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pplications" sheetId="2" state="visible" r:id="rId2"/>
    <sheet xmlns:r="http://schemas.openxmlformats.org/officeDocument/2006/relationships" name="Analytics" sheetId="3" state="visible" r:id="rId3"/>
    <sheet xmlns:r="http://schemas.openxmlformats.org/officeDocument/2006/relationships" name="Helpers" sheetId="4" state="visible" r:id="rId4"/>
  </sheets>
  <definedNames>
    <definedName name="AppDate">Applications!$A$2:$A$2000</definedName>
    <definedName name="AppCompany">Applications!$B$2:$B$2000</definedName>
    <definedName name="AppLocation">Applications!$D$2:$D$2000</definedName>
    <definedName name="AppWorkMode">Applications!$E$2:$E$2000</definedName>
    <definedName name="AppStatus">Applications!$I$2:$I$2000</definedName>
    <definedName name="AppUrl">Applications!$J$2:$J$2000</definedName>
    <definedName name="AppModified">Applications!$M$2:$M$2000</definedName>
    <definedName name="AppInterviews">Applications!$O$2:$O$2000</definedName>
    <definedName name="HlpDays">Helpers!$A$2:$A$2000</definedName>
    <definedName name="HlpWeekday">Helpers!$B$2:$B$2000</definedName>
    <definedName name="HlpWeek">Helpers!$C$2:$C$2000</definedName>
    <definedName name="HlpApplied">Helpers!$D$2:$D$2000</definedName>
    <definedName name="HlpWkInt">Helpers!$E$2:$E$2000</definedName>
    <definedName name="HlpWkSkipped">Helpers!$F$2:$F$2000</definedName>
    <definedName name="HlpWkBook">Helpers!$G$2:$G$2000</definedName>
    <definedName name="HlpWkNotApp">Helpers!$H$2:$H$2000</definedName>
    <definedName name="HlpWkRej">Helpers!$I$2:$I$2000</definedName>
    <definedName name="HlpWkOffer">Helpers!$J$2:$J$2000</definedName>
    <definedName name="HlpPlat">Helpers!$K$2:$K$2000</definedName>
    <definedName name="HlpPlatRank">Helpers!$L$2:$L$2000</definedName>
    <definedName name="HlpLoc">Helpers!$O$2:$O$2000</definedName>
    <definedName name="HlpLocRank">Helpers!$P$2:$P$2000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000000"/>
      <sz val="10"/>
    </font>
    <font>
      <name val="Arial"/>
      <color rgb="00000000"/>
      <sz val="10"/>
    </font>
    <font>
      <name val="Arial"/>
      <i val="1"/>
      <color rgb="00555555"/>
      <sz val="10"/>
    </font>
    <font>
      <name val="Arial"/>
      <b val="1"/>
      <color rgb="00000000"/>
      <sz val="16"/>
    </font>
    <font>
      <name val="Arial"/>
      <b val="1"/>
      <color rgb="00000000"/>
      <sz val="12"/>
    </font>
    <font>
      <name val="Arial"/>
      <i val="1"/>
      <color rgb="00555555"/>
      <sz val="9"/>
    </font>
    <font>
      <name val="Arial"/>
      <color rgb="001D4ED8"/>
      <sz val="10"/>
    </font>
    <font>
      <name val="Arial"/>
      <b val="1"/>
      <sz val="10"/>
    </font>
    <font>
      <name val="Arial"/>
      <i val="1"/>
      <sz val="10"/>
    </font>
    <font>
      <name val="Arial"/>
      <sz val="10"/>
    </font>
    <font>
      <name val="Arial"/>
      <b val="1"/>
      <sz val="16"/>
    </font>
    <font>
      <name val="Arial"/>
      <i val="1"/>
      <color rgb="FF666666"/>
      <sz val="10"/>
    </font>
    <font>
      <name val="Arial"/>
      <b val="1"/>
      <sz val="11"/>
    </font>
    <font>
      <name val="Arial"/>
      <i val="1"/>
      <color rgb="FF666666"/>
      <sz val="9"/>
    </font>
  </fonts>
  <fills count="4">
    <fill>
      <patternFill/>
    </fill>
    <fill>
      <patternFill patternType="gray125"/>
    </fill>
    <fill>
      <patternFill patternType="solid">
        <fgColor rgb="00C6FF3D"/>
        <bgColor rgb="00C6FF3D"/>
      </patternFill>
    </fill>
    <fill>
      <patternFill patternType="solid">
        <fgColor rgb="FFC6FF3D"/>
        <bgColor rgb="FFC6FF3D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1" fillId="2" borderId="0" applyAlignment="1" pivotButton="0" quotePrefix="0" xfId="0">
      <alignment vertical="center"/>
    </xf>
    <xf numFmtId="164" fontId="2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8" fillId="3" borderId="1" pivotButton="0" quotePrefix="0" xfId="0"/>
    <xf numFmtId="0" fontId="10" fillId="0" borderId="1" pivotButton="0" quotePrefix="0" xfId="0"/>
    <xf numFmtId="165" fontId="10" fillId="0" borderId="1" pivotButton="0" quotePrefix="0" xfId="0"/>
    <xf numFmtId="1" fontId="10" fillId="0" borderId="1" pivotButton="0" quotePrefix="0" xfId="0"/>
    <xf numFmtId="0" fontId="14" fillId="0" borderId="0" pivotButton="0" quotePrefix="0" xfId="0"/>
    <xf numFmtId="164" fontId="10" fillId="0" borderId="1" pivotButton="0" quotePrefix="0" xfId="0"/>
    <xf numFmtId="0" fontId="8" fillId="3" borderId="0" pivotButton="0" quotePrefix="0" xfId="0"/>
    <xf numFmtId="0" fontId="9" fillId="0" borderId="0" pivotButton="0" quotePrefix="0" xfId="0"/>
    <xf numFmtId="0" fontId="10" fillId="0" borderId="0" pivotButton="0" quotePrefix="0" xfId="0"/>
    <xf numFmtId="164" fontId="10" fillId="0" borderId="0" pivotButton="0" quotePrefix="0" xfId="0"/>
  </cellXfs>
  <cellStyles count="1">
    <cellStyle name="Normal" xfId="0" builtinId="0" hidden="0"/>
  </cellStyles>
  <dxfs count="15">
    <dxf>
      <font>
        <name val="Arial"/>
        <b val="1"/>
        <color rgb="00FFFFFF"/>
      </font>
      <fill>
        <patternFill patternType="solid">
          <fgColor rgb="FF000000"/>
          <bgColor rgb="FF000000"/>
        </patternFill>
      </fill>
    </dxf>
    <dxf>
      <font>
        <name val="Arial"/>
        <b val="1"/>
        <color rgb="00FFFFFF"/>
      </font>
      <fill>
        <patternFill patternType="solid">
          <fgColor rgb="00EAB308"/>
          <bgColor rgb="00EAB308"/>
        </patternFill>
      </fill>
    </dxf>
    <dxf>
      <font>
        <name val="Arial"/>
        <b val="1"/>
        <color rgb="00FFFFFF"/>
      </font>
      <fill>
        <patternFill patternType="solid">
          <fgColor rgb="006B7280"/>
          <bgColor rgb="006B7280"/>
        </patternFill>
      </fill>
    </dxf>
    <dxf>
      <font>
        <name val="Arial"/>
        <b val="1"/>
        <color rgb="00FFFFFF"/>
      </font>
      <fill>
        <patternFill patternType="solid">
          <fgColor rgb="002563EB"/>
          <bgColor rgb="002563EB"/>
        </patternFill>
      </fill>
    </dxf>
    <dxf>
      <font>
        <name val="Arial"/>
        <b val="1"/>
        <color rgb="00FFFFFF"/>
      </font>
      <fill>
        <patternFill patternType="solid">
          <fgColor rgb="007C3AED"/>
          <bgColor rgb="007C3AED"/>
        </patternFill>
      </fill>
    </dxf>
    <dxf>
      <font>
        <name val="Arial"/>
        <b val="1"/>
        <color rgb="00FFFFFF"/>
      </font>
      <fill>
        <patternFill patternType="solid">
          <fgColor rgb="00DC2626"/>
          <bgColor rgb="00DC2626"/>
        </patternFill>
      </fill>
    </dxf>
    <dxf>
      <font>
        <name val="Arial"/>
        <b val="1"/>
        <color rgb="00FFFFFF"/>
      </font>
      <fill>
        <patternFill patternType="solid">
          <fgColor rgb="0016A34A"/>
          <bgColor rgb="0016A34A"/>
        </patternFill>
      </fill>
    </dxf>
    <dxf>
      <fill>
        <patternFill patternType="solid">
          <fgColor rgb="00FFF3B0"/>
          <bgColor rgb="00FFF3B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EAB308"/>
          <bgColor rgb="FFEAB308"/>
        </patternFill>
      </fill>
    </dxf>
    <dxf>
      <font>
        <b val="1"/>
        <color rgb="FFFFFFFF"/>
      </font>
      <fill>
        <patternFill patternType="solid">
          <fgColor rgb="FF6B7280"/>
          <bgColor rgb="FF6B7280"/>
        </patternFill>
      </fill>
    </dxf>
    <dxf>
      <font>
        <b val="1"/>
        <color rgb="FFFFFFFF"/>
      </font>
      <fill>
        <patternFill patternType="solid">
          <fgColor rgb="FF2563EB"/>
          <bgColor rgb="FF2563EB"/>
        </patternFill>
      </fill>
    </dxf>
    <dxf>
      <font>
        <b val="1"/>
        <color rgb="FFFFFFFF"/>
      </font>
      <fill>
        <patternFill patternType="solid">
          <fgColor rgb="FF7C3AED"/>
          <bgColor rgb="FF7C3AED"/>
        </patternFill>
      </fill>
    </dxf>
    <dxf>
      <font>
        <b val="1"/>
        <color rgb="FFFFFFFF"/>
      </font>
      <fill>
        <patternFill patternType="solid">
          <fgColor rgb="FFDC2626"/>
          <bgColor rgb="FFDC2626"/>
        </patternFill>
      </fill>
    </dxf>
    <dxf>
      <font>
        <b val="1"/>
        <color rgb="FFFFFFFF"/>
      </font>
      <fill>
        <patternFill patternType="solid">
          <fgColor rgb="FF16A34A"/>
          <bgColor rgb="FF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1C1C21"/>
                </a:solidFill>
                <a:latin typeface="Arial"/>
              </a:defRPr>
            </a:pPr>
            <a:r>
              <a:rPr sz="1300" b="1">
                <a:solidFill>
                  <a:srgbClr val="1C1C21"/>
                </a:solidFill>
                <a:latin typeface="Arial"/>
              </a:rPr>
              <a:t>Status breakdown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'Analytics'!B5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solidFill>
                <a:srgbClr val="2563EB"/>
              </a:solidFill>
              <a:prstDash val="solid"/>
            </a:ln>
          </spPr>
          <cat>
            <numRef>
              <f>'Analytics'!$A$6:$A$12</f>
            </numRef>
          </cat>
          <val>
            <numRef>
              <f>'Analytics'!$B$6:$B$12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1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  <spPr>
    <a:solidFill xmlns:a="http://schemas.openxmlformats.org/drawingml/2006/main">
      <a:srgbClr val="F9F9FC"/>
    </a:solidFill>
    <a:ln xmlns:a="http://schemas.openxmlformats.org/drawingml/2006/main">
      <a:solidFill>
        <a:srgbClr val="DCDCE2"/>
      </a:solidFill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1C1C21"/>
                </a:solidFill>
                <a:latin typeface="Arial"/>
              </a:defRPr>
            </a:pPr>
            <a:r>
              <a:rPr sz="1300" b="1">
                <a:solidFill>
                  <a:srgbClr val="1C1C21"/>
                </a:solidFill>
                <a:latin typeface="Arial"/>
              </a:rPr>
              <a:t>Work mode</a:t>
            </a:r>
          </a:p>
        </rich>
      </tx>
    </title>
    <plotArea>
      <pieChart>
        <varyColors val="1"/>
        <ser>
          <idx val="0"/>
          <order val="0"/>
          <tx>
            <strRef>
              <f>'Analytics'!J5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7C3AED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B7280"/>
              </a:solidFill>
              <a:ln xmlns:a="http://schemas.openxmlformats.org/drawingml/2006/main">
                <a:prstDash val="solid"/>
              </a:ln>
            </spPr>
          </dPt>
          <cat>
            <numRef>
              <f>'Analytics'!$I$6:$I$9</f>
            </numRef>
          </cat>
          <val>
            <numRef>
              <f>'Analytics'!$J$6:$J$9</f>
            </numRef>
          </val>
        </ser>
        <dLbls>
          <showLegendKey val="0"/>
          <showVal val="1"/>
          <showCatName val="0"/>
          <showSerName val="0"/>
          <showPercent val="0"/>
        </dLbls>
        <firstSliceAng val="0"/>
      </pieChart>
    </plotArea>
    <legend>
      <legendPos val="r"/>
    </legend>
    <plotVisOnly val="1"/>
    <dispBlanksAs val="gap"/>
  </chart>
  <spPr>
    <a:solidFill xmlns:a="http://schemas.openxmlformats.org/drawingml/2006/main">
      <a:srgbClr val="F9F9FC"/>
    </a:solidFill>
    <a:ln xmlns:a="http://schemas.openxmlformats.org/drawingml/2006/main">
      <a:solidFill>
        <a:srgbClr val="DCDCE2"/>
      </a:solidFill>
      <a:prstDash val="solid"/>
    </a:ln>
  </spPr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1C1C21"/>
                </a:solidFill>
                <a:latin typeface="Arial"/>
              </a:defRPr>
            </a:pPr>
            <a:r>
              <a:rPr sz="1300" b="1">
                <a:solidFill>
                  <a:srgbClr val="1C1C21"/>
                </a:solidFill>
                <a:latin typeface="Arial"/>
              </a:rPr>
              <a:t>Days to first response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'Analytics'!B19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solidFill>
                <a:srgbClr val="F97316"/>
              </a:solidFill>
              <a:prstDash val="solid"/>
            </a:ln>
          </spPr>
          <cat>
            <numRef>
              <f>'Analytics'!$A$20:$A$25</f>
            </numRef>
          </cat>
          <val>
            <numRef>
              <f>'Analytics'!$B$20:$B$25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1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  <spPr>
    <a:solidFill xmlns:a="http://schemas.openxmlformats.org/drawingml/2006/main">
      <a:srgbClr val="F9F9FC"/>
    </a:solidFill>
    <a:ln xmlns:a="http://schemas.openxmlformats.org/drawingml/2006/main">
      <a:solidFill>
        <a:srgbClr val="DCDCE2"/>
      </a:solidFill>
      <a:prstDash val="solid"/>
    </a:ln>
  </spPr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1C1C21"/>
                </a:solidFill>
                <a:latin typeface="Arial"/>
              </a:defRPr>
            </a:pPr>
            <a:r>
              <a:rPr sz="1300" b="1">
                <a:solidFill>
                  <a:srgbClr val="1C1C21"/>
                </a:solidFill>
                <a:latin typeface="Arial"/>
              </a:rPr>
              <a:t>Applications by day of week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'Analytics'!J19</f>
            </strRef>
          </tx>
          <spPr>
            <a:solidFill xmlns:a="http://schemas.openxmlformats.org/drawingml/2006/main">
              <a:srgbClr val="7C3AED"/>
            </a:solidFill>
            <a:ln xmlns:a="http://schemas.openxmlformats.org/drawingml/2006/main">
              <a:solidFill>
                <a:srgbClr val="7C3AED"/>
              </a:solidFill>
              <a:prstDash val="solid"/>
            </a:ln>
          </spPr>
          <cat>
            <numRef>
              <f>'Analytics'!$I$20:$I$26</f>
            </numRef>
          </cat>
          <val>
            <numRef>
              <f>'Analytics'!$J$20:$J$26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1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  <spPr>
    <a:solidFill xmlns:a="http://schemas.openxmlformats.org/drawingml/2006/main">
      <a:srgbClr val="F9F9FC"/>
    </a:solidFill>
    <a:ln xmlns:a="http://schemas.openxmlformats.org/drawingml/2006/main">
      <a:solidFill>
        <a:srgbClr val="DCDCE2"/>
      </a:solidFill>
      <a:prstDash val="solid"/>
    </a:ln>
  </spPr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1C1C21"/>
                </a:solidFill>
                <a:latin typeface="Arial"/>
              </a:defRPr>
            </a:pPr>
            <a:r>
              <a:rPr sz="1300" b="1">
                <a:solidFill>
                  <a:srgbClr val="1C1C21"/>
                </a:solidFill>
                <a:latin typeface="Arial"/>
              </a:rPr>
              <a:t>Top ATS / platforms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'Analytics'!B33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solidFill>
                <a:srgbClr val="4F46E5"/>
              </a:solidFill>
              <a:prstDash val="solid"/>
            </a:ln>
          </spPr>
          <cat>
            <numRef>
              <f>'Analytics'!$A$34:$A$44</f>
            </numRef>
          </cat>
          <val>
            <numRef>
              <f>'Analytics'!$B$34:$B$44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  <tickLblSkip val="1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  <spPr>
    <a:solidFill xmlns:a="http://schemas.openxmlformats.org/drawingml/2006/main">
      <a:srgbClr val="F9F9FC"/>
    </a:solidFill>
    <a:ln xmlns:a="http://schemas.openxmlformats.org/drawingml/2006/main">
      <a:solidFill>
        <a:srgbClr val="DCDCE2"/>
      </a:solidFill>
      <a:prstDash val="solid"/>
    </a:ln>
  </spPr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1C1C21"/>
                </a:solidFill>
                <a:latin typeface="Arial"/>
              </a:defRPr>
            </a:pPr>
            <a:r>
              <a:rPr sz="1300" b="1">
                <a:solidFill>
                  <a:srgbClr val="1C1C21"/>
                </a:solidFill>
                <a:latin typeface="Arial"/>
              </a:rPr>
              <a:t>Top locations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'Analytics'!J33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solidFill>
                <a:srgbClr val="0D9488"/>
              </a:solidFill>
              <a:prstDash val="solid"/>
            </a:ln>
          </spPr>
          <cat>
            <numRef>
              <f>'Analytics'!$I$34:$I$44</f>
            </numRef>
          </cat>
          <val>
            <numRef>
              <f>'Analytics'!$J$34:$J$44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  <tickLblSkip val="1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  <spPr>
    <a:solidFill xmlns:a="http://schemas.openxmlformats.org/drawingml/2006/main">
      <a:srgbClr val="F9F9FC"/>
    </a:solidFill>
    <a:ln xmlns:a="http://schemas.openxmlformats.org/drawingml/2006/main">
      <a:solidFill>
        <a:srgbClr val="DCDCE2"/>
      </a:solidFill>
      <a:prstDash val="solid"/>
    </a:ln>
  </spPr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1C1C21"/>
                </a:solidFill>
                <a:latin typeface="Arial"/>
              </a:defRPr>
            </a:pPr>
            <a:r>
              <a:rPr sz="1300" b="1">
                <a:solidFill>
                  <a:srgbClr val="1C1C21"/>
                </a:solidFill>
                <a:latin typeface="Arial"/>
              </a:rPr>
              <a:t>Cumulative by status (ever reached)</a:t>
            </a:r>
          </a:p>
        </rich>
      </tx>
    </title>
    <plotArea>
      <lineChart>
        <grouping val="standard"/>
        <ser>
          <idx val="0"/>
          <order val="0"/>
          <tx>
            <strRef>
              <f>'Analytics'!C50</f>
            </strRef>
          </tx>
          <spPr>
            <a:ln xmlns:a="http://schemas.openxmlformats.org/drawingml/2006/main" w="22000">
              <a:solidFill>
                <a:srgbClr val="0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'Analytics'!$A$51:$A$76</f>
            </numRef>
          </cat>
          <val>
            <numRef>
              <f>'Analytics'!$C$51:$C$76</f>
            </numRef>
          </val>
          <smooth val="0"/>
        </ser>
        <ser>
          <idx val="1"/>
          <order val="1"/>
          <tx>
            <strRef>
              <f>'Analytics'!D50</f>
            </strRef>
          </tx>
          <spPr>
            <a:ln xmlns:a="http://schemas.openxmlformats.org/drawingml/2006/main" w="22000">
              <a:solidFill>
                <a:srgbClr val="EAB30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'Analytics'!$A$51:$A$76</f>
            </numRef>
          </cat>
          <val>
            <numRef>
              <f>'Analytics'!$D$51:$D$76</f>
            </numRef>
          </val>
          <smooth val="0"/>
        </ser>
        <ser>
          <idx val="2"/>
          <order val="2"/>
          <tx>
            <strRef>
              <f>'Analytics'!E50</f>
            </strRef>
          </tx>
          <spPr>
            <a:ln xmlns:a="http://schemas.openxmlformats.org/drawingml/2006/main" w="22000">
              <a:solidFill>
                <a:srgbClr val="6B728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'Analytics'!$A$51:$A$76</f>
            </numRef>
          </cat>
          <val>
            <numRef>
              <f>'Analytics'!$E$51:$E$76</f>
            </numRef>
          </val>
          <smooth val="0"/>
        </ser>
        <ser>
          <idx val="3"/>
          <order val="3"/>
          <tx>
            <strRef>
              <f>'Analytics'!F50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'Analytics'!$A$51:$A$76</f>
            </numRef>
          </cat>
          <val>
            <numRef>
              <f>'Analytics'!$F$51:$F$76</f>
            </numRef>
          </val>
          <smooth val="0"/>
        </ser>
        <ser>
          <idx val="4"/>
          <order val="4"/>
          <tx>
            <strRef>
              <f>'Analytics'!G50</f>
            </strRef>
          </tx>
          <spPr>
            <a:ln xmlns:a="http://schemas.openxmlformats.org/drawingml/2006/main" w="22000">
              <a:solidFill>
                <a:srgbClr val="7C3AE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'Analytics'!$A$51:$A$76</f>
            </numRef>
          </cat>
          <val>
            <numRef>
              <f>'Analytics'!$G$51:$G$76</f>
            </numRef>
          </val>
          <smooth val="0"/>
        </ser>
        <ser>
          <idx val="5"/>
          <order val="5"/>
          <tx>
            <strRef>
              <f>'Analytics'!H50</f>
            </strRef>
          </tx>
          <spPr>
            <a:ln xmlns:a="http://schemas.openxmlformats.org/drawingml/2006/main" w="22000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'Analytics'!$A$51:$A$76</f>
            </numRef>
          </cat>
          <val>
            <numRef>
              <f>'Analytics'!$H$51:$H$76</f>
            </numRef>
          </val>
          <smooth val="0"/>
        </ser>
        <ser>
          <idx val="6"/>
          <order val="6"/>
          <tx>
            <strRef>
              <f>'Analytics'!I50</f>
            </strRef>
          </tx>
          <spPr>
            <a:ln xmlns:a="http://schemas.openxmlformats.org/drawingml/2006/main" w="22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'Analytics'!$A$51:$A$76</f>
            </numRef>
          </cat>
          <val>
            <numRef>
              <f>'Analytics'!$I$51:$I$76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d" sourceLinked="0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  <spPr>
    <a:solidFill xmlns:a="http://schemas.openxmlformats.org/drawingml/2006/main">
      <a:srgbClr val="F9F9FC"/>
    </a:solidFill>
    <a:ln xmlns:a="http://schemas.openxmlformats.org/drawingml/2006/main">
      <a:solidFill>
        <a:srgbClr val="DCDCE2"/>
      </a:solidFill>
      <a:prstDash val="solid"/>
    </a:ln>
  </spPr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1C1C21"/>
                </a:solidFill>
                <a:latin typeface="Arial"/>
              </a:defRPr>
            </a:pPr>
            <a:r>
              <a:rPr sz="1300" b="1">
                <a:solidFill>
                  <a:srgbClr val="1C1C21"/>
                </a:solidFill>
                <a:latin typeface="Arial"/>
              </a:rPr>
              <a:t>Applications per week</a:t>
            </a:r>
          </a:p>
        </rich>
      </tx>
    </title>
    <plotArea>
      <lineChart>
        <grouping val="standard"/>
        <ser>
          <idx val="0"/>
          <order val="0"/>
          <tx>
            <strRef>
              <f>'Analytics'!B50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'Analytics'!$A$51:$A$76</f>
            </numRef>
          </cat>
          <val>
            <numRef>
              <f>'Analytics'!$B$51:$B$76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d" sourceLinked="0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  <spPr>
    <a:solidFill xmlns:a="http://schemas.openxmlformats.org/drawingml/2006/main">
      <a:srgbClr val="F9F9FC"/>
    </a:solidFill>
    <a:ln xmlns:a="http://schemas.openxmlformats.org/drawingml/2006/main">
      <a:solidFill>
        <a:srgbClr val="DCDCE2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/Relationships>
</file>

<file path=xl/drawings/drawing1.xml><?xml version="1.0" encoding="utf-8"?>
<wsDr xmlns="http://schemas.openxmlformats.org/drawingml/2006/spreadsheetDrawing">
  <oneCellAnchor>
    <from>
      <col>2</col>
      <colOff>152400</colOff>
      <row>3</row>
      <rowOff>19050</rowOff>
    </from>
    <ext cx="3019425" cy="1933575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161925</colOff>
      <row>3</row>
      <rowOff>19050</rowOff>
    </from>
    <ext cx="3114675" cy="200025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</col>
      <colOff>200025</colOff>
      <row>16</row>
      <rowOff>123825</rowOff>
    </from>
    <ext cx="3019425" cy="228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161925</colOff>
      <row>17</row>
      <rowOff>9525</rowOff>
    </from>
    <ext cx="3114675" cy="2200275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2</col>
      <colOff>200025</colOff>
      <row>32</row>
      <rowOff>9525</rowOff>
    </from>
    <ext cx="4619625" cy="2286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10</col>
      <colOff>161925</colOff>
      <row>32</row>
      <rowOff>9525</rowOff>
    </from>
    <ext cx="4619625" cy="2286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10</col>
      <colOff>95250</colOff>
      <row>49</row>
      <rowOff>38100</rowOff>
    </from>
    <ext cx="5619750" cy="3048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10</col>
      <colOff>95250</colOff>
      <row>65</row>
      <rowOff>38100</rowOff>
    </from>
    <ext cx="5619750" cy="28575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Job Application Tracker: Excel version</t>
        </is>
      </c>
    </row>
    <row r="2">
      <c r="A2" s="2" t="inlineStr">
        <is>
          <t>From jobapplicationtrackergooglesheets.com. Free to copy and use. The full Google Sheets version is on the same page as the download link.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Open the Applications tab. Row 2 is an example row: delete it, then add one row per job.</t>
        </is>
      </c>
    </row>
    <row r="6">
      <c r="A6" s="3" t="inlineStr">
        <is>
          <t>2. Fill in Date Applied (a real date), Company, Job Title, Status (pick from the dropdown) and Job URL.</t>
        </is>
      </c>
    </row>
    <row r="7">
      <c r="A7" s="3" t="inlineStr">
        <is>
          <t>3. Whenever a status changes, update Status and set Date Modified to that day.</t>
        </is>
      </c>
    </row>
    <row r="8">
      <c r="A8" s="3" t="inlineStr">
        <is>
          <t>4. Read the Analytics tab. Do not type over its formulas. The Helpers tab feeds it, so leave that alone too.</t>
        </is>
      </c>
    </row>
    <row r="9">
      <c r="A9" s="3" t="inlineStr"/>
    </row>
    <row r="10">
      <c r="A10" s="4" t="inlineStr">
        <is>
          <t>What is in each tab</t>
        </is>
      </c>
    </row>
    <row r="11">
      <c r="A11" s="3" t="inlineStr">
        <is>
          <t>Applications: the 16 columns, Status and Work Mode dropdowns, status colours, frozen header.</t>
        </is>
      </c>
    </row>
    <row r="12">
      <c r="A12" s="3" t="inlineStr">
        <is>
          <t>Analytics: status breakdown, work mode, response summary, days to first response, day of week, top platforms, top locations, applications per week and cumulative by status (8 charts).</t>
        </is>
      </c>
    </row>
    <row r="13">
      <c r="A13" s="3" t="inlineStr">
        <is>
          <t>Helpers: one formula per row (plus platform and region lookup tables) so the Analytics formulas run in Excel. The Google Sheets version keeps these as hidden columns instead.</t>
        </is>
      </c>
    </row>
    <row r="14">
      <c r="A14" s="3" t="inlineStr"/>
    </row>
    <row r="15">
      <c r="A15" s="4" t="inlineStr">
        <is>
          <t>Good to know</t>
        </is>
      </c>
    </row>
    <row r="16">
      <c r="A16" s="3" t="inlineStr">
        <is>
          <t>Rows 2 to 2000 are covered by the dropdowns, named ranges and helpers. To go further, extend all three.</t>
        </is>
      </c>
    </row>
    <row r="17">
      <c r="A17" s="3" t="inlineStr">
        <is>
          <t>A pale yellow row means Status is APPLIED and 14 or more days have passed since Date Applied (a follow-up reminder).</t>
        </is>
      </c>
    </row>
    <row r="18">
      <c r="A18" s="3" t="inlineStr">
        <is>
          <t>A row stores only its current Status, so response times use Date Modified as the reply date. They are estimates.</t>
        </is>
      </c>
    </row>
    <row r="19">
      <c r="A19" s="3" t="inlineStr">
        <is>
          <t>Platforms are recognised from the Job URL (24 systems); other URLs count under Other. Locations are grouped by city and region, so "Toronto, Ontario, Canada" counts as "Toronto, ON". The weekly tables show the last 26 weeks.</t>
        </is>
      </c>
    </row>
    <row r="20">
      <c r="A20" s="3" t="inlineStr"/>
    </row>
    <row r="21">
      <c r="A21" s="3" t="inlineStr">
        <is>
          <t>To skip the typing: the Job Application Tracker Google Sheets extension fills this same layout for you.</t>
        </is>
      </c>
    </row>
    <row r="22">
      <c r="A22" s="5" t="inlineStr">
        <is>
          <t>https://jobapplicationtrackergooglesheets.com/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6FF3D"/>
    <outlinePr summaryBelow="1" summaryRight="1"/>
    <pageSetUpPr/>
  </sheetPr>
  <dimension ref="A1:P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20" customWidth="1" min="4" max="4"/>
    <col width="12" customWidth="1" min="5" max="5"/>
    <col width="10" customWidth="1" min="6" max="6"/>
    <col width="11" customWidth="1" min="7" max="7"/>
    <col width="11" customWidth="1" min="8" max="8"/>
    <col width="14" customWidth="1" min="9" max="9"/>
    <col width="38" customWidth="1" min="10" max="10"/>
    <col width="40" customWidth="1" min="11" max="11"/>
    <col width="28" customWidth="1" min="12" max="12"/>
    <col width="14" customWidth="1" min="13" max="13"/>
    <col width="30" customWidth="1" min="14" max="14"/>
    <col width="10" customWidth="1" min="15" max="15"/>
    <col width="30" customWidth="1" min="16" max="16"/>
  </cols>
  <sheetData>
    <row r="1">
      <c r="A1" s="6" t="inlineStr">
        <is>
          <t>Date Applied</t>
        </is>
      </c>
      <c r="B1" s="6" t="inlineStr">
        <is>
          <t>Company</t>
        </is>
      </c>
      <c r="C1" s="6" t="inlineStr">
        <is>
          <t>Job Title</t>
        </is>
      </c>
      <c r="D1" s="6" t="inlineStr">
        <is>
          <t>Location</t>
        </is>
      </c>
      <c r="E1" s="6" t="inlineStr">
        <is>
          <t>Work Mode</t>
        </is>
      </c>
      <c r="F1" s="6" t="inlineStr">
        <is>
          <t>Salary Currency</t>
        </is>
      </c>
      <c r="G1" s="6" t="inlineStr">
        <is>
          <t>Salary From</t>
        </is>
      </c>
      <c r="H1" s="6" t="inlineStr">
        <is>
          <t>Salary To</t>
        </is>
      </c>
      <c r="I1" s="6" t="inlineStr">
        <is>
          <t>Status</t>
        </is>
      </c>
      <c r="J1" s="6" t="inlineStr">
        <is>
          <t>Job URL</t>
        </is>
      </c>
      <c r="K1" s="6" t="inlineStr">
        <is>
          <t>Job Description</t>
        </is>
      </c>
      <c r="L1" s="6" t="inlineStr">
        <is>
          <t>Notes</t>
        </is>
      </c>
      <c r="M1" s="6" t="inlineStr">
        <is>
          <t>Date Modified</t>
        </is>
      </c>
      <c r="N1" s="6" t="inlineStr">
        <is>
          <t>Linkedin URL</t>
        </is>
      </c>
      <c r="O1" s="6" t="inlineStr">
        <is>
          <t>Interviews</t>
        </is>
      </c>
      <c r="P1" s="6" t="inlineStr">
        <is>
          <t>Last Status Email</t>
        </is>
      </c>
    </row>
    <row r="2">
      <c r="A2" s="7" t="n">
        <v>46286</v>
      </c>
      <c r="B2" s="3" t="inlineStr">
        <is>
          <t>Example Co</t>
        </is>
      </c>
      <c r="C2" s="3" t="inlineStr">
        <is>
          <t>Marketing Analyst</t>
        </is>
      </c>
      <c r="D2" s="3" t="inlineStr">
        <is>
          <t>Toronto, ON</t>
        </is>
      </c>
      <c r="E2" s="3" t="inlineStr">
        <is>
          <t>Hybrid</t>
        </is>
      </c>
      <c r="F2" s="3" t="inlineStr">
        <is>
          <t>CAD</t>
        </is>
      </c>
      <c r="G2" s="8" t="n">
        <v>70000</v>
      </c>
      <c r="H2" s="8" t="n">
        <v>85000</v>
      </c>
      <c r="I2" s="3" t="inlineStr">
        <is>
          <t>APPLIED</t>
        </is>
      </c>
      <c r="J2" s="3" t="inlineStr">
        <is>
          <t>https://example.com/careers/marketing-analyst</t>
        </is>
      </c>
      <c r="K2" s="3" t="inlineStr">
        <is>
          <t>Paste the posting text here (optional).</t>
        </is>
      </c>
      <c r="L2" s="3" t="inlineStr">
        <is>
          <t>EXAMPLE ROW - delete it before you start.</t>
        </is>
      </c>
      <c r="M2" s="7" t="n">
        <v>46286</v>
      </c>
      <c r="N2" s="3" t="n"/>
      <c r="O2" s="3" t="n">
        <v>0</v>
      </c>
      <c r="P2" s="3" t="n"/>
    </row>
    <row r="3">
      <c r="A3" s="9" t="n"/>
      <c r="G3" s="10" t="n"/>
      <c r="H3" s="10" t="n"/>
      <c r="M3" s="9" t="n"/>
    </row>
    <row r="4">
      <c r="A4" s="9" t="n"/>
      <c r="G4" s="10" t="n"/>
      <c r="H4" s="10" t="n"/>
      <c r="M4" s="9" t="n"/>
    </row>
    <row r="5">
      <c r="A5" s="9" t="n"/>
      <c r="G5" s="10" t="n"/>
      <c r="H5" s="10" t="n"/>
      <c r="M5" s="9" t="n"/>
    </row>
    <row r="6">
      <c r="A6" s="9" t="n"/>
      <c r="G6" s="10" t="n"/>
      <c r="H6" s="10" t="n"/>
      <c r="M6" s="9" t="n"/>
    </row>
    <row r="7">
      <c r="A7" s="9" t="n"/>
      <c r="G7" s="10" t="n"/>
      <c r="H7" s="10" t="n"/>
      <c r="M7" s="9" t="n"/>
    </row>
    <row r="8">
      <c r="A8" s="9" t="n"/>
      <c r="G8" s="10" t="n"/>
      <c r="H8" s="10" t="n"/>
      <c r="M8" s="9" t="n"/>
    </row>
    <row r="9">
      <c r="A9" s="9" t="n"/>
      <c r="G9" s="10" t="n"/>
      <c r="H9" s="10" t="n"/>
      <c r="M9" s="9" t="n"/>
    </row>
    <row r="10">
      <c r="A10" s="9" t="n"/>
      <c r="G10" s="10" t="n"/>
      <c r="H10" s="10" t="n"/>
      <c r="M10" s="9" t="n"/>
    </row>
    <row r="11">
      <c r="A11" s="9" t="n"/>
      <c r="G11" s="10" t="n"/>
      <c r="H11" s="10" t="n"/>
      <c r="M11" s="9" t="n"/>
    </row>
    <row r="12">
      <c r="A12" s="9" t="n"/>
      <c r="G12" s="10" t="n"/>
      <c r="H12" s="10" t="n"/>
      <c r="M12" s="9" t="n"/>
    </row>
    <row r="13">
      <c r="A13" s="9" t="n"/>
      <c r="G13" s="10" t="n"/>
      <c r="H13" s="10" t="n"/>
      <c r="M13" s="9" t="n"/>
    </row>
    <row r="14">
      <c r="A14" s="9" t="n"/>
      <c r="G14" s="10" t="n"/>
      <c r="H14" s="10" t="n"/>
      <c r="M14" s="9" t="n"/>
    </row>
    <row r="15">
      <c r="A15" s="9" t="n"/>
      <c r="G15" s="10" t="n"/>
      <c r="H15" s="10" t="n"/>
      <c r="M15" s="9" t="n"/>
    </row>
    <row r="16">
      <c r="A16" s="9" t="n"/>
      <c r="G16" s="10" t="n"/>
      <c r="H16" s="10" t="n"/>
      <c r="M16" s="9" t="n"/>
    </row>
    <row r="17">
      <c r="A17" s="9" t="n"/>
      <c r="G17" s="10" t="n"/>
      <c r="H17" s="10" t="n"/>
      <c r="M17" s="9" t="n"/>
    </row>
    <row r="18">
      <c r="A18" s="9" t="n"/>
      <c r="G18" s="10" t="n"/>
      <c r="H18" s="10" t="n"/>
      <c r="M18" s="9" t="n"/>
    </row>
    <row r="19">
      <c r="A19" s="9" t="n"/>
      <c r="G19" s="10" t="n"/>
      <c r="H19" s="10" t="n"/>
      <c r="M19" s="9" t="n"/>
    </row>
    <row r="20">
      <c r="A20" s="9" t="n"/>
      <c r="G20" s="10" t="n"/>
      <c r="H20" s="10" t="n"/>
      <c r="M20" s="9" t="n"/>
    </row>
    <row r="21">
      <c r="A21" s="9" t="n"/>
      <c r="G21" s="10" t="n"/>
      <c r="H21" s="10" t="n"/>
      <c r="M21" s="9" t="n"/>
    </row>
    <row r="22">
      <c r="A22" s="9" t="n"/>
      <c r="G22" s="10" t="n"/>
      <c r="H22" s="10" t="n"/>
      <c r="M22" s="9" t="n"/>
    </row>
    <row r="23">
      <c r="A23" s="9" t="n"/>
      <c r="G23" s="10" t="n"/>
      <c r="H23" s="10" t="n"/>
      <c r="M23" s="9" t="n"/>
    </row>
    <row r="24">
      <c r="A24" s="9" t="n"/>
      <c r="G24" s="10" t="n"/>
      <c r="H24" s="10" t="n"/>
      <c r="M24" s="9" t="n"/>
    </row>
    <row r="25">
      <c r="A25" s="9" t="n"/>
      <c r="G25" s="10" t="n"/>
      <c r="H25" s="10" t="n"/>
      <c r="M25" s="9" t="n"/>
    </row>
    <row r="26">
      <c r="A26" s="9" t="n"/>
      <c r="G26" s="10" t="n"/>
      <c r="H26" s="10" t="n"/>
      <c r="M26" s="9" t="n"/>
    </row>
    <row r="27">
      <c r="A27" s="9" t="n"/>
      <c r="G27" s="10" t="n"/>
      <c r="H27" s="10" t="n"/>
      <c r="M27" s="9" t="n"/>
    </row>
    <row r="28">
      <c r="A28" s="9" t="n"/>
      <c r="G28" s="10" t="n"/>
      <c r="H28" s="10" t="n"/>
      <c r="M28" s="9" t="n"/>
    </row>
    <row r="29">
      <c r="A29" s="9" t="n"/>
      <c r="G29" s="10" t="n"/>
      <c r="H29" s="10" t="n"/>
      <c r="M29" s="9" t="n"/>
    </row>
    <row r="30">
      <c r="A30" s="9" t="n"/>
      <c r="G30" s="10" t="n"/>
      <c r="H30" s="10" t="n"/>
      <c r="M30" s="9" t="n"/>
    </row>
    <row r="31">
      <c r="A31" s="9" t="n"/>
      <c r="G31" s="10" t="n"/>
      <c r="H31" s="10" t="n"/>
      <c r="M31" s="9" t="n"/>
    </row>
    <row r="32">
      <c r="A32" s="9" t="n"/>
      <c r="G32" s="10" t="n"/>
      <c r="H32" s="10" t="n"/>
      <c r="M32" s="9" t="n"/>
    </row>
    <row r="33">
      <c r="A33" s="9" t="n"/>
      <c r="G33" s="10" t="n"/>
      <c r="H33" s="10" t="n"/>
      <c r="M33" s="9" t="n"/>
    </row>
    <row r="34">
      <c r="A34" s="9" t="n"/>
      <c r="G34" s="10" t="n"/>
      <c r="H34" s="10" t="n"/>
      <c r="M34" s="9" t="n"/>
    </row>
    <row r="35">
      <c r="A35" s="9" t="n"/>
      <c r="G35" s="10" t="n"/>
      <c r="H35" s="10" t="n"/>
      <c r="M35" s="9" t="n"/>
    </row>
    <row r="36">
      <c r="A36" s="9" t="n"/>
      <c r="G36" s="10" t="n"/>
      <c r="H36" s="10" t="n"/>
      <c r="M36" s="9" t="n"/>
    </row>
    <row r="37">
      <c r="A37" s="9" t="n"/>
      <c r="G37" s="10" t="n"/>
      <c r="H37" s="10" t="n"/>
      <c r="M37" s="9" t="n"/>
    </row>
    <row r="38">
      <c r="A38" s="9" t="n"/>
      <c r="G38" s="10" t="n"/>
      <c r="H38" s="10" t="n"/>
      <c r="M38" s="9" t="n"/>
    </row>
    <row r="39">
      <c r="A39" s="9" t="n"/>
      <c r="G39" s="10" t="n"/>
      <c r="H39" s="10" t="n"/>
      <c r="M39" s="9" t="n"/>
    </row>
    <row r="40">
      <c r="A40" s="9" t="n"/>
      <c r="G40" s="10" t="n"/>
      <c r="H40" s="10" t="n"/>
      <c r="M40" s="9" t="n"/>
    </row>
    <row r="41">
      <c r="A41" s="9" t="n"/>
      <c r="G41" s="10" t="n"/>
      <c r="H41" s="10" t="n"/>
      <c r="M41" s="9" t="n"/>
    </row>
    <row r="42">
      <c r="A42" s="9" t="n"/>
      <c r="G42" s="10" t="n"/>
      <c r="H42" s="10" t="n"/>
      <c r="M42" s="9" t="n"/>
    </row>
    <row r="43">
      <c r="A43" s="9" t="n"/>
      <c r="G43" s="10" t="n"/>
      <c r="H43" s="10" t="n"/>
      <c r="M43" s="9" t="n"/>
    </row>
    <row r="44">
      <c r="A44" s="9" t="n"/>
      <c r="G44" s="10" t="n"/>
      <c r="H44" s="10" t="n"/>
      <c r="M44" s="9" t="n"/>
    </row>
    <row r="45">
      <c r="A45" s="9" t="n"/>
      <c r="G45" s="10" t="n"/>
      <c r="H45" s="10" t="n"/>
      <c r="M45" s="9" t="n"/>
    </row>
    <row r="46">
      <c r="A46" s="9" t="n"/>
      <c r="G46" s="10" t="n"/>
      <c r="H46" s="10" t="n"/>
      <c r="M46" s="9" t="n"/>
    </row>
    <row r="47">
      <c r="A47" s="9" t="n"/>
      <c r="G47" s="10" t="n"/>
      <c r="H47" s="10" t="n"/>
      <c r="M47" s="9" t="n"/>
    </row>
    <row r="48">
      <c r="A48" s="9" t="n"/>
      <c r="G48" s="10" t="n"/>
      <c r="H48" s="10" t="n"/>
      <c r="M48" s="9" t="n"/>
    </row>
    <row r="49">
      <c r="A49" s="9" t="n"/>
      <c r="G49" s="10" t="n"/>
      <c r="H49" s="10" t="n"/>
      <c r="M49" s="9" t="n"/>
    </row>
    <row r="50">
      <c r="A50" s="9" t="n"/>
      <c r="G50" s="10" t="n"/>
      <c r="H50" s="10" t="n"/>
      <c r="M50" s="9" t="n"/>
    </row>
    <row r="51">
      <c r="A51" s="9" t="n"/>
      <c r="G51" s="10" t="n"/>
      <c r="H51" s="10" t="n"/>
      <c r="M51" s="9" t="n"/>
    </row>
    <row r="52">
      <c r="A52" s="9" t="n"/>
      <c r="G52" s="10" t="n"/>
      <c r="H52" s="10" t="n"/>
      <c r="M52" s="9" t="n"/>
    </row>
    <row r="53">
      <c r="A53" s="9" t="n"/>
      <c r="G53" s="10" t="n"/>
      <c r="H53" s="10" t="n"/>
      <c r="M53" s="9" t="n"/>
    </row>
    <row r="54">
      <c r="A54" s="9" t="n"/>
      <c r="G54" s="10" t="n"/>
      <c r="H54" s="10" t="n"/>
      <c r="M54" s="9" t="n"/>
    </row>
    <row r="55">
      <c r="A55" s="9" t="n"/>
      <c r="G55" s="10" t="n"/>
      <c r="H55" s="10" t="n"/>
      <c r="M55" s="9" t="n"/>
    </row>
    <row r="56">
      <c r="A56" s="9" t="n"/>
      <c r="G56" s="10" t="n"/>
      <c r="H56" s="10" t="n"/>
      <c r="M56" s="9" t="n"/>
    </row>
    <row r="57">
      <c r="A57" s="9" t="n"/>
      <c r="G57" s="10" t="n"/>
      <c r="H57" s="10" t="n"/>
      <c r="M57" s="9" t="n"/>
    </row>
    <row r="58">
      <c r="A58" s="9" t="n"/>
      <c r="G58" s="10" t="n"/>
      <c r="H58" s="10" t="n"/>
      <c r="M58" s="9" t="n"/>
    </row>
    <row r="59">
      <c r="A59" s="9" t="n"/>
      <c r="G59" s="10" t="n"/>
      <c r="H59" s="10" t="n"/>
      <c r="M59" s="9" t="n"/>
    </row>
    <row r="60">
      <c r="A60" s="9" t="n"/>
      <c r="G60" s="10" t="n"/>
      <c r="H60" s="10" t="n"/>
      <c r="M60" s="9" t="n"/>
    </row>
    <row r="61">
      <c r="A61" s="9" t="n"/>
      <c r="G61" s="10" t="n"/>
      <c r="H61" s="10" t="n"/>
      <c r="M61" s="9" t="n"/>
    </row>
    <row r="62">
      <c r="A62" s="9" t="n"/>
      <c r="G62" s="10" t="n"/>
      <c r="H62" s="10" t="n"/>
      <c r="M62" s="9" t="n"/>
    </row>
    <row r="63">
      <c r="A63" s="9" t="n"/>
      <c r="G63" s="10" t="n"/>
      <c r="H63" s="10" t="n"/>
      <c r="M63" s="9" t="n"/>
    </row>
    <row r="64">
      <c r="A64" s="9" t="n"/>
      <c r="G64" s="10" t="n"/>
      <c r="H64" s="10" t="n"/>
      <c r="M64" s="9" t="n"/>
    </row>
    <row r="65">
      <c r="A65" s="9" t="n"/>
      <c r="G65" s="10" t="n"/>
      <c r="H65" s="10" t="n"/>
      <c r="M65" s="9" t="n"/>
    </row>
    <row r="66">
      <c r="A66" s="9" t="n"/>
      <c r="G66" s="10" t="n"/>
      <c r="H66" s="10" t="n"/>
      <c r="M66" s="9" t="n"/>
    </row>
    <row r="67">
      <c r="A67" s="9" t="n"/>
      <c r="G67" s="10" t="n"/>
      <c r="H67" s="10" t="n"/>
      <c r="M67" s="9" t="n"/>
    </row>
    <row r="68">
      <c r="A68" s="9" t="n"/>
      <c r="G68" s="10" t="n"/>
      <c r="H68" s="10" t="n"/>
      <c r="M68" s="9" t="n"/>
    </row>
    <row r="69">
      <c r="A69" s="9" t="n"/>
      <c r="G69" s="10" t="n"/>
      <c r="H69" s="10" t="n"/>
      <c r="M69" s="9" t="n"/>
    </row>
    <row r="70">
      <c r="A70" s="9" t="n"/>
      <c r="G70" s="10" t="n"/>
      <c r="H70" s="10" t="n"/>
      <c r="M70" s="9" t="n"/>
    </row>
    <row r="71">
      <c r="A71" s="9" t="n"/>
      <c r="G71" s="10" t="n"/>
      <c r="H71" s="10" t="n"/>
      <c r="M71" s="9" t="n"/>
    </row>
    <row r="72">
      <c r="A72" s="9" t="n"/>
      <c r="G72" s="10" t="n"/>
      <c r="H72" s="10" t="n"/>
      <c r="M72" s="9" t="n"/>
    </row>
    <row r="73">
      <c r="A73" s="9" t="n"/>
      <c r="G73" s="10" t="n"/>
      <c r="H73" s="10" t="n"/>
      <c r="M73" s="9" t="n"/>
    </row>
    <row r="74">
      <c r="A74" s="9" t="n"/>
      <c r="G74" s="10" t="n"/>
      <c r="H74" s="10" t="n"/>
      <c r="M74" s="9" t="n"/>
    </row>
    <row r="75">
      <c r="A75" s="9" t="n"/>
      <c r="G75" s="10" t="n"/>
      <c r="H75" s="10" t="n"/>
      <c r="M75" s="9" t="n"/>
    </row>
    <row r="76">
      <c r="A76" s="9" t="n"/>
      <c r="G76" s="10" t="n"/>
      <c r="H76" s="10" t="n"/>
      <c r="M76" s="9" t="n"/>
    </row>
    <row r="77">
      <c r="A77" s="9" t="n"/>
      <c r="G77" s="10" t="n"/>
      <c r="H77" s="10" t="n"/>
      <c r="M77" s="9" t="n"/>
    </row>
    <row r="78">
      <c r="A78" s="9" t="n"/>
      <c r="G78" s="10" t="n"/>
      <c r="H78" s="10" t="n"/>
      <c r="M78" s="9" t="n"/>
    </row>
    <row r="79">
      <c r="A79" s="9" t="n"/>
      <c r="G79" s="10" t="n"/>
      <c r="H79" s="10" t="n"/>
      <c r="M79" s="9" t="n"/>
    </row>
    <row r="80">
      <c r="A80" s="9" t="n"/>
      <c r="G80" s="10" t="n"/>
      <c r="H80" s="10" t="n"/>
      <c r="M80" s="9" t="n"/>
    </row>
    <row r="81">
      <c r="A81" s="9" t="n"/>
      <c r="G81" s="10" t="n"/>
      <c r="H81" s="10" t="n"/>
      <c r="M81" s="9" t="n"/>
    </row>
    <row r="82">
      <c r="A82" s="9" t="n"/>
      <c r="G82" s="10" t="n"/>
      <c r="H82" s="10" t="n"/>
      <c r="M82" s="9" t="n"/>
    </row>
    <row r="83">
      <c r="A83" s="9" t="n"/>
      <c r="G83" s="10" t="n"/>
      <c r="H83" s="10" t="n"/>
      <c r="M83" s="9" t="n"/>
    </row>
    <row r="84">
      <c r="A84" s="9" t="n"/>
      <c r="G84" s="10" t="n"/>
      <c r="H84" s="10" t="n"/>
      <c r="M84" s="9" t="n"/>
    </row>
    <row r="85">
      <c r="A85" s="9" t="n"/>
      <c r="G85" s="10" t="n"/>
      <c r="H85" s="10" t="n"/>
      <c r="M85" s="9" t="n"/>
    </row>
    <row r="86">
      <c r="A86" s="9" t="n"/>
      <c r="G86" s="10" t="n"/>
      <c r="H86" s="10" t="n"/>
      <c r="M86" s="9" t="n"/>
    </row>
    <row r="87">
      <c r="A87" s="9" t="n"/>
      <c r="G87" s="10" t="n"/>
      <c r="H87" s="10" t="n"/>
      <c r="M87" s="9" t="n"/>
    </row>
    <row r="88">
      <c r="A88" s="9" t="n"/>
      <c r="G88" s="10" t="n"/>
      <c r="H88" s="10" t="n"/>
      <c r="M88" s="9" t="n"/>
    </row>
    <row r="89">
      <c r="A89" s="9" t="n"/>
      <c r="G89" s="10" t="n"/>
      <c r="H89" s="10" t="n"/>
      <c r="M89" s="9" t="n"/>
    </row>
    <row r="90">
      <c r="A90" s="9" t="n"/>
      <c r="G90" s="10" t="n"/>
      <c r="H90" s="10" t="n"/>
      <c r="M90" s="9" t="n"/>
    </row>
    <row r="91">
      <c r="A91" s="9" t="n"/>
      <c r="G91" s="10" t="n"/>
      <c r="H91" s="10" t="n"/>
      <c r="M91" s="9" t="n"/>
    </row>
    <row r="92">
      <c r="A92" s="9" t="n"/>
      <c r="G92" s="10" t="n"/>
      <c r="H92" s="10" t="n"/>
      <c r="M92" s="9" t="n"/>
    </row>
    <row r="93">
      <c r="A93" s="9" t="n"/>
      <c r="G93" s="10" t="n"/>
      <c r="H93" s="10" t="n"/>
      <c r="M93" s="9" t="n"/>
    </row>
    <row r="94">
      <c r="A94" s="9" t="n"/>
      <c r="G94" s="10" t="n"/>
      <c r="H94" s="10" t="n"/>
      <c r="M94" s="9" t="n"/>
    </row>
    <row r="95">
      <c r="A95" s="9" t="n"/>
      <c r="G95" s="10" t="n"/>
      <c r="H95" s="10" t="n"/>
      <c r="M95" s="9" t="n"/>
    </row>
    <row r="96">
      <c r="A96" s="9" t="n"/>
      <c r="G96" s="10" t="n"/>
      <c r="H96" s="10" t="n"/>
      <c r="M96" s="9" t="n"/>
    </row>
    <row r="97">
      <c r="A97" s="9" t="n"/>
      <c r="G97" s="10" t="n"/>
      <c r="H97" s="10" t="n"/>
      <c r="M97" s="9" t="n"/>
    </row>
    <row r="98">
      <c r="A98" s="9" t="n"/>
      <c r="G98" s="10" t="n"/>
      <c r="H98" s="10" t="n"/>
      <c r="M98" s="9" t="n"/>
    </row>
    <row r="99">
      <c r="A99" s="9" t="n"/>
      <c r="G99" s="10" t="n"/>
      <c r="H99" s="10" t="n"/>
      <c r="M99" s="9" t="n"/>
    </row>
    <row r="100">
      <c r="A100" s="9" t="n"/>
      <c r="G100" s="10" t="n"/>
      <c r="H100" s="10" t="n"/>
      <c r="M100" s="9" t="n"/>
    </row>
    <row r="101">
      <c r="A101" s="9" t="n"/>
      <c r="G101" s="10" t="n"/>
      <c r="H101" s="10" t="n"/>
      <c r="M101" s="9" t="n"/>
    </row>
    <row r="102">
      <c r="A102" s="9" t="n"/>
      <c r="G102" s="10" t="n"/>
      <c r="H102" s="10" t="n"/>
      <c r="M102" s="9" t="n"/>
    </row>
    <row r="103">
      <c r="A103" s="9" t="n"/>
      <c r="G103" s="10" t="n"/>
      <c r="H103" s="10" t="n"/>
      <c r="M103" s="9" t="n"/>
    </row>
    <row r="104">
      <c r="A104" s="9" t="n"/>
      <c r="G104" s="10" t="n"/>
      <c r="H104" s="10" t="n"/>
      <c r="M104" s="9" t="n"/>
    </row>
    <row r="105">
      <c r="A105" s="9" t="n"/>
      <c r="G105" s="10" t="n"/>
      <c r="H105" s="10" t="n"/>
      <c r="M105" s="9" t="n"/>
    </row>
    <row r="106">
      <c r="A106" s="9" t="n"/>
      <c r="G106" s="10" t="n"/>
      <c r="H106" s="10" t="n"/>
      <c r="M106" s="9" t="n"/>
    </row>
    <row r="107">
      <c r="A107" s="9" t="n"/>
      <c r="G107" s="10" t="n"/>
      <c r="H107" s="10" t="n"/>
      <c r="M107" s="9" t="n"/>
    </row>
    <row r="108">
      <c r="A108" s="9" t="n"/>
      <c r="G108" s="10" t="n"/>
      <c r="H108" s="10" t="n"/>
      <c r="M108" s="9" t="n"/>
    </row>
    <row r="109">
      <c r="A109" s="9" t="n"/>
      <c r="G109" s="10" t="n"/>
      <c r="H109" s="10" t="n"/>
      <c r="M109" s="9" t="n"/>
    </row>
    <row r="110">
      <c r="A110" s="9" t="n"/>
      <c r="G110" s="10" t="n"/>
      <c r="H110" s="10" t="n"/>
      <c r="M110" s="9" t="n"/>
    </row>
    <row r="111">
      <c r="A111" s="9" t="n"/>
      <c r="G111" s="10" t="n"/>
      <c r="H111" s="10" t="n"/>
      <c r="M111" s="9" t="n"/>
    </row>
    <row r="112">
      <c r="A112" s="9" t="n"/>
      <c r="G112" s="10" t="n"/>
      <c r="H112" s="10" t="n"/>
      <c r="M112" s="9" t="n"/>
    </row>
    <row r="113">
      <c r="A113" s="9" t="n"/>
      <c r="G113" s="10" t="n"/>
      <c r="H113" s="10" t="n"/>
      <c r="M113" s="9" t="n"/>
    </row>
    <row r="114">
      <c r="A114" s="9" t="n"/>
      <c r="G114" s="10" t="n"/>
      <c r="H114" s="10" t="n"/>
      <c r="M114" s="9" t="n"/>
    </row>
    <row r="115">
      <c r="A115" s="9" t="n"/>
      <c r="G115" s="10" t="n"/>
      <c r="H115" s="10" t="n"/>
      <c r="M115" s="9" t="n"/>
    </row>
    <row r="116">
      <c r="A116" s="9" t="n"/>
      <c r="G116" s="10" t="n"/>
      <c r="H116" s="10" t="n"/>
      <c r="M116" s="9" t="n"/>
    </row>
    <row r="117">
      <c r="A117" s="9" t="n"/>
      <c r="G117" s="10" t="n"/>
      <c r="H117" s="10" t="n"/>
      <c r="M117" s="9" t="n"/>
    </row>
    <row r="118">
      <c r="A118" s="9" t="n"/>
      <c r="G118" s="10" t="n"/>
      <c r="H118" s="10" t="n"/>
      <c r="M118" s="9" t="n"/>
    </row>
    <row r="119">
      <c r="A119" s="9" t="n"/>
      <c r="G119" s="10" t="n"/>
      <c r="H119" s="10" t="n"/>
      <c r="M119" s="9" t="n"/>
    </row>
    <row r="120">
      <c r="A120" s="9" t="n"/>
      <c r="G120" s="10" t="n"/>
      <c r="H120" s="10" t="n"/>
      <c r="M120" s="9" t="n"/>
    </row>
    <row r="121">
      <c r="A121" s="9" t="n"/>
      <c r="G121" s="10" t="n"/>
      <c r="H121" s="10" t="n"/>
      <c r="M121" s="9" t="n"/>
    </row>
    <row r="122">
      <c r="A122" s="9" t="n"/>
      <c r="G122" s="10" t="n"/>
      <c r="H122" s="10" t="n"/>
      <c r="M122" s="9" t="n"/>
    </row>
    <row r="123">
      <c r="A123" s="9" t="n"/>
      <c r="G123" s="10" t="n"/>
      <c r="H123" s="10" t="n"/>
      <c r="M123" s="9" t="n"/>
    </row>
    <row r="124">
      <c r="A124" s="9" t="n"/>
      <c r="G124" s="10" t="n"/>
      <c r="H124" s="10" t="n"/>
      <c r="M124" s="9" t="n"/>
    </row>
    <row r="125">
      <c r="A125" s="9" t="n"/>
      <c r="G125" s="10" t="n"/>
      <c r="H125" s="10" t="n"/>
      <c r="M125" s="9" t="n"/>
    </row>
    <row r="126">
      <c r="A126" s="9" t="n"/>
      <c r="G126" s="10" t="n"/>
      <c r="H126" s="10" t="n"/>
      <c r="M126" s="9" t="n"/>
    </row>
    <row r="127">
      <c r="A127" s="9" t="n"/>
      <c r="G127" s="10" t="n"/>
      <c r="H127" s="10" t="n"/>
      <c r="M127" s="9" t="n"/>
    </row>
    <row r="128">
      <c r="A128" s="9" t="n"/>
      <c r="G128" s="10" t="n"/>
      <c r="H128" s="10" t="n"/>
      <c r="M128" s="9" t="n"/>
    </row>
    <row r="129">
      <c r="A129" s="9" t="n"/>
      <c r="G129" s="10" t="n"/>
      <c r="H129" s="10" t="n"/>
      <c r="M129" s="9" t="n"/>
    </row>
    <row r="130">
      <c r="A130" s="9" t="n"/>
      <c r="G130" s="10" t="n"/>
      <c r="H130" s="10" t="n"/>
      <c r="M130" s="9" t="n"/>
    </row>
    <row r="131">
      <c r="A131" s="9" t="n"/>
      <c r="G131" s="10" t="n"/>
      <c r="H131" s="10" t="n"/>
      <c r="M131" s="9" t="n"/>
    </row>
    <row r="132">
      <c r="A132" s="9" t="n"/>
      <c r="G132" s="10" t="n"/>
      <c r="H132" s="10" t="n"/>
      <c r="M132" s="9" t="n"/>
    </row>
    <row r="133">
      <c r="A133" s="9" t="n"/>
      <c r="G133" s="10" t="n"/>
      <c r="H133" s="10" t="n"/>
      <c r="M133" s="9" t="n"/>
    </row>
    <row r="134">
      <c r="A134" s="9" t="n"/>
      <c r="G134" s="10" t="n"/>
      <c r="H134" s="10" t="n"/>
      <c r="M134" s="9" t="n"/>
    </row>
    <row r="135">
      <c r="A135" s="9" t="n"/>
      <c r="G135" s="10" t="n"/>
      <c r="H135" s="10" t="n"/>
      <c r="M135" s="9" t="n"/>
    </row>
    <row r="136">
      <c r="A136" s="9" t="n"/>
      <c r="G136" s="10" t="n"/>
      <c r="H136" s="10" t="n"/>
      <c r="M136" s="9" t="n"/>
    </row>
    <row r="137">
      <c r="A137" s="9" t="n"/>
      <c r="G137" s="10" t="n"/>
      <c r="H137" s="10" t="n"/>
      <c r="M137" s="9" t="n"/>
    </row>
    <row r="138">
      <c r="A138" s="9" t="n"/>
      <c r="G138" s="10" t="n"/>
      <c r="H138" s="10" t="n"/>
      <c r="M138" s="9" t="n"/>
    </row>
    <row r="139">
      <c r="A139" s="9" t="n"/>
      <c r="G139" s="10" t="n"/>
      <c r="H139" s="10" t="n"/>
      <c r="M139" s="9" t="n"/>
    </row>
    <row r="140">
      <c r="A140" s="9" t="n"/>
      <c r="G140" s="10" t="n"/>
      <c r="H140" s="10" t="n"/>
      <c r="M140" s="9" t="n"/>
    </row>
    <row r="141">
      <c r="A141" s="9" t="n"/>
      <c r="G141" s="10" t="n"/>
      <c r="H141" s="10" t="n"/>
      <c r="M141" s="9" t="n"/>
    </row>
    <row r="142">
      <c r="A142" s="9" t="n"/>
      <c r="G142" s="10" t="n"/>
      <c r="H142" s="10" t="n"/>
      <c r="M142" s="9" t="n"/>
    </row>
    <row r="143">
      <c r="A143" s="9" t="n"/>
      <c r="G143" s="10" t="n"/>
      <c r="H143" s="10" t="n"/>
      <c r="M143" s="9" t="n"/>
    </row>
    <row r="144">
      <c r="A144" s="9" t="n"/>
      <c r="G144" s="10" t="n"/>
      <c r="H144" s="10" t="n"/>
      <c r="M144" s="9" t="n"/>
    </row>
    <row r="145">
      <c r="A145" s="9" t="n"/>
      <c r="G145" s="10" t="n"/>
      <c r="H145" s="10" t="n"/>
      <c r="M145" s="9" t="n"/>
    </row>
    <row r="146">
      <c r="A146" s="9" t="n"/>
      <c r="G146" s="10" t="n"/>
      <c r="H146" s="10" t="n"/>
      <c r="M146" s="9" t="n"/>
    </row>
    <row r="147">
      <c r="A147" s="9" t="n"/>
      <c r="G147" s="10" t="n"/>
      <c r="H147" s="10" t="n"/>
      <c r="M147" s="9" t="n"/>
    </row>
    <row r="148">
      <c r="A148" s="9" t="n"/>
      <c r="G148" s="10" t="n"/>
      <c r="H148" s="10" t="n"/>
      <c r="M148" s="9" t="n"/>
    </row>
    <row r="149">
      <c r="A149" s="9" t="n"/>
      <c r="G149" s="10" t="n"/>
      <c r="H149" s="10" t="n"/>
      <c r="M149" s="9" t="n"/>
    </row>
    <row r="150">
      <c r="A150" s="9" t="n"/>
      <c r="G150" s="10" t="n"/>
      <c r="H150" s="10" t="n"/>
      <c r="M150" s="9" t="n"/>
    </row>
    <row r="151">
      <c r="A151" s="9" t="n"/>
      <c r="G151" s="10" t="n"/>
      <c r="H151" s="10" t="n"/>
      <c r="M151" s="9" t="n"/>
    </row>
    <row r="152">
      <c r="A152" s="9" t="n"/>
      <c r="G152" s="10" t="n"/>
      <c r="H152" s="10" t="n"/>
      <c r="M152" s="9" t="n"/>
    </row>
    <row r="153">
      <c r="A153" s="9" t="n"/>
      <c r="G153" s="10" t="n"/>
      <c r="H153" s="10" t="n"/>
      <c r="M153" s="9" t="n"/>
    </row>
    <row r="154">
      <c r="A154" s="9" t="n"/>
      <c r="G154" s="10" t="n"/>
      <c r="H154" s="10" t="n"/>
      <c r="M154" s="9" t="n"/>
    </row>
    <row r="155">
      <c r="A155" s="9" t="n"/>
      <c r="G155" s="10" t="n"/>
      <c r="H155" s="10" t="n"/>
      <c r="M155" s="9" t="n"/>
    </row>
    <row r="156">
      <c r="A156" s="9" t="n"/>
      <c r="G156" s="10" t="n"/>
      <c r="H156" s="10" t="n"/>
      <c r="M156" s="9" t="n"/>
    </row>
    <row r="157">
      <c r="A157" s="9" t="n"/>
      <c r="G157" s="10" t="n"/>
      <c r="H157" s="10" t="n"/>
      <c r="M157" s="9" t="n"/>
    </row>
    <row r="158">
      <c r="A158" s="9" t="n"/>
      <c r="G158" s="10" t="n"/>
      <c r="H158" s="10" t="n"/>
      <c r="M158" s="9" t="n"/>
    </row>
    <row r="159">
      <c r="A159" s="9" t="n"/>
      <c r="G159" s="10" t="n"/>
      <c r="H159" s="10" t="n"/>
      <c r="M159" s="9" t="n"/>
    </row>
    <row r="160">
      <c r="A160" s="9" t="n"/>
      <c r="G160" s="10" t="n"/>
      <c r="H160" s="10" t="n"/>
      <c r="M160" s="9" t="n"/>
    </row>
    <row r="161">
      <c r="A161" s="9" t="n"/>
      <c r="G161" s="10" t="n"/>
      <c r="H161" s="10" t="n"/>
      <c r="M161" s="9" t="n"/>
    </row>
    <row r="162">
      <c r="A162" s="9" t="n"/>
      <c r="G162" s="10" t="n"/>
      <c r="H162" s="10" t="n"/>
      <c r="M162" s="9" t="n"/>
    </row>
    <row r="163">
      <c r="A163" s="9" t="n"/>
      <c r="G163" s="10" t="n"/>
      <c r="H163" s="10" t="n"/>
      <c r="M163" s="9" t="n"/>
    </row>
    <row r="164">
      <c r="A164" s="9" t="n"/>
      <c r="G164" s="10" t="n"/>
      <c r="H164" s="10" t="n"/>
      <c r="M164" s="9" t="n"/>
    </row>
    <row r="165">
      <c r="A165" s="9" t="n"/>
      <c r="G165" s="10" t="n"/>
      <c r="H165" s="10" t="n"/>
      <c r="M165" s="9" t="n"/>
    </row>
    <row r="166">
      <c r="A166" s="9" t="n"/>
      <c r="G166" s="10" t="n"/>
      <c r="H166" s="10" t="n"/>
      <c r="M166" s="9" t="n"/>
    </row>
    <row r="167">
      <c r="A167" s="9" t="n"/>
      <c r="G167" s="10" t="n"/>
      <c r="H167" s="10" t="n"/>
      <c r="M167" s="9" t="n"/>
    </row>
    <row r="168">
      <c r="A168" s="9" t="n"/>
      <c r="G168" s="10" t="n"/>
      <c r="H168" s="10" t="n"/>
      <c r="M168" s="9" t="n"/>
    </row>
    <row r="169">
      <c r="A169" s="9" t="n"/>
      <c r="G169" s="10" t="n"/>
      <c r="H169" s="10" t="n"/>
      <c r="M169" s="9" t="n"/>
    </row>
    <row r="170">
      <c r="A170" s="9" t="n"/>
      <c r="G170" s="10" t="n"/>
      <c r="H170" s="10" t="n"/>
      <c r="M170" s="9" t="n"/>
    </row>
    <row r="171">
      <c r="A171" s="9" t="n"/>
      <c r="G171" s="10" t="n"/>
      <c r="H171" s="10" t="n"/>
      <c r="M171" s="9" t="n"/>
    </row>
    <row r="172">
      <c r="A172" s="9" t="n"/>
      <c r="G172" s="10" t="n"/>
      <c r="H172" s="10" t="n"/>
      <c r="M172" s="9" t="n"/>
    </row>
    <row r="173">
      <c r="A173" s="9" t="n"/>
      <c r="G173" s="10" t="n"/>
      <c r="H173" s="10" t="n"/>
      <c r="M173" s="9" t="n"/>
    </row>
    <row r="174">
      <c r="A174" s="9" t="n"/>
      <c r="G174" s="10" t="n"/>
      <c r="H174" s="10" t="n"/>
      <c r="M174" s="9" t="n"/>
    </row>
    <row r="175">
      <c r="A175" s="9" t="n"/>
      <c r="G175" s="10" t="n"/>
      <c r="H175" s="10" t="n"/>
      <c r="M175" s="9" t="n"/>
    </row>
    <row r="176">
      <c r="A176" s="9" t="n"/>
      <c r="G176" s="10" t="n"/>
      <c r="H176" s="10" t="n"/>
      <c r="M176" s="9" t="n"/>
    </row>
    <row r="177">
      <c r="A177" s="9" t="n"/>
      <c r="G177" s="10" t="n"/>
      <c r="H177" s="10" t="n"/>
      <c r="M177" s="9" t="n"/>
    </row>
    <row r="178">
      <c r="A178" s="9" t="n"/>
      <c r="G178" s="10" t="n"/>
      <c r="H178" s="10" t="n"/>
      <c r="M178" s="9" t="n"/>
    </row>
    <row r="179">
      <c r="A179" s="9" t="n"/>
      <c r="G179" s="10" t="n"/>
      <c r="H179" s="10" t="n"/>
      <c r="M179" s="9" t="n"/>
    </row>
    <row r="180">
      <c r="A180" s="9" t="n"/>
      <c r="G180" s="10" t="n"/>
      <c r="H180" s="10" t="n"/>
      <c r="M180" s="9" t="n"/>
    </row>
    <row r="181">
      <c r="A181" s="9" t="n"/>
      <c r="G181" s="10" t="n"/>
      <c r="H181" s="10" t="n"/>
      <c r="M181" s="9" t="n"/>
    </row>
    <row r="182">
      <c r="A182" s="9" t="n"/>
      <c r="G182" s="10" t="n"/>
      <c r="H182" s="10" t="n"/>
      <c r="M182" s="9" t="n"/>
    </row>
    <row r="183">
      <c r="A183" s="9" t="n"/>
      <c r="G183" s="10" t="n"/>
      <c r="H183" s="10" t="n"/>
      <c r="M183" s="9" t="n"/>
    </row>
    <row r="184">
      <c r="A184" s="9" t="n"/>
      <c r="G184" s="10" t="n"/>
      <c r="H184" s="10" t="n"/>
      <c r="M184" s="9" t="n"/>
    </row>
    <row r="185">
      <c r="A185" s="9" t="n"/>
      <c r="G185" s="10" t="n"/>
      <c r="H185" s="10" t="n"/>
      <c r="M185" s="9" t="n"/>
    </row>
    <row r="186">
      <c r="A186" s="9" t="n"/>
      <c r="G186" s="10" t="n"/>
      <c r="H186" s="10" t="n"/>
      <c r="M186" s="9" t="n"/>
    </row>
    <row r="187">
      <c r="A187" s="9" t="n"/>
      <c r="G187" s="10" t="n"/>
      <c r="H187" s="10" t="n"/>
      <c r="M187" s="9" t="n"/>
    </row>
    <row r="188">
      <c r="A188" s="9" t="n"/>
      <c r="G188" s="10" t="n"/>
      <c r="H188" s="10" t="n"/>
      <c r="M188" s="9" t="n"/>
    </row>
    <row r="189">
      <c r="A189" s="9" t="n"/>
      <c r="G189" s="10" t="n"/>
      <c r="H189" s="10" t="n"/>
      <c r="M189" s="9" t="n"/>
    </row>
    <row r="190">
      <c r="A190" s="9" t="n"/>
      <c r="G190" s="10" t="n"/>
      <c r="H190" s="10" t="n"/>
      <c r="M190" s="9" t="n"/>
    </row>
    <row r="191">
      <c r="A191" s="9" t="n"/>
      <c r="G191" s="10" t="n"/>
      <c r="H191" s="10" t="n"/>
      <c r="M191" s="9" t="n"/>
    </row>
    <row r="192">
      <c r="A192" s="9" t="n"/>
      <c r="G192" s="10" t="n"/>
      <c r="H192" s="10" t="n"/>
      <c r="M192" s="9" t="n"/>
    </row>
    <row r="193">
      <c r="A193" s="9" t="n"/>
      <c r="G193" s="10" t="n"/>
      <c r="H193" s="10" t="n"/>
      <c r="M193" s="9" t="n"/>
    </row>
    <row r="194">
      <c r="A194" s="9" t="n"/>
      <c r="G194" s="10" t="n"/>
      <c r="H194" s="10" t="n"/>
      <c r="M194" s="9" t="n"/>
    </row>
    <row r="195">
      <c r="A195" s="9" t="n"/>
      <c r="G195" s="10" t="n"/>
      <c r="H195" s="10" t="n"/>
      <c r="M195" s="9" t="n"/>
    </row>
    <row r="196">
      <c r="A196" s="9" t="n"/>
      <c r="G196" s="10" t="n"/>
      <c r="H196" s="10" t="n"/>
      <c r="M196" s="9" t="n"/>
    </row>
    <row r="197">
      <c r="A197" s="9" t="n"/>
      <c r="G197" s="10" t="n"/>
      <c r="H197" s="10" t="n"/>
      <c r="M197" s="9" t="n"/>
    </row>
    <row r="198">
      <c r="A198" s="9" t="n"/>
      <c r="G198" s="10" t="n"/>
      <c r="H198" s="10" t="n"/>
      <c r="M198" s="9" t="n"/>
    </row>
    <row r="199">
      <c r="A199" s="9" t="n"/>
      <c r="G199" s="10" t="n"/>
      <c r="H199" s="10" t="n"/>
      <c r="M199" s="9" t="n"/>
    </row>
    <row r="200">
      <c r="A200" s="9" t="n"/>
      <c r="G200" s="10" t="n"/>
      <c r="H200" s="10" t="n"/>
      <c r="M200" s="9" t="n"/>
    </row>
    <row r="201">
      <c r="A201" s="9" t="n"/>
      <c r="G201" s="10" t="n"/>
      <c r="H201" s="10" t="n"/>
      <c r="M201" s="9" t="n"/>
    </row>
    <row r="202">
      <c r="A202" s="9" t="n"/>
      <c r="G202" s="10" t="n"/>
      <c r="H202" s="10" t="n"/>
      <c r="M202" s="9" t="n"/>
    </row>
    <row r="203">
      <c r="A203" s="9" t="n"/>
      <c r="G203" s="10" t="n"/>
      <c r="H203" s="10" t="n"/>
      <c r="M203" s="9" t="n"/>
    </row>
    <row r="204">
      <c r="A204" s="9" t="n"/>
      <c r="G204" s="10" t="n"/>
      <c r="H204" s="10" t="n"/>
      <c r="M204" s="9" t="n"/>
    </row>
    <row r="205">
      <c r="A205" s="9" t="n"/>
      <c r="G205" s="10" t="n"/>
      <c r="H205" s="10" t="n"/>
      <c r="M205" s="9" t="n"/>
    </row>
    <row r="206">
      <c r="A206" s="9" t="n"/>
      <c r="G206" s="10" t="n"/>
      <c r="H206" s="10" t="n"/>
      <c r="M206" s="9" t="n"/>
    </row>
    <row r="207">
      <c r="A207" s="9" t="n"/>
      <c r="G207" s="10" t="n"/>
      <c r="H207" s="10" t="n"/>
      <c r="M207" s="9" t="n"/>
    </row>
    <row r="208">
      <c r="A208" s="9" t="n"/>
      <c r="G208" s="10" t="n"/>
      <c r="H208" s="10" t="n"/>
      <c r="M208" s="9" t="n"/>
    </row>
    <row r="209">
      <c r="A209" s="9" t="n"/>
      <c r="G209" s="10" t="n"/>
      <c r="H209" s="10" t="n"/>
      <c r="M209" s="9" t="n"/>
    </row>
    <row r="210">
      <c r="A210" s="9" t="n"/>
      <c r="G210" s="10" t="n"/>
      <c r="H210" s="10" t="n"/>
      <c r="M210" s="9" t="n"/>
    </row>
    <row r="211">
      <c r="A211" s="9" t="n"/>
      <c r="G211" s="10" t="n"/>
      <c r="H211" s="10" t="n"/>
      <c r="M211" s="9" t="n"/>
    </row>
    <row r="212">
      <c r="A212" s="9" t="n"/>
      <c r="G212" s="10" t="n"/>
      <c r="H212" s="10" t="n"/>
      <c r="M212" s="9" t="n"/>
    </row>
    <row r="213">
      <c r="A213" s="9" t="n"/>
      <c r="G213" s="10" t="n"/>
      <c r="H213" s="10" t="n"/>
      <c r="M213" s="9" t="n"/>
    </row>
    <row r="214">
      <c r="A214" s="9" t="n"/>
      <c r="G214" s="10" t="n"/>
      <c r="H214" s="10" t="n"/>
      <c r="M214" s="9" t="n"/>
    </row>
    <row r="215">
      <c r="A215" s="9" t="n"/>
      <c r="G215" s="10" t="n"/>
      <c r="H215" s="10" t="n"/>
      <c r="M215" s="9" t="n"/>
    </row>
    <row r="216">
      <c r="A216" s="9" t="n"/>
      <c r="G216" s="10" t="n"/>
      <c r="H216" s="10" t="n"/>
      <c r="M216" s="9" t="n"/>
    </row>
    <row r="217">
      <c r="A217" s="9" t="n"/>
      <c r="G217" s="10" t="n"/>
      <c r="H217" s="10" t="n"/>
      <c r="M217" s="9" t="n"/>
    </row>
    <row r="218">
      <c r="A218" s="9" t="n"/>
      <c r="G218" s="10" t="n"/>
      <c r="H218" s="10" t="n"/>
      <c r="M218" s="9" t="n"/>
    </row>
    <row r="219">
      <c r="A219" s="9" t="n"/>
      <c r="G219" s="10" t="n"/>
      <c r="H219" s="10" t="n"/>
      <c r="M219" s="9" t="n"/>
    </row>
    <row r="220">
      <c r="A220" s="9" t="n"/>
      <c r="G220" s="10" t="n"/>
      <c r="H220" s="10" t="n"/>
      <c r="M220" s="9" t="n"/>
    </row>
    <row r="221">
      <c r="A221" s="9" t="n"/>
      <c r="G221" s="10" t="n"/>
      <c r="H221" s="10" t="n"/>
      <c r="M221" s="9" t="n"/>
    </row>
    <row r="222">
      <c r="A222" s="9" t="n"/>
      <c r="G222" s="10" t="n"/>
      <c r="H222" s="10" t="n"/>
      <c r="M222" s="9" t="n"/>
    </row>
    <row r="223">
      <c r="A223" s="9" t="n"/>
      <c r="G223" s="10" t="n"/>
      <c r="H223" s="10" t="n"/>
      <c r="M223" s="9" t="n"/>
    </row>
    <row r="224">
      <c r="A224" s="9" t="n"/>
      <c r="G224" s="10" t="n"/>
      <c r="H224" s="10" t="n"/>
      <c r="M224" s="9" t="n"/>
    </row>
    <row r="225">
      <c r="A225" s="9" t="n"/>
      <c r="G225" s="10" t="n"/>
      <c r="H225" s="10" t="n"/>
      <c r="M225" s="9" t="n"/>
    </row>
    <row r="226">
      <c r="A226" s="9" t="n"/>
      <c r="G226" s="10" t="n"/>
      <c r="H226" s="10" t="n"/>
      <c r="M226" s="9" t="n"/>
    </row>
    <row r="227">
      <c r="A227" s="9" t="n"/>
      <c r="G227" s="10" t="n"/>
      <c r="H227" s="10" t="n"/>
      <c r="M227" s="9" t="n"/>
    </row>
    <row r="228">
      <c r="A228" s="9" t="n"/>
      <c r="G228" s="10" t="n"/>
      <c r="H228" s="10" t="n"/>
      <c r="M228" s="9" t="n"/>
    </row>
    <row r="229">
      <c r="A229" s="9" t="n"/>
      <c r="G229" s="10" t="n"/>
      <c r="H229" s="10" t="n"/>
      <c r="M229" s="9" t="n"/>
    </row>
    <row r="230">
      <c r="A230" s="9" t="n"/>
      <c r="G230" s="10" t="n"/>
      <c r="H230" s="10" t="n"/>
      <c r="M230" s="9" t="n"/>
    </row>
    <row r="231">
      <c r="A231" s="9" t="n"/>
      <c r="G231" s="10" t="n"/>
      <c r="H231" s="10" t="n"/>
      <c r="M231" s="9" t="n"/>
    </row>
    <row r="232">
      <c r="A232" s="9" t="n"/>
      <c r="G232" s="10" t="n"/>
      <c r="H232" s="10" t="n"/>
      <c r="M232" s="9" t="n"/>
    </row>
    <row r="233">
      <c r="A233" s="9" t="n"/>
      <c r="G233" s="10" t="n"/>
      <c r="H233" s="10" t="n"/>
      <c r="M233" s="9" t="n"/>
    </row>
    <row r="234">
      <c r="A234" s="9" t="n"/>
      <c r="G234" s="10" t="n"/>
      <c r="H234" s="10" t="n"/>
      <c r="M234" s="9" t="n"/>
    </row>
    <row r="235">
      <c r="A235" s="9" t="n"/>
      <c r="G235" s="10" t="n"/>
      <c r="H235" s="10" t="n"/>
      <c r="M235" s="9" t="n"/>
    </row>
    <row r="236">
      <c r="A236" s="9" t="n"/>
      <c r="G236" s="10" t="n"/>
      <c r="H236" s="10" t="n"/>
      <c r="M236" s="9" t="n"/>
    </row>
    <row r="237">
      <c r="A237" s="9" t="n"/>
      <c r="G237" s="10" t="n"/>
      <c r="H237" s="10" t="n"/>
      <c r="M237" s="9" t="n"/>
    </row>
    <row r="238">
      <c r="A238" s="9" t="n"/>
      <c r="G238" s="10" t="n"/>
      <c r="H238" s="10" t="n"/>
      <c r="M238" s="9" t="n"/>
    </row>
    <row r="239">
      <c r="A239" s="9" t="n"/>
      <c r="G239" s="10" t="n"/>
      <c r="H239" s="10" t="n"/>
      <c r="M239" s="9" t="n"/>
    </row>
    <row r="240">
      <c r="A240" s="9" t="n"/>
      <c r="G240" s="10" t="n"/>
      <c r="H240" s="10" t="n"/>
      <c r="M240" s="9" t="n"/>
    </row>
    <row r="241">
      <c r="A241" s="9" t="n"/>
      <c r="G241" s="10" t="n"/>
      <c r="H241" s="10" t="n"/>
      <c r="M241" s="9" t="n"/>
    </row>
    <row r="242">
      <c r="A242" s="9" t="n"/>
      <c r="G242" s="10" t="n"/>
      <c r="H242" s="10" t="n"/>
      <c r="M242" s="9" t="n"/>
    </row>
    <row r="243">
      <c r="A243" s="9" t="n"/>
      <c r="G243" s="10" t="n"/>
      <c r="H243" s="10" t="n"/>
      <c r="M243" s="9" t="n"/>
    </row>
    <row r="244">
      <c r="A244" s="9" t="n"/>
      <c r="G244" s="10" t="n"/>
      <c r="H244" s="10" t="n"/>
      <c r="M244" s="9" t="n"/>
    </row>
    <row r="245">
      <c r="A245" s="9" t="n"/>
      <c r="G245" s="10" t="n"/>
      <c r="H245" s="10" t="n"/>
      <c r="M245" s="9" t="n"/>
    </row>
    <row r="246">
      <c r="A246" s="9" t="n"/>
      <c r="G246" s="10" t="n"/>
      <c r="H246" s="10" t="n"/>
      <c r="M246" s="9" t="n"/>
    </row>
    <row r="247">
      <c r="A247" s="9" t="n"/>
      <c r="G247" s="10" t="n"/>
      <c r="H247" s="10" t="n"/>
      <c r="M247" s="9" t="n"/>
    </row>
    <row r="248">
      <c r="A248" s="9" t="n"/>
      <c r="G248" s="10" t="n"/>
      <c r="H248" s="10" t="n"/>
      <c r="M248" s="9" t="n"/>
    </row>
    <row r="249">
      <c r="A249" s="9" t="n"/>
      <c r="G249" s="10" t="n"/>
      <c r="H249" s="10" t="n"/>
      <c r="M249" s="9" t="n"/>
    </row>
    <row r="250">
      <c r="A250" s="9" t="n"/>
      <c r="G250" s="10" t="n"/>
      <c r="H250" s="10" t="n"/>
      <c r="M250" s="9" t="n"/>
    </row>
    <row r="251">
      <c r="A251" s="9" t="n"/>
      <c r="G251" s="10" t="n"/>
      <c r="H251" s="10" t="n"/>
      <c r="M251" s="9" t="n"/>
    </row>
    <row r="252">
      <c r="A252" s="9" t="n"/>
      <c r="G252" s="10" t="n"/>
      <c r="H252" s="10" t="n"/>
      <c r="M252" s="9" t="n"/>
    </row>
    <row r="253">
      <c r="A253" s="9" t="n"/>
      <c r="G253" s="10" t="n"/>
      <c r="H253" s="10" t="n"/>
      <c r="M253" s="9" t="n"/>
    </row>
    <row r="254">
      <c r="A254" s="9" t="n"/>
      <c r="G254" s="10" t="n"/>
      <c r="H254" s="10" t="n"/>
      <c r="M254" s="9" t="n"/>
    </row>
    <row r="255">
      <c r="A255" s="9" t="n"/>
      <c r="G255" s="10" t="n"/>
      <c r="H255" s="10" t="n"/>
      <c r="M255" s="9" t="n"/>
    </row>
    <row r="256">
      <c r="A256" s="9" t="n"/>
      <c r="G256" s="10" t="n"/>
      <c r="H256" s="10" t="n"/>
      <c r="M256" s="9" t="n"/>
    </row>
    <row r="257">
      <c r="A257" s="9" t="n"/>
      <c r="G257" s="10" t="n"/>
      <c r="H257" s="10" t="n"/>
      <c r="M257" s="9" t="n"/>
    </row>
    <row r="258">
      <c r="A258" s="9" t="n"/>
      <c r="G258" s="10" t="n"/>
      <c r="H258" s="10" t="n"/>
      <c r="M258" s="9" t="n"/>
    </row>
    <row r="259">
      <c r="A259" s="9" t="n"/>
      <c r="G259" s="10" t="n"/>
      <c r="H259" s="10" t="n"/>
      <c r="M259" s="9" t="n"/>
    </row>
    <row r="260">
      <c r="A260" s="9" t="n"/>
      <c r="G260" s="10" t="n"/>
      <c r="H260" s="10" t="n"/>
      <c r="M260" s="9" t="n"/>
    </row>
    <row r="261">
      <c r="A261" s="9" t="n"/>
      <c r="G261" s="10" t="n"/>
      <c r="H261" s="10" t="n"/>
      <c r="M261" s="9" t="n"/>
    </row>
    <row r="262">
      <c r="A262" s="9" t="n"/>
      <c r="G262" s="10" t="n"/>
      <c r="H262" s="10" t="n"/>
      <c r="M262" s="9" t="n"/>
    </row>
    <row r="263">
      <c r="A263" s="9" t="n"/>
      <c r="G263" s="10" t="n"/>
      <c r="H263" s="10" t="n"/>
      <c r="M263" s="9" t="n"/>
    </row>
    <row r="264">
      <c r="A264" s="9" t="n"/>
      <c r="G264" s="10" t="n"/>
      <c r="H264" s="10" t="n"/>
      <c r="M264" s="9" t="n"/>
    </row>
    <row r="265">
      <c r="A265" s="9" t="n"/>
      <c r="G265" s="10" t="n"/>
      <c r="H265" s="10" t="n"/>
      <c r="M265" s="9" t="n"/>
    </row>
    <row r="266">
      <c r="A266" s="9" t="n"/>
      <c r="G266" s="10" t="n"/>
      <c r="H266" s="10" t="n"/>
      <c r="M266" s="9" t="n"/>
    </row>
    <row r="267">
      <c r="A267" s="9" t="n"/>
      <c r="G267" s="10" t="n"/>
      <c r="H267" s="10" t="n"/>
      <c r="M267" s="9" t="n"/>
    </row>
    <row r="268">
      <c r="A268" s="9" t="n"/>
      <c r="G268" s="10" t="n"/>
      <c r="H268" s="10" t="n"/>
      <c r="M268" s="9" t="n"/>
    </row>
    <row r="269">
      <c r="A269" s="9" t="n"/>
      <c r="G269" s="10" t="n"/>
      <c r="H269" s="10" t="n"/>
      <c r="M269" s="9" t="n"/>
    </row>
    <row r="270">
      <c r="A270" s="9" t="n"/>
      <c r="G270" s="10" t="n"/>
      <c r="H270" s="10" t="n"/>
      <c r="M270" s="9" t="n"/>
    </row>
    <row r="271">
      <c r="A271" s="9" t="n"/>
      <c r="G271" s="10" t="n"/>
      <c r="H271" s="10" t="n"/>
      <c r="M271" s="9" t="n"/>
    </row>
    <row r="272">
      <c r="A272" s="9" t="n"/>
      <c r="G272" s="10" t="n"/>
      <c r="H272" s="10" t="n"/>
      <c r="M272" s="9" t="n"/>
    </row>
    <row r="273">
      <c r="A273" s="9" t="n"/>
      <c r="G273" s="10" t="n"/>
      <c r="H273" s="10" t="n"/>
      <c r="M273" s="9" t="n"/>
    </row>
    <row r="274">
      <c r="A274" s="9" t="n"/>
      <c r="G274" s="10" t="n"/>
      <c r="H274" s="10" t="n"/>
      <c r="M274" s="9" t="n"/>
    </row>
    <row r="275">
      <c r="A275" s="9" t="n"/>
      <c r="G275" s="10" t="n"/>
      <c r="H275" s="10" t="n"/>
      <c r="M275" s="9" t="n"/>
    </row>
    <row r="276">
      <c r="A276" s="9" t="n"/>
      <c r="G276" s="10" t="n"/>
      <c r="H276" s="10" t="n"/>
      <c r="M276" s="9" t="n"/>
    </row>
    <row r="277">
      <c r="A277" s="9" t="n"/>
      <c r="G277" s="10" t="n"/>
      <c r="H277" s="10" t="n"/>
      <c r="M277" s="9" t="n"/>
    </row>
    <row r="278">
      <c r="A278" s="9" t="n"/>
      <c r="G278" s="10" t="n"/>
      <c r="H278" s="10" t="n"/>
      <c r="M278" s="9" t="n"/>
    </row>
    <row r="279">
      <c r="A279" s="9" t="n"/>
      <c r="G279" s="10" t="n"/>
      <c r="H279" s="10" t="n"/>
      <c r="M279" s="9" t="n"/>
    </row>
    <row r="280">
      <c r="A280" s="9" t="n"/>
      <c r="G280" s="10" t="n"/>
      <c r="H280" s="10" t="n"/>
      <c r="M280" s="9" t="n"/>
    </row>
    <row r="281">
      <c r="A281" s="9" t="n"/>
      <c r="G281" s="10" t="n"/>
      <c r="H281" s="10" t="n"/>
      <c r="M281" s="9" t="n"/>
    </row>
    <row r="282">
      <c r="A282" s="9" t="n"/>
      <c r="G282" s="10" t="n"/>
      <c r="H282" s="10" t="n"/>
      <c r="M282" s="9" t="n"/>
    </row>
    <row r="283">
      <c r="A283" s="9" t="n"/>
      <c r="G283" s="10" t="n"/>
      <c r="H283" s="10" t="n"/>
      <c r="M283" s="9" t="n"/>
    </row>
    <row r="284">
      <c r="A284" s="9" t="n"/>
      <c r="G284" s="10" t="n"/>
      <c r="H284" s="10" t="n"/>
      <c r="M284" s="9" t="n"/>
    </row>
    <row r="285">
      <c r="A285" s="9" t="n"/>
      <c r="G285" s="10" t="n"/>
      <c r="H285" s="10" t="n"/>
      <c r="M285" s="9" t="n"/>
    </row>
    <row r="286">
      <c r="A286" s="9" t="n"/>
      <c r="G286" s="10" t="n"/>
      <c r="H286" s="10" t="n"/>
      <c r="M286" s="9" t="n"/>
    </row>
    <row r="287">
      <c r="A287" s="9" t="n"/>
      <c r="G287" s="10" t="n"/>
      <c r="H287" s="10" t="n"/>
      <c r="M287" s="9" t="n"/>
    </row>
    <row r="288">
      <c r="A288" s="9" t="n"/>
      <c r="G288" s="10" t="n"/>
      <c r="H288" s="10" t="n"/>
      <c r="M288" s="9" t="n"/>
    </row>
    <row r="289">
      <c r="A289" s="9" t="n"/>
      <c r="G289" s="10" t="n"/>
      <c r="H289" s="10" t="n"/>
      <c r="M289" s="9" t="n"/>
    </row>
    <row r="290">
      <c r="A290" s="9" t="n"/>
      <c r="G290" s="10" t="n"/>
      <c r="H290" s="10" t="n"/>
      <c r="M290" s="9" t="n"/>
    </row>
    <row r="291">
      <c r="A291" s="9" t="n"/>
      <c r="G291" s="10" t="n"/>
      <c r="H291" s="10" t="n"/>
      <c r="M291" s="9" t="n"/>
    </row>
    <row r="292">
      <c r="A292" s="9" t="n"/>
      <c r="G292" s="10" t="n"/>
      <c r="H292" s="10" t="n"/>
      <c r="M292" s="9" t="n"/>
    </row>
    <row r="293">
      <c r="A293" s="9" t="n"/>
      <c r="G293" s="10" t="n"/>
      <c r="H293" s="10" t="n"/>
      <c r="M293" s="9" t="n"/>
    </row>
    <row r="294">
      <c r="A294" s="9" t="n"/>
      <c r="G294" s="10" t="n"/>
      <c r="H294" s="10" t="n"/>
      <c r="M294" s="9" t="n"/>
    </row>
    <row r="295">
      <c r="A295" s="9" t="n"/>
      <c r="G295" s="10" t="n"/>
      <c r="H295" s="10" t="n"/>
      <c r="M295" s="9" t="n"/>
    </row>
    <row r="296">
      <c r="A296" s="9" t="n"/>
      <c r="G296" s="10" t="n"/>
      <c r="H296" s="10" t="n"/>
      <c r="M296" s="9" t="n"/>
    </row>
    <row r="297">
      <c r="A297" s="9" t="n"/>
      <c r="G297" s="10" t="n"/>
      <c r="H297" s="10" t="n"/>
      <c r="M297" s="9" t="n"/>
    </row>
    <row r="298">
      <c r="A298" s="9" t="n"/>
      <c r="G298" s="10" t="n"/>
      <c r="H298" s="10" t="n"/>
      <c r="M298" s="9" t="n"/>
    </row>
    <row r="299">
      <c r="A299" s="9" t="n"/>
      <c r="G299" s="10" t="n"/>
      <c r="H299" s="10" t="n"/>
      <c r="M299" s="9" t="n"/>
    </row>
    <row r="300">
      <c r="A300" s="9" t="n"/>
      <c r="G300" s="10" t="n"/>
      <c r="H300" s="10" t="n"/>
      <c r="M300" s="9" t="n"/>
    </row>
    <row r="301">
      <c r="A301" s="9" t="n"/>
      <c r="G301" s="10" t="n"/>
      <c r="H301" s="10" t="n"/>
      <c r="M301" s="9" t="n"/>
    </row>
    <row r="302">
      <c r="A302" s="9" t="n"/>
      <c r="G302" s="10" t="n"/>
      <c r="H302" s="10" t="n"/>
      <c r="M302" s="9" t="n"/>
    </row>
    <row r="303">
      <c r="A303" s="9" t="n"/>
      <c r="G303" s="10" t="n"/>
      <c r="H303" s="10" t="n"/>
      <c r="M303" s="9" t="n"/>
    </row>
    <row r="304">
      <c r="A304" s="9" t="n"/>
      <c r="G304" s="10" t="n"/>
      <c r="H304" s="10" t="n"/>
      <c r="M304" s="9" t="n"/>
    </row>
    <row r="305">
      <c r="A305" s="9" t="n"/>
      <c r="G305" s="10" t="n"/>
      <c r="H305" s="10" t="n"/>
      <c r="M305" s="9" t="n"/>
    </row>
    <row r="306">
      <c r="A306" s="9" t="n"/>
      <c r="G306" s="10" t="n"/>
      <c r="H306" s="10" t="n"/>
      <c r="M306" s="9" t="n"/>
    </row>
    <row r="307">
      <c r="A307" s="9" t="n"/>
      <c r="G307" s="10" t="n"/>
      <c r="H307" s="10" t="n"/>
      <c r="M307" s="9" t="n"/>
    </row>
    <row r="308">
      <c r="A308" s="9" t="n"/>
      <c r="G308" s="10" t="n"/>
      <c r="H308" s="10" t="n"/>
      <c r="M308" s="9" t="n"/>
    </row>
    <row r="309">
      <c r="A309" s="9" t="n"/>
      <c r="G309" s="10" t="n"/>
      <c r="H309" s="10" t="n"/>
      <c r="M309" s="9" t="n"/>
    </row>
    <row r="310">
      <c r="A310" s="9" t="n"/>
      <c r="G310" s="10" t="n"/>
      <c r="H310" s="10" t="n"/>
      <c r="M310" s="9" t="n"/>
    </row>
    <row r="311">
      <c r="A311" s="9" t="n"/>
      <c r="G311" s="10" t="n"/>
      <c r="H311" s="10" t="n"/>
      <c r="M311" s="9" t="n"/>
    </row>
    <row r="312">
      <c r="A312" s="9" t="n"/>
      <c r="G312" s="10" t="n"/>
      <c r="H312" s="10" t="n"/>
      <c r="M312" s="9" t="n"/>
    </row>
    <row r="313">
      <c r="A313" s="9" t="n"/>
      <c r="G313" s="10" t="n"/>
      <c r="H313" s="10" t="n"/>
      <c r="M313" s="9" t="n"/>
    </row>
    <row r="314">
      <c r="A314" s="9" t="n"/>
      <c r="G314" s="10" t="n"/>
      <c r="H314" s="10" t="n"/>
      <c r="M314" s="9" t="n"/>
    </row>
    <row r="315">
      <c r="A315" s="9" t="n"/>
      <c r="G315" s="10" t="n"/>
      <c r="H315" s="10" t="n"/>
      <c r="M315" s="9" t="n"/>
    </row>
    <row r="316">
      <c r="A316" s="9" t="n"/>
      <c r="G316" s="10" t="n"/>
      <c r="H316" s="10" t="n"/>
      <c r="M316" s="9" t="n"/>
    </row>
    <row r="317">
      <c r="A317" s="9" t="n"/>
      <c r="G317" s="10" t="n"/>
      <c r="H317" s="10" t="n"/>
      <c r="M317" s="9" t="n"/>
    </row>
    <row r="318">
      <c r="A318" s="9" t="n"/>
      <c r="G318" s="10" t="n"/>
      <c r="H318" s="10" t="n"/>
      <c r="M318" s="9" t="n"/>
    </row>
    <row r="319">
      <c r="A319" s="9" t="n"/>
      <c r="G319" s="10" t="n"/>
      <c r="H319" s="10" t="n"/>
      <c r="M319" s="9" t="n"/>
    </row>
    <row r="320">
      <c r="A320" s="9" t="n"/>
      <c r="G320" s="10" t="n"/>
      <c r="H320" s="10" t="n"/>
      <c r="M320" s="9" t="n"/>
    </row>
    <row r="321">
      <c r="A321" s="9" t="n"/>
      <c r="G321" s="10" t="n"/>
      <c r="H321" s="10" t="n"/>
      <c r="M321" s="9" t="n"/>
    </row>
    <row r="322">
      <c r="A322" s="9" t="n"/>
      <c r="G322" s="10" t="n"/>
      <c r="H322" s="10" t="n"/>
      <c r="M322" s="9" t="n"/>
    </row>
    <row r="323">
      <c r="A323" s="9" t="n"/>
      <c r="G323" s="10" t="n"/>
      <c r="H323" s="10" t="n"/>
      <c r="M323" s="9" t="n"/>
    </row>
    <row r="324">
      <c r="A324" s="9" t="n"/>
      <c r="G324" s="10" t="n"/>
      <c r="H324" s="10" t="n"/>
      <c r="M324" s="9" t="n"/>
    </row>
    <row r="325">
      <c r="A325" s="9" t="n"/>
      <c r="G325" s="10" t="n"/>
      <c r="H325" s="10" t="n"/>
      <c r="M325" s="9" t="n"/>
    </row>
    <row r="326">
      <c r="A326" s="9" t="n"/>
      <c r="G326" s="10" t="n"/>
      <c r="H326" s="10" t="n"/>
      <c r="M326" s="9" t="n"/>
    </row>
    <row r="327">
      <c r="A327" s="9" t="n"/>
      <c r="G327" s="10" t="n"/>
      <c r="H327" s="10" t="n"/>
      <c r="M327" s="9" t="n"/>
    </row>
    <row r="328">
      <c r="A328" s="9" t="n"/>
      <c r="G328" s="10" t="n"/>
      <c r="H328" s="10" t="n"/>
      <c r="M328" s="9" t="n"/>
    </row>
    <row r="329">
      <c r="A329" s="9" t="n"/>
      <c r="G329" s="10" t="n"/>
      <c r="H329" s="10" t="n"/>
      <c r="M329" s="9" t="n"/>
    </row>
    <row r="330">
      <c r="A330" s="9" t="n"/>
      <c r="G330" s="10" t="n"/>
      <c r="H330" s="10" t="n"/>
      <c r="M330" s="9" t="n"/>
    </row>
    <row r="331">
      <c r="A331" s="9" t="n"/>
      <c r="G331" s="10" t="n"/>
      <c r="H331" s="10" t="n"/>
      <c r="M331" s="9" t="n"/>
    </row>
    <row r="332">
      <c r="A332" s="9" t="n"/>
      <c r="G332" s="10" t="n"/>
      <c r="H332" s="10" t="n"/>
      <c r="M332" s="9" t="n"/>
    </row>
    <row r="333">
      <c r="A333" s="9" t="n"/>
      <c r="G333" s="10" t="n"/>
      <c r="H333" s="10" t="n"/>
      <c r="M333" s="9" t="n"/>
    </row>
    <row r="334">
      <c r="A334" s="9" t="n"/>
      <c r="G334" s="10" t="n"/>
      <c r="H334" s="10" t="n"/>
      <c r="M334" s="9" t="n"/>
    </row>
    <row r="335">
      <c r="A335" s="9" t="n"/>
      <c r="G335" s="10" t="n"/>
      <c r="H335" s="10" t="n"/>
      <c r="M335" s="9" t="n"/>
    </row>
    <row r="336">
      <c r="A336" s="9" t="n"/>
      <c r="G336" s="10" t="n"/>
      <c r="H336" s="10" t="n"/>
      <c r="M336" s="9" t="n"/>
    </row>
    <row r="337">
      <c r="A337" s="9" t="n"/>
      <c r="G337" s="10" t="n"/>
      <c r="H337" s="10" t="n"/>
      <c r="M337" s="9" t="n"/>
    </row>
    <row r="338">
      <c r="A338" s="9" t="n"/>
      <c r="G338" s="10" t="n"/>
      <c r="H338" s="10" t="n"/>
      <c r="M338" s="9" t="n"/>
    </row>
    <row r="339">
      <c r="A339" s="9" t="n"/>
      <c r="G339" s="10" t="n"/>
      <c r="H339" s="10" t="n"/>
      <c r="M339" s="9" t="n"/>
    </row>
    <row r="340">
      <c r="A340" s="9" t="n"/>
      <c r="G340" s="10" t="n"/>
      <c r="H340" s="10" t="n"/>
      <c r="M340" s="9" t="n"/>
    </row>
    <row r="341">
      <c r="A341" s="9" t="n"/>
      <c r="G341" s="10" t="n"/>
      <c r="H341" s="10" t="n"/>
      <c r="M341" s="9" t="n"/>
    </row>
    <row r="342">
      <c r="A342" s="9" t="n"/>
      <c r="G342" s="10" t="n"/>
      <c r="H342" s="10" t="n"/>
      <c r="M342" s="9" t="n"/>
    </row>
    <row r="343">
      <c r="A343" s="9" t="n"/>
      <c r="G343" s="10" t="n"/>
      <c r="H343" s="10" t="n"/>
      <c r="M343" s="9" t="n"/>
    </row>
    <row r="344">
      <c r="A344" s="9" t="n"/>
      <c r="G344" s="10" t="n"/>
      <c r="H344" s="10" t="n"/>
      <c r="M344" s="9" t="n"/>
    </row>
    <row r="345">
      <c r="A345" s="9" t="n"/>
      <c r="G345" s="10" t="n"/>
      <c r="H345" s="10" t="n"/>
      <c r="M345" s="9" t="n"/>
    </row>
    <row r="346">
      <c r="A346" s="9" t="n"/>
      <c r="G346" s="10" t="n"/>
      <c r="H346" s="10" t="n"/>
      <c r="M346" s="9" t="n"/>
    </row>
    <row r="347">
      <c r="A347" s="9" t="n"/>
      <c r="G347" s="10" t="n"/>
      <c r="H347" s="10" t="n"/>
      <c r="M347" s="9" t="n"/>
    </row>
    <row r="348">
      <c r="A348" s="9" t="n"/>
      <c r="G348" s="10" t="n"/>
      <c r="H348" s="10" t="n"/>
      <c r="M348" s="9" t="n"/>
    </row>
    <row r="349">
      <c r="A349" s="9" t="n"/>
      <c r="G349" s="10" t="n"/>
      <c r="H349" s="10" t="n"/>
      <c r="M349" s="9" t="n"/>
    </row>
    <row r="350">
      <c r="A350" s="9" t="n"/>
      <c r="G350" s="10" t="n"/>
      <c r="H350" s="10" t="n"/>
      <c r="M350" s="9" t="n"/>
    </row>
    <row r="351">
      <c r="A351" s="9" t="n"/>
      <c r="G351" s="10" t="n"/>
      <c r="H351" s="10" t="n"/>
      <c r="M351" s="9" t="n"/>
    </row>
    <row r="352">
      <c r="A352" s="9" t="n"/>
      <c r="G352" s="10" t="n"/>
      <c r="H352" s="10" t="n"/>
      <c r="M352" s="9" t="n"/>
    </row>
    <row r="353">
      <c r="A353" s="9" t="n"/>
      <c r="G353" s="10" t="n"/>
      <c r="H353" s="10" t="n"/>
      <c r="M353" s="9" t="n"/>
    </row>
    <row r="354">
      <c r="A354" s="9" t="n"/>
      <c r="G354" s="10" t="n"/>
      <c r="H354" s="10" t="n"/>
      <c r="M354" s="9" t="n"/>
    </row>
    <row r="355">
      <c r="A355" s="9" t="n"/>
      <c r="G355" s="10" t="n"/>
      <c r="H355" s="10" t="n"/>
      <c r="M355" s="9" t="n"/>
    </row>
    <row r="356">
      <c r="A356" s="9" t="n"/>
      <c r="G356" s="10" t="n"/>
      <c r="H356" s="10" t="n"/>
      <c r="M356" s="9" t="n"/>
    </row>
    <row r="357">
      <c r="A357" s="9" t="n"/>
      <c r="G357" s="10" t="n"/>
      <c r="H357" s="10" t="n"/>
      <c r="M357" s="9" t="n"/>
    </row>
    <row r="358">
      <c r="A358" s="9" t="n"/>
      <c r="G358" s="10" t="n"/>
      <c r="H358" s="10" t="n"/>
      <c r="M358" s="9" t="n"/>
    </row>
    <row r="359">
      <c r="A359" s="9" t="n"/>
      <c r="G359" s="10" t="n"/>
      <c r="H359" s="10" t="n"/>
      <c r="M359" s="9" t="n"/>
    </row>
    <row r="360">
      <c r="A360" s="9" t="n"/>
      <c r="G360" s="10" t="n"/>
      <c r="H360" s="10" t="n"/>
      <c r="M360" s="9" t="n"/>
    </row>
    <row r="361">
      <c r="A361" s="9" t="n"/>
      <c r="G361" s="10" t="n"/>
      <c r="H361" s="10" t="n"/>
      <c r="M361" s="9" t="n"/>
    </row>
    <row r="362">
      <c r="A362" s="9" t="n"/>
      <c r="G362" s="10" t="n"/>
      <c r="H362" s="10" t="n"/>
      <c r="M362" s="9" t="n"/>
    </row>
    <row r="363">
      <c r="A363" s="9" t="n"/>
      <c r="G363" s="10" t="n"/>
      <c r="H363" s="10" t="n"/>
      <c r="M363" s="9" t="n"/>
    </row>
    <row r="364">
      <c r="A364" s="9" t="n"/>
      <c r="G364" s="10" t="n"/>
      <c r="H364" s="10" t="n"/>
      <c r="M364" s="9" t="n"/>
    </row>
    <row r="365">
      <c r="A365" s="9" t="n"/>
      <c r="G365" s="10" t="n"/>
      <c r="H365" s="10" t="n"/>
      <c r="M365" s="9" t="n"/>
    </row>
    <row r="366">
      <c r="A366" s="9" t="n"/>
      <c r="G366" s="10" t="n"/>
      <c r="H366" s="10" t="n"/>
      <c r="M366" s="9" t="n"/>
    </row>
    <row r="367">
      <c r="A367" s="9" t="n"/>
      <c r="G367" s="10" t="n"/>
      <c r="H367" s="10" t="n"/>
      <c r="M367" s="9" t="n"/>
    </row>
    <row r="368">
      <c r="A368" s="9" t="n"/>
      <c r="G368" s="10" t="n"/>
      <c r="H368" s="10" t="n"/>
      <c r="M368" s="9" t="n"/>
    </row>
    <row r="369">
      <c r="A369" s="9" t="n"/>
      <c r="G369" s="10" t="n"/>
      <c r="H369" s="10" t="n"/>
      <c r="M369" s="9" t="n"/>
    </row>
    <row r="370">
      <c r="A370" s="9" t="n"/>
      <c r="G370" s="10" t="n"/>
      <c r="H370" s="10" t="n"/>
      <c r="M370" s="9" t="n"/>
    </row>
    <row r="371">
      <c r="A371" s="9" t="n"/>
      <c r="G371" s="10" t="n"/>
      <c r="H371" s="10" t="n"/>
      <c r="M371" s="9" t="n"/>
    </row>
    <row r="372">
      <c r="A372" s="9" t="n"/>
      <c r="G372" s="10" t="n"/>
      <c r="H372" s="10" t="n"/>
      <c r="M372" s="9" t="n"/>
    </row>
    <row r="373">
      <c r="A373" s="9" t="n"/>
      <c r="G373" s="10" t="n"/>
      <c r="H373" s="10" t="n"/>
      <c r="M373" s="9" t="n"/>
    </row>
    <row r="374">
      <c r="A374" s="9" t="n"/>
      <c r="G374" s="10" t="n"/>
      <c r="H374" s="10" t="n"/>
      <c r="M374" s="9" t="n"/>
    </row>
    <row r="375">
      <c r="A375" s="9" t="n"/>
      <c r="G375" s="10" t="n"/>
      <c r="H375" s="10" t="n"/>
      <c r="M375" s="9" t="n"/>
    </row>
    <row r="376">
      <c r="A376" s="9" t="n"/>
      <c r="G376" s="10" t="n"/>
      <c r="H376" s="10" t="n"/>
      <c r="M376" s="9" t="n"/>
    </row>
    <row r="377">
      <c r="A377" s="9" t="n"/>
      <c r="G377" s="10" t="n"/>
      <c r="H377" s="10" t="n"/>
      <c r="M377" s="9" t="n"/>
    </row>
    <row r="378">
      <c r="A378" s="9" t="n"/>
      <c r="G378" s="10" t="n"/>
      <c r="H378" s="10" t="n"/>
      <c r="M378" s="9" t="n"/>
    </row>
    <row r="379">
      <c r="A379" s="9" t="n"/>
      <c r="G379" s="10" t="n"/>
      <c r="H379" s="10" t="n"/>
      <c r="M379" s="9" t="n"/>
    </row>
    <row r="380">
      <c r="A380" s="9" t="n"/>
      <c r="G380" s="10" t="n"/>
      <c r="H380" s="10" t="n"/>
      <c r="M380" s="9" t="n"/>
    </row>
    <row r="381">
      <c r="A381" s="9" t="n"/>
      <c r="G381" s="10" t="n"/>
      <c r="H381" s="10" t="n"/>
      <c r="M381" s="9" t="n"/>
    </row>
    <row r="382">
      <c r="A382" s="9" t="n"/>
      <c r="G382" s="10" t="n"/>
      <c r="H382" s="10" t="n"/>
      <c r="M382" s="9" t="n"/>
    </row>
    <row r="383">
      <c r="A383" s="9" t="n"/>
      <c r="G383" s="10" t="n"/>
      <c r="H383" s="10" t="n"/>
      <c r="M383" s="9" t="n"/>
    </row>
    <row r="384">
      <c r="A384" s="9" t="n"/>
      <c r="G384" s="10" t="n"/>
      <c r="H384" s="10" t="n"/>
      <c r="M384" s="9" t="n"/>
    </row>
    <row r="385">
      <c r="A385" s="9" t="n"/>
      <c r="G385" s="10" t="n"/>
      <c r="H385" s="10" t="n"/>
      <c r="M385" s="9" t="n"/>
    </row>
    <row r="386">
      <c r="A386" s="9" t="n"/>
      <c r="G386" s="10" t="n"/>
      <c r="H386" s="10" t="n"/>
      <c r="M386" s="9" t="n"/>
    </row>
    <row r="387">
      <c r="A387" s="9" t="n"/>
      <c r="G387" s="10" t="n"/>
      <c r="H387" s="10" t="n"/>
      <c r="M387" s="9" t="n"/>
    </row>
    <row r="388">
      <c r="A388" s="9" t="n"/>
      <c r="G388" s="10" t="n"/>
      <c r="H388" s="10" t="n"/>
      <c r="M388" s="9" t="n"/>
    </row>
    <row r="389">
      <c r="A389" s="9" t="n"/>
      <c r="G389" s="10" t="n"/>
      <c r="H389" s="10" t="n"/>
      <c r="M389" s="9" t="n"/>
    </row>
    <row r="390">
      <c r="A390" s="9" t="n"/>
      <c r="G390" s="10" t="n"/>
      <c r="H390" s="10" t="n"/>
      <c r="M390" s="9" t="n"/>
    </row>
    <row r="391">
      <c r="A391" s="9" t="n"/>
      <c r="G391" s="10" t="n"/>
      <c r="H391" s="10" t="n"/>
      <c r="M391" s="9" t="n"/>
    </row>
    <row r="392">
      <c r="A392" s="9" t="n"/>
      <c r="G392" s="10" t="n"/>
      <c r="H392" s="10" t="n"/>
      <c r="M392" s="9" t="n"/>
    </row>
    <row r="393">
      <c r="A393" s="9" t="n"/>
      <c r="G393" s="10" t="n"/>
      <c r="H393" s="10" t="n"/>
      <c r="M393" s="9" t="n"/>
    </row>
    <row r="394">
      <c r="A394" s="9" t="n"/>
      <c r="G394" s="10" t="n"/>
      <c r="H394" s="10" t="n"/>
      <c r="M394" s="9" t="n"/>
    </row>
    <row r="395">
      <c r="A395" s="9" t="n"/>
      <c r="G395" s="10" t="n"/>
      <c r="H395" s="10" t="n"/>
      <c r="M395" s="9" t="n"/>
    </row>
    <row r="396">
      <c r="A396" s="9" t="n"/>
      <c r="G396" s="10" t="n"/>
      <c r="H396" s="10" t="n"/>
      <c r="M396" s="9" t="n"/>
    </row>
    <row r="397">
      <c r="A397" s="9" t="n"/>
      <c r="G397" s="10" t="n"/>
      <c r="H397" s="10" t="n"/>
      <c r="M397" s="9" t="n"/>
    </row>
    <row r="398">
      <c r="A398" s="9" t="n"/>
      <c r="G398" s="10" t="n"/>
      <c r="H398" s="10" t="n"/>
      <c r="M398" s="9" t="n"/>
    </row>
    <row r="399">
      <c r="A399" s="9" t="n"/>
      <c r="G399" s="10" t="n"/>
      <c r="H399" s="10" t="n"/>
      <c r="M399" s="9" t="n"/>
    </row>
    <row r="400">
      <c r="A400" s="9" t="n"/>
      <c r="G400" s="10" t="n"/>
      <c r="H400" s="10" t="n"/>
      <c r="M400" s="9" t="n"/>
    </row>
    <row r="401">
      <c r="A401" s="9" t="n"/>
      <c r="G401" s="10" t="n"/>
      <c r="H401" s="10" t="n"/>
      <c r="M401" s="9" t="n"/>
    </row>
    <row r="402">
      <c r="A402" s="9" t="n"/>
      <c r="G402" s="10" t="n"/>
      <c r="H402" s="10" t="n"/>
      <c r="M402" s="9" t="n"/>
    </row>
    <row r="403">
      <c r="A403" s="9" t="n"/>
      <c r="G403" s="10" t="n"/>
      <c r="H403" s="10" t="n"/>
      <c r="M403" s="9" t="n"/>
    </row>
    <row r="404">
      <c r="A404" s="9" t="n"/>
      <c r="G404" s="10" t="n"/>
      <c r="H404" s="10" t="n"/>
      <c r="M404" s="9" t="n"/>
    </row>
    <row r="405">
      <c r="A405" s="9" t="n"/>
      <c r="G405" s="10" t="n"/>
      <c r="H405" s="10" t="n"/>
      <c r="M405" s="9" t="n"/>
    </row>
    <row r="406">
      <c r="A406" s="9" t="n"/>
      <c r="G406" s="10" t="n"/>
      <c r="H406" s="10" t="n"/>
      <c r="M406" s="9" t="n"/>
    </row>
    <row r="407">
      <c r="A407" s="9" t="n"/>
      <c r="G407" s="10" t="n"/>
      <c r="H407" s="10" t="n"/>
      <c r="M407" s="9" t="n"/>
    </row>
    <row r="408">
      <c r="A408" s="9" t="n"/>
      <c r="G408" s="10" t="n"/>
      <c r="H408" s="10" t="n"/>
      <c r="M408" s="9" t="n"/>
    </row>
    <row r="409">
      <c r="A409" s="9" t="n"/>
      <c r="G409" s="10" t="n"/>
      <c r="H409" s="10" t="n"/>
      <c r="M409" s="9" t="n"/>
    </row>
    <row r="410">
      <c r="A410" s="9" t="n"/>
      <c r="G410" s="10" t="n"/>
      <c r="H410" s="10" t="n"/>
      <c r="M410" s="9" t="n"/>
    </row>
    <row r="411">
      <c r="A411" s="9" t="n"/>
      <c r="G411" s="10" t="n"/>
      <c r="H411" s="10" t="n"/>
      <c r="M411" s="9" t="n"/>
    </row>
    <row r="412">
      <c r="A412" s="9" t="n"/>
      <c r="G412" s="10" t="n"/>
      <c r="H412" s="10" t="n"/>
      <c r="M412" s="9" t="n"/>
    </row>
    <row r="413">
      <c r="A413" s="9" t="n"/>
      <c r="G413" s="10" t="n"/>
      <c r="H413" s="10" t="n"/>
      <c r="M413" s="9" t="n"/>
    </row>
    <row r="414">
      <c r="A414" s="9" t="n"/>
      <c r="G414" s="10" t="n"/>
      <c r="H414" s="10" t="n"/>
      <c r="M414" s="9" t="n"/>
    </row>
    <row r="415">
      <c r="A415" s="9" t="n"/>
      <c r="G415" s="10" t="n"/>
      <c r="H415" s="10" t="n"/>
      <c r="M415" s="9" t="n"/>
    </row>
    <row r="416">
      <c r="A416" s="9" t="n"/>
      <c r="G416" s="10" t="n"/>
      <c r="H416" s="10" t="n"/>
      <c r="M416" s="9" t="n"/>
    </row>
    <row r="417">
      <c r="A417" s="9" t="n"/>
      <c r="G417" s="10" t="n"/>
      <c r="H417" s="10" t="n"/>
      <c r="M417" s="9" t="n"/>
    </row>
    <row r="418">
      <c r="A418" s="9" t="n"/>
      <c r="G418" s="10" t="n"/>
      <c r="H418" s="10" t="n"/>
      <c r="M418" s="9" t="n"/>
    </row>
    <row r="419">
      <c r="A419" s="9" t="n"/>
      <c r="G419" s="10" t="n"/>
      <c r="H419" s="10" t="n"/>
      <c r="M419" s="9" t="n"/>
    </row>
    <row r="420">
      <c r="A420" s="9" t="n"/>
      <c r="G420" s="10" t="n"/>
      <c r="H420" s="10" t="n"/>
      <c r="M420" s="9" t="n"/>
    </row>
    <row r="421">
      <c r="A421" s="9" t="n"/>
      <c r="G421" s="10" t="n"/>
      <c r="H421" s="10" t="n"/>
      <c r="M421" s="9" t="n"/>
    </row>
    <row r="422">
      <c r="A422" s="9" t="n"/>
      <c r="G422" s="10" t="n"/>
      <c r="H422" s="10" t="n"/>
      <c r="M422" s="9" t="n"/>
    </row>
    <row r="423">
      <c r="A423" s="9" t="n"/>
      <c r="G423" s="10" t="n"/>
      <c r="H423" s="10" t="n"/>
      <c r="M423" s="9" t="n"/>
    </row>
    <row r="424">
      <c r="A424" s="9" t="n"/>
      <c r="G424" s="10" t="n"/>
      <c r="H424" s="10" t="n"/>
      <c r="M424" s="9" t="n"/>
    </row>
    <row r="425">
      <c r="A425" s="9" t="n"/>
      <c r="G425" s="10" t="n"/>
      <c r="H425" s="10" t="n"/>
      <c r="M425" s="9" t="n"/>
    </row>
    <row r="426">
      <c r="A426" s="9" t="n"/>
      <c r="G426" s="10" t="n"/>
      <c r="H426" s="10" t="n"/>
      <c r="M426" s="9" t="n"/>
    </row>
    <row r="427">
      <c r="A427" s="9" t="n"/>
      <c r="G427" s="10" t="n"/>
      <c r="H427" s="10" t="n"/>
      <c r="M427" s="9" t="n"/>
    </row>
    <row r="428">
      <c r="A428" s="9" t="n"/>
      <c r="G428" s="10" t="n"/>
      <c r="H428" s="10" t="n"/>
      <c r="M428" s="9" t="n"/>
    </row>
    <row r="429">
      <c r="A429" s="9" t="n"/>
      <c r="G429" s="10" t="n"/>
      <c r="H429" s="10" t="n"/>
      <c r="M429" s="9" t="n"/>
    </row>
    <row r="430">
      <c r="A430" s="9" t="n"/>
      <c r="G430" s="10" t="n"/>
      <c r="H430" s="10" t="n"/>
      <c r="M430" s="9" t="n"/>
    </row>
    <row r="431">
      <c r="A431" s="9" t="n"/>
      <c r="G431" s="10" t="n"/>
      <c r="H431" s="10" t="n"/>
      <c r="M431" s="9" t="n"/>
    </row>
    <row r="432">
      <c r="A432" s="9" t="n"/>
      <c r="G432" s="10" t="n"/>
      <c r="H432" s="10" t="n"/>
      <c r="M432" s="9" t="n"/>
    </row>
    <row r="433">
      <c r="A433" s="9" t="n"/>
      <c r="G433" s="10" t="n"/>
      <c r="H433" s="10" t="n"/>
      <c r="M433" s="9" t="n"/>
    </row>
    <row r="434">
      <c r="A434" s="9" t="n"/>
      <c r="G434" s="10" t="n"/>
      <c r="H434" s="10" t="n"/>
      <c r="M434" s="9" t="n"/>
    </row>
    <row r="435">
      <c r="A435" s="9" t="n"/>
      <c r="G435" s="10" t="n"/>
      <c r="H435" s="10" t="n"/>
      <c r="M435" s="9" t="n"/>
    </row>
    <row r="436">
      <c r="A436" s="9" t="n"/>
      <c r="G436" s="10" t="n"/>
      <c r="H436" s="10" t="n"/>
      <c r="M436" s="9" t="n"/>
    </row>
    <row r="437">
      <c r="A437" s="9" t="n"/>
      <c r="G437" s="10" t="n"/>
      <c r="H437" s="10" t="n"/>
      <c r="M437" s="9" t="n"/>
    </row>
    <row r="438">
      <c r="A438" s="9" t="n"/>
      <c r="G438" s="10" t="n"/>
      <c r="H438" s="10" t="n"/>
      <c r="M438" s="9" t="n"/>
    </row>
    <row r="439">
      <c r="A439" s="9" t="n"/>
      <c r="G439" s="10" t="n"/>
      <c r="H439" s="10" t="n"/>
      <c r="M439" s="9" t="n"/>
    </row>
    <row r="440">
      <c r="A440" s="9" t="n"/>
      <c r="G440" s="10" t="n"/>
      <c r="H440" s="10" t="n"/>
      <c r="M440" s="9" t="n"/>
    </row>
    <row r="441">
      <c r="A441" s="9" t="n"/>
      <c r="G441" s="10" t="n"/>
      <c r="H441" s="10" t="n"/>
      <c r="M441" s="9" t="n"/>
    </row>
    <row r="442">
      <c r="A442" s="9" t="n"/>
      <c r="G442" s="10" t="n"/>
      <c r="H442" s="10" t="n"/>
      <c r="M442" s="9" t="n"/>
    </row>
    <row r="443">
      <c r="A443" s="9" t="n"/>
      <c r="G443" s="10" t="n"/>
      <c r="H443" s="10" t="n"/>
      <c r="M443" s="9" t="n"/>
    </row>
    <row r="444">
      <c r="A444" s="9" t="n"/>
      <c r="G444" s="10" t="n"/>
      <c r="H444" s="10" t="n"/>
      <c r="M444" s="9" t="n"/>
    </row>
    <row r="445">
      <c r="A445" s="9" t="n"/>
      <c r="G445" s="10" t="n"/>
      <c r="H445" s="10" t="n"/>
      <c r="M445" s="9" t="n"/>
    </row>
    <row r="446">
      <c r="A446" s="9" t="n"/>
      <c r="G446" s="10" t="n"/>
      <c r="H446" s="10" t="n"/>
      <c r="M446" s="9" t="n"/>
    </row>
    <row r="447">
      <c r="A447" s="9" t="n"/>
      <c r="G447" s="10" t="n"/>
      <c r="H447" s="10" t="n"/>
      <c r="M447" s="9" t="n"/>
    </row>
    <row r="448">
      <c r="A448" s="9" t="n"/>
      <c r="G448" s="10" t="n"/>
      <c r="H448" s="10" t="n"/>
      <c r="M448" s="9" t="n"/>
    </row>
    <row r="449">
      <c r="A449" s="9" t="n"/>
      <c r="G449" s="10" t="n"/>
      <c r="H449" s="10" t="n"/>
      <c r="M449" s="9" t="n"/>
    </row>
    <row r="450">
      <c r="A450" s="9" t="n"/>
      <c r="G450" s="10" t="n"/>
      <c r="H450" s="10" t="n"/>
      <c r="M450" s="9" t="n"/>
    </row>
    <row r="451">
      <c r="A451" s="9" t="n"/>
      <c r="G451" s="10" t="n"/>
      <c r="H451" s="10" t="n"/>
      <c r="M451" s="9" t="n"/>
    </row>
    <row r="452">
      <c r="A452" s="9" t="n"/>
      <c r="G452" s="10" t="n"/>
      <c r="H452" s="10" t="n"/>
      <c r="M452" s="9" t="n"/>
    </row>
    <row r="453">
      <c r="A453" s="9" t="n"/>
      <c r="G453" s="10" t="n"/>
      <c r="H453" s="10" t="n"/>
      <c r="M453" s="9" t="n"/>
    </row>
    <row r="454">
      <c r="A454" s="9" t="n"/>
      <c r="G454" s="10" t="n"/>
      <c r="H454" s="10" t="n"/>
      <c r="M454" s="9" t="n"/>
    </row>
    <row r="455">
      <c r="A455" s="9" t="n"/>
      <c r="G455" s="10" t="n"/>
      <c r="H455" s="10" t="n"/>
      <c r="M455" s="9" t="n"/>
    </row>
    <row r="456">
      <c r="A456" s="9" t="n"/>
      <c r="G456" s="10" t="n"/>
      <c r="H456" s="10" t="n"/>
      <c r="M456" s="9" t="n"/>
    </row>
    <row r="457">
      <c r="A457" s="9" t="n"/>
      <c r="G457" s="10" t="n"/>
      <c r="H457" s="10" t="n"/>
      <c r="M457" s="9" t="n"/>
    </row>
    <row r="458">
      <c r="A458" s="9" t="n"/>
      <c r="G458" s="10" t="n"/>
      <c r="H458" s="10" t="n"/>
      <c r="M458" s="9" t="n"/>
    </row>
    <row r="459">
      <c r="A459" s="9" t="n"/>
      <c r="G459" s="10" t="n"/>
      <c r="H459" s="10" t="n"/>
      <c r="M459" s="9" t="n"/>
    </row>
    <row r="460">
      <c r="A460" s="9" t="n"/>
      <c r="G460" s="10" t="n"/>
      <c r="H460" s="10" t="n"/>
      <c r="M460" s="9" t="n"/>
    </row>
    <row r="461">
      <c r="A461" s="9" t="n"/>
      <c r="G461" s="10" t="n"/>
      <c r="H461" s="10" t="n"/>
      <c r="M461" s="9" t="n"/>
    </row>
    <row r="462">
      <c r="A462" s="9" t="n"/>
      <c r="G462" s="10" t="n"/>
      <c r="H462" s="10" t="n"/>
      <c r="M462" s="9" t="n"/>
    </row>
    <row r="463">
      <c r="A463" s="9" t="n"/>
      <c r="G463" s="10" t="n"/>
      <c r="H463" s="10" t="n"/>
      <c r="M463" s="9" t="n"/>
    </row>
    <row r="464">
      <c r="A464" s="9" t="n"/>
      <c r="G464" s="10" t="n"/>
      <c r="H464" s="10" t="n"/>
      <c r="M464" s="9" t="n"/>
    </row>
    <row r="465">
      <c r="A465" s="9" t="n"/>
      <c r="G465" s="10" t="n"/>
      <c r="H465" s="10" t="n"/>
      <c r="M465" s="9" t="n"/>
    </row>
    <row r="466">
      <c r="A466" s="9" t="n"/>
      <c r="G466" s="10" t="n"/>
      <c r="H466" s="10" t="n"/>
      <c r="M466" s="9" t="n"/>
    </row>
    <row r="467">
      <c r="A467" s="9" t="n"/>
      <c r="G467" s="10" t="n"/>
      <c r="H467" s="10" t="n"/>
      <c r="M467" s="9" t="n"/>
    </row>
    <row r="468">
      <c r="A468" s="9" t="n"/>
      <c r="G468" s="10" t="n"/>
      <c r="H468" s="10" t="n"/>
      <c r="M468" s="9" t="n"/>
    </row>
    <row r="469">
      <c r="A469" s="9" t="n"/>
      <c r="G469" s="10" t="n"/>
      <c r="H469" s="10" t="n"/>
      <c r="M469" s="9" t="n"/>
    </row>
    <row r="470">
      <c r="A470" s="9" t="n"/>
      <c r="G470" s="10" t="n"/>
      <c r="H470" s="10" t="n"/>
      <c r="M470" s="9" t="n"/>
    </row>
    <row r="471">
      <c r="A471" s="9" t="n"/>
      <c r="G471" s="10" t="n"/>
      <c r="H471" s="10" t="n"/>
      <c r="M471" s="9" t="n"/>
    </row>
    <row r="472">
      <c r="A472" s="9" t="n"/>
      <c r="G472" s="10" t="n"/>
      <c r="H472" s="10" t="n"/>
      <c r="M472" s="9" t="n"/>
    </row>
    <row r="473">
      <c r="A473" s="9" t="n"/>
      <c r="G473" s="10" t="n"/>
      <c r="H473" s="10" t="n"/>
      <c r="M473" s="9" t="n"/>
    </row>
    <row r="474">
      <c r="A474" s="9" t="n"/>
      <c r="G474" s="10" t="n"/>
      <c r="H474" s="10" t="n"/>
      <c r="M474" s="9" t="n"/>
    </row>
    <row r="475">
      <c r="A475" s="9" t="n"/>
      <c r="G475" s="10" t="n"/>
      <c r="H475" s="10" t="n"/>
      <c r="M475" s="9" t="n"/>
    </row>
    <row r="476">
      <c r="A476" s="9" t="n"/>
      <c r="G476" s="10" t="n"/>
      <c r="H476" s="10" t="n"/>
      <c r="M476" s="9" t="n"/>
    </row>
    <row r="477">
      <c r="A477" s="9" t="n"/>
      <c r="G477" s="10" t="n"/>
      <c r="H477" s="10" t="n"/>
      <c r="M477" s="9" t="n"/>
    </row>
    <row r="478">
      <c r="A478" s="9" t="n"/>
      <c r="G478" s="10" t="n"/>
      <c r="H478" s="10" t="n"/>
      <c r="M478" s="9" t="n"/>
    </row>
    <row r="479">
      <c r="A479" s="9" t="n"/>
      <c r="G479" s="10" t="n"/>
      <c r="H479" s="10" t="n"/>
      <c r="M479" s="9" t="n"/>
    </row>
    <row r="480">
      <c r="A480" s="9" t="n"/>
      <c r="G480" s="10" t="n"/>
      <c r="H480" s="10" t="n"/>
      <c r="M480" s="9" t="n"/>
    </row>
    <row r="481">
      <c r="A481" s="9" t="n"/>
      <c r="G481" s="10" t="n"/>
      <c r="H481" s="10" t="n"/>
      <c r="M481" s="9" t="n"/>
    </row>
    <row r="482">
      <c r="A482" s="9" t="n"/>
      <c r="G482" s="10" t="n"/>
      <c r="H482" s="10" t="n"/>
      <c r="M482" s="9" t="n"/>
    </row>
    <row r="483">
      <c r="A483" s="9" t="n"/>
      <c r="G483" s="10" t="n"/>
      <c r="H483" s="10" t="n"/>
      <c r="M483" s="9" t="n"/>
    </row>
    <row r="484">
      <c r="A484" s="9" t="n"/>
      <c r="G484" s="10" t="n"/>
      <c r="H484" s="10" t="n"/>
      <c r="M484" s="9" t="n"/>
    </row>
    <row r="485">
      <c r="A485" s="9" t="n"/>
      <c r="G485" s="10" t="n"/>
      <c r="H485" s="10" t="n"/>
      <c r="M485" s="9" t="n"/>
    </row>
    <row r="486">
      <c r="A486" s="9" t="n"/>
      <c r="G486" s="10" t="n"/>
      <c r="H486" s="10" t="n"/>
      <c r="M486" s="9" t="n"/>
    </row>
    <row r="487">
      <c r="A487" s="9" t="n"/>
      <c r="G487" s="10" t="n"/>
      <c r="H487" s="10" t="n"/>
      <c r="M487" s="9" t="n"/>
    </row>
    <row r="488">
      <c r="A488" s="9" t="n"/>
      <c r="G488" s="10" t="n"/>
      <c r="H488" s="10" t="n"/>
      <c r="M488" s="9" t="n"/>
    </row>
    <row r="489">
      <c r="A489" s="9" t="n"/>
      <c r="G489" s="10" t="n"/>
      <c r="H489" s="10" t="n"/>
      <c r="M489" s="9" t="n"/>
    </row>
    <row r="490">
      <c r="A490" s="9" t="n"/>
      <c r="G490" s="10" t="n"/>
      <c r="H490" s="10" t="n"/>
      <c r="M490" s="9" t="n"/>
    </row>
    <row r="491">
      <c r="A491" s="9" t="n"/>
      <c r="G491" s="10" t="n"/>
      <c r="H491" s="10" t="n"/>
      <c r="M491" s="9" t="n"/>
    </row>
    <row r="492">
      <c r="A492" s="9" t="n"/>
      <c r="G492" s="10" t="n"/>
      <c r="H492" s="10" t="n"/>
      <c r="M492" s="9" t="n"/>
    </row>
    <row r="493">
      <c r="A493" s="9" t="n"/>
      <c r="G493" s="10" t="n"/>
      <c r="H493" s="10" t="n"/>
      <c r="M493" s="9" t="n"/>
    </row>
    <row r="494">
      <c r="A494" s="9" t="n"/>
      <c r="G494" s="10" t="n"/>
      <c r="H494" s="10" t="n"/>
      <c r="M494" s="9" t="n"/>
    </row>
    <row r="495">
      <c r="A495" s="9" t="n"/>
      <c r="G495" s="10" t="n"/>
      <c r="H495" s="10" t="n"/>
      <c r="M495" s="9" t="n"/>
    </row>
    <row r="496">
      <c r="A496" s="9" t="n"/>
      <c r="G496" s="10" t="n"/>
      <c r="H496" s="10" t="n"/>
      <c r="M496" s="9" t="n"/>
    </row>
    <row r="497">
      <c r="A497" s="9" t="n"/>
      <c r="G497" s="10" t="n"/>
      <c r="H497" s="10" t="n"/>
      <c r="M497" s="9" t="n"/>
    </row>
    <row r="498">
      <c r="A498" s="9" t="n"/>
      <c r="G498" s="10" t="n"/>
      <c r="H498" s="10" t="n"/>
      <c r="M498" s="9" t="n"/>
    </row>
    <row r="499">
      <c r="A499" s="9" t="n"/>
      <c r="G499" s="10" t="n"/>
      <c r="H499" s="10" t="n"/>
      <c r="M499" s="9" t="n"/>
    </row>
    <row r="500">
      <c r="A500" s="9" t="n"/>
      <c r="G500" s="10" t="n"/>
      <c r="H500" s="10" t="n"/>
      <c r="M500" s="9" t="n"/>
    </row>
    <row r="501">
      <c r="A501" s="9" t="n"/>
      <c r="G501" s="10" t="n"/>
      <c r="H501" s="10" t="n"/>
      <c r="M501" s="9" t="n"/>
    </row>
    <row r="502">
      <c r="A502" s="9" t="n"/>
      <c r="G502" s="10" t="n"/>
      <c r="H502" s="10" t="n"/>
      <c r="M502" s="9" t="n"/>
    </row>
    <row r="503">
      <c r="A503" s="9" t="n"/>
      <c r="G503" s="10" t="n"/>
      <c r="H503" s="10" t="n"/>
      <c r="M503" s="9" t="n"/>
    </row>
    <row r="504">
      <c r="A504" s="9" t="n"/>
      <c r="G504" s="10" t="n"/>
      <c r="H504" s="10" t="n"/>
      <c r="M504" s="9" t="n"/>
    </row>
    <row r="505">
      <c r="A505" s="9" t="n"/>
      <c r="G505" s="10" t="n"/>
      <c r="H505" s="10" t="n"/>
      <c r="M505" s="9" t="n"/>
    </row>
    <row r="506">
      <c r="A506" s="9" t="n"/>
      <c r="G506" s="10" t="n"/>
      <c r="H506" s="10" t="n"/>
      <c r="M506" s="9" t="n"/>
    </row>
    <row r="507">
      <c r="A507" s="9" t="n"/>
      <c r="G507" s="10" t="n"/>
      <c r="H507" s="10" t="n"/>
      <c r="M507" s="9" t="n"/>
    </row>
    <row r="508">
      <c r="A508" s="9" t="n"/>
      <c r="G508" s="10" t="n"/>
      <c r="H508" s="10" t="n"/>
      <c r="M508" s="9" t="n"/>
    </row>
    <row r="509">
      <c r="A509" s="9" t="n"/>
      <c r="G509" s="10" t="n"/>
      <c r="H509" s="10" t="n"/>
      <c r="M509" s="9" t="n"/>
    </row>
    <row r="510">
      <c r="A510" s="9" t="n"/>
      <c r="G510" s="10" t="n"/>
      <c r="H510" s="10" t="n"/>
      <c r="M510" s="9" t="n"/>
    </row>
    <row r="511">
      <c r="A511" s="9" t="n"/>
      <c r="G511" s="10" t="n"/>
      <c r="H511" s="10" t="n"/>
      <c r="M511" s="9" t="n"/>
    </row>
    <row r="512">
      <c r="A512" s="9" t="n"/>
      <c r="G512" s="10" t="n"/>
      <c r="H512" s="10" t="n"/>
      <c r="M512" s="9" t="n"/>
    </row>
    <row r="513">
      <c r="A513" s="9" t="n"/>
      <c r="G513" s="10" t="n"/>
      <c r="H513" s="10" t="n"/>
      <c r="M513" s="9" t="n"/>
    </row>
    <row r="514">
      <c r="A514" s="9" t="n"/>
      <c r="G514" s="10" t="n"/>
      <c r="H514" s="10" t="n"/>
      <c r="M514" s="9" t="n"/>
    </row>
    <row r="515">
      <c r="A515" s="9" t="n"/>
      <c r="G515" s="10" t="n"/>
      <c r="H515" s="10" t="n"/>
      <c r="M515" s="9" t="n"/>
    </row>
    <row r="516">
      <c r="A516" s="9" t="n"/>
      <c r="G516" s="10" t="n"/>
      <c r="H516" s="10" t="n"/>
      <c r="M516" s="9" t="n"/>
    </row>
    <row r="517">
      <c r="A517" s="9" t="n"/>
      <c r="G517" s="10" t="n"/>
      <c r="H517" s="10" t="n"/>
      <c r="M517" s="9" t="n"/>
    </row>
    <row r="518">
      <c r="A518" s="9" t="n"/>
      <c r="G518" s="10" t="n"/>
      <c r="H518" s="10" t="n"/>
      <c r="M518" s="9" t="n"/>
    </row>
    <row r="519">
      <c r="A519" s="9" t="n"/>
      <c r="G519" s="10" t="n"/>
      <c r="H519" s="10" t="n"/>
      <c r="M519" s="9" t="n"/>
    </row>
    <row r="520">
      <c r="A520" s="9" t="n"/>
      <c r="G520" s="10" t="n"/>
      <c r="H520" s="10" t="n"/>
      <c r="M520" s="9" t="n"/>
    </row>
    <row r="521">
      <c r="A521" s="9" t="n"/>
      <c r="G521" s="10" t="n"/>
      <c r="H521" s="10" t="n"/>
      <c r="M521" s="9" t="n"/>
    </row>
    <row r="522">
      <c r="A522" s="9" t="n"/>
      <c r="G522" s="10" t="n"/>
      <c r="H522" s="10" t="n"/>
      <c r="M522" s="9" t="n"/>
    </row>
    <row r="523">
      <c r="A523" s="9" t="n"/>
      <c r="G523" s="10" t="n"/>
      <c r="H523" s="10" t="n"/>
      <c r="M523" s="9" t="n"/>
    </row>
    <row r="524">
      <c r="A524" s="9" t="n"/>
      <c r="G524" s="10" t="n"/>
      <c r="H524" s="10" t="n"/>
      <c r="M524" s="9" t="n"/>
    </row>
    <row r="525">
      <c r="A525" s="9" t="n"/>
      <c r="G525" s="10" t="n"/>
      <c r="H525" s="10" t="n"/>
      <c r="M525" s="9" t="n"/>
    </row>
    <row r="526">
      <c r="A526" s="9" t="n"/>
      <c r="G526" s="10" t="n"/>
      <c r="H526" s="10" t="n"/>
      <c r="M526" s="9" t="n"/>
    </row>
    <row r="527">
      <c r="A527" s="9" t="n"/>
      <c r="G527" s="10" t="n"/>
      <c r="H527" s="10" t="n"/>
      <c r="M527" s="9" t="n"/>
    </row>
    <row r="528">
      <c r="A528" s="9" t="n"/>
      <c r="G528" s="10" t="n"/>
      <c r="H528" s="10" t="n"/>
      <c r="M528" s="9" t="n"/>
    </row>
    <row r="529">
      <c r="A529" s="9" t="n"/>
      <c r="G529" s="10" t="n"/>
      <c r="H529" s="10" t="n"/>
      <c r="M529" s="9" t="n"/>
    </row>
    <row r="530">
      <c r="A530" s="9" t="n"/>
      <c r="G530" s="10" t="n"/>
      <c r="H530" s="10" t="n"/>
      <c r="M530" s="9" t="n"/>
    </row>
    <row r="531">
      <c r="A531" s="9" t="n"/>
      <c r="G531" s="10" t="n"/>
      <c r="H531" s="10" t="n"/>
      <c r="M531" s="9" t="n"/>
    </row>
    <row r="532">
      <c r="A532" s="9" t="n"/>
      <c r="G532" s="10" t="n"/>
      <c r="H532" s="10" t="n"/>
      <c r="M532" s="9" t="n"/>
    </row>
    <row r="533">
      <c r="A533" s="9" t="n"/>
      <c r="G533" s="10" t="n"/>
      <c r="H533" s="10" t="n"/>
      <c r="M533" s="9" t="n"/>
    </row>
    <row r="534">
      <c r="A534" s="9" t="n"/>
      <c r="G534" s="10" t="n"/>
      <c r="H534" s="10" t="n"/>
      <c r="M534" s="9" t="n"/>
    </row>
    <row r="535">
      <c r="A535" s="9" t="n"/>
      <c r="G535" s="10" t="n"/>
      <c r="H535" s="10" t="n"/>
      <c r="M535" s="9" t="n"/>
    </row>
    <row r="536">
      <c r="A536" s="9" t="n"/>
      <c r="G536" s="10" t="n"/>
      <c r="H536" s="10" t="n"/>
      <c r="M536" s="9" t="n"/>
    </row>
    <row r="537">
      <c r="A537" s="9" t="n"/>
      <c r="G537" s="10" t="n"/>
      <c r="H537" s="10" t="n"/>
      <c r="M537" s="9" t="n"/>
    </row>
    <row r="538">
      <c r="A538" s="9" t="n"/>
      <c r="G538" s="10" t="n"/>
      <c r="H538" s="10" t="n"/>
      <c r="M538" s="9" t="n"/>
    </row>
    <row r="539">
      <c r="A539" s="9" t="n"/>
      <c r="G539" s="10" t="n"/>
      <c r="H539" s="10" t="n"/>
      <c r="M539" s="9" t="n"/>
    </row>
    <row r="540">
      <c r="A540" s="9" t="n"/>
      <c r="G540" s="10" t="n"/>
      <c r="H540" s="10" t="n"/>
      <c r="M540" s="9" t="n"/>
    </row>
    <row r="541">
      <c r="A541" s="9" t="n"/>
      <c r="G541" s="10" t="n"/>
      <c r="H541" s="10" t="n"/>
      <c r="M541" s="9" t="n"/>
    </row>
    <row r="542">
      <c r="A542" s="9" t="n"/>
      <c r="G542" s="10" t="n"/>
      <c r="H542" s="10" t="n"/>
      <c r="M542" s="9" t="n"/>
    </row>
    <row r="543">
      <c r="A543" s="9" t="n"/>
      <c r="G543" s="10" t="n"/>
      <c r="H543" s="10" t="n"/>
      <c r="M543" s="9" t="n"/>
    </row>
    <row r="544">
      <c r="A544" s="9" t="n"/>
      <c r="G544" s="10" t="n"/>
      <c r="H544" s="10" t="n"/>
      <c r="M544" s="9" t="n"/>
    </row>
    <row r="545">
      <c r="A545" s="9" t="n"/>
      <c r="G545" s="10" t="n"/>
      <c r="H545" s="10" t="n"/>
      <c r="M545" s="9" t="n"/>
    </row>
    <row r="546">
      <c r="A546" s="9" t="n"/>
      <c r="G546" s="10" t="n"/>
      <c r="H546" s="10" t="n"/>
      <c r="M546" s="9" t="n"/>
    </row>
    <row r="547">
      <c r="A547" s="9" t="n"/>
      <c r="G547" s="10" t="n"/>
      <c r="H547" s="10" t="n"/>
      <c r="M547" s="9" t="n"/>
    </row>
    <row r="548">
      <c r="A548" s="9" t="n"/>
      <c r="G548" s="10" t="n"/>
      <c r="H548" s="10" t="n"/>
      <c r="M548" s="9" t="n"/>
    </row>
    <row r="549">
      <c r="A549" s="9" t="n"/>
      <c r="G549" s="10" t="n"/>
      <c r="H549" s="10" t="n"/>
      <c r="M549" s="9" t="n"/>
    </row>
    <row r="550">
      <c r="A550" s="9" t="n"/>
      <c r="G550" s="10" t="n"/>
      <c r="H550" s="10" t="n"/>
      <c r="M550" s="9" t="n"/>
    </row>
    <row r="551">
      <c r="A551" s="9" t="n"/>
      <c r="G551" s="10" t="n"/>
      <c r="H551" s="10" t="n"/>
      <c r="M551" s="9" t="n"/>
    </row>
    <row r="552">
      <c r="A552" s="9" t="n"/>
      <c r="G552" s="10" t="n"/>
      <c r="H552" s="10" t="n"/>
      <c r="M552" s="9" t="n"/>
    </row>
    <row r="553">
      <c r="A553" s="9" t="n"/>
      <c r="G553" s="10" t="n"/>
      <c r="H553" s="10" t="n"/>
      <c r="M553" s="9" t="n"/>
    </row>
    <row r="554">
      <c r="A554" s="9" t="n"/>
      <c r="G554" s="10" t="n"/>
      <c r="H554" s="10" t="n"/>
      <c r="M554" s="9" t="n"/>
    </row>
    <row r="555">
      <c r="A555" s="9" t="n"/>
      <c r="G555" s="10" t="n"/>
      <c r="H555" s="10" t="n"/>
      <c r="M555" s="9" t="n"/>
    </row>
    <row r="556">
      <c r="A556" s="9" t="n"/>
      <c r="G556" s="10" t="n"/>
      <c r="H556" s="10" t="n"/>
      <c r="M556" s="9" t="n"/>
    </row>
    <row r="557">
      <c r="A557" s="9" t="n"/>
      <c r="G557" s="10" t="n"/>
      <c r="H557" s="10" t="n"/>
      <c r="M557" s="9" t="n"/>
    </row>
    <row r="558">
      <c r="A558" s="9" t="n"/>
      <c r="G558" s="10" t="n"/>
      <c r="H558" s="10" t="n"/>
      <c r="M558" s="9" t="n"/>
    </row>
    <row r="559">
      <c r="A559" s="9" t="n"/>
      <c r="G559" s="10" t="n"/>
      <c r="H559" s="10" t="n"/>
      <c r="M559" s="9" t="n"/>
    </row>
    <row r="560">
      <c r="A560" s="9" t="n"/>
      <c r="G560" s="10" t="n"/>
      <c r="H560" s="10" t="n"/>
      <c r="M560" s="9" t="n"/>
    </row>
    <row r="561">
      <c r="A561" s="9" t="n"/>
      <c r="G561" s="10" t="n"/>
      <c r="H561" s="10" t="n"/>
      <c r="M561" s="9" t="n"/>
    </row>
    <row r="562">
      <c r="A562" s="9" t="n"/>
      <c r="G562" s="10" t="n"/>
      <c r="H562" s="10" t="n"/>
      <c r="M562" s="9" t="n"/>
    </row>
    <row r="563">
      <c r="A563" s="9" t="n"/>
      <c r="G563" s="10" t="n"/>
      <c r="H563" s="10" t="n"/>
      <c r="M563" s="9" t="n"/>
    </row>
    <row r="564">
      <c r="A564" s="9" t="n"/>
      <c r="G564" s="10" t="n"/>
      <c r="H564" s="10" t="n"/>
      <c r="M564" s="9" t="n"/>
    </row>
    <row r="565">
      <c r="A565" s="9" t="n"/>
      <c r="G565" s="10" t="n"/>
      <c r="H565" s="10" t="n"/>
      <c r="M565" s="9" t="n"/>
    </row>
    <row r="566">
      <c r="A566" s="9" t="n"/>
      <c r="G566" s="10" t="n"/>
      <c r="H566" s="10" t="n"/>
      <c r="M566" s="9" t="n"/>
    </row>
    <row r="567">
      <c r="A567" s="9" t="n"/>
      <c r="G567" s="10" t="n"/>
      <c r="H567" s="10" t="n"/>
      <c r="M567" s="9" t="n"/>
    </row>
    <row r="568">
      <c r="A568" s="9" t="n"/>
      <c r="G568" s="10" t="n"/>
      <c r="H568" s="10" t="n"/>
      <c r="M568" s="9" t="n"/>
    </row>
    <row r="569">
      <c r="A569" s="9" t="n"/>
      <c r="G569" s="10" t="n"/>
      <c r="H569" s="10" t="n"/>
      <c r="M569" s="9" t="n"/>
    </row>
    <row r="570">
      <c r="A570" s="9" t="n"/>
      <c r="G570" s="10" t="n"/>
      <c r="H570" s="10" t="n"/>
      <c r="M570" s="9" t="n"/>
    </row>
    <row r="571">
      <c r="A571" s="9" t="n"/>
      <c r="G571" s="10" t="n"/>
      <c r="H571" s="10" t="n"/>
      <c r="M571" s="9" t="n"/>
    </row>
    <row r="572">
      <c r="A572" s="9" t="n"/>
      <c r="G572" s="10" t="n"/>
      <c r="H572" s="10" t="n"/>
      <c r="M572" s="9" t="n"/>
    </row>
    <row r="573">
      <c r="A573" s="9" t="n"/>
      <c r="G573" s="10" t="n"/>
      <c r="H573" s="10" t="n"/>
      <c r="M573" s="9" t="n"/>
    </row>
    <row r="574">
      <c r="A574" s="9" t="n"/>
      <c r="G574" s="10" t="n"/>
      <c r="H574" s="10" t="n"/>
      <c r="M574" s="9" t="n"/>
    </row>
    <row r="575">
      <c r="A575" s="9" t="n"/>
      <c r="G575" s="10" t="n"/>
      <c r="H575" s="10" t="n"/>
      <c r="M575" s="9" t="n"/>
    </row>
    <row r="576">
      <c r="A576" s="9" t="n"/>
      <c r="G576" s="10" t="n"/>
      <c r="H576" s="10" t="n"/>
      <c r="M576" s="9" t="n"/>
    </row>
    <row r="577">
      <c r="A577" s="9" t="n"/>
      <c r="G577" s="10" t="n"/>
      <c r="H577" s="10" t="n"/>
      <c r="M577" s="9" t="n"/>
    </row>
    <row r="578">
      <c r="A578" s="9" t="n"/>
      <c r="G578" s="10" t="n"/>
      <c r="H578" s="10" t="n"/>
      <c r="M578" s="9" t="n"/>
    </row>
    <row r="579">
      <c r="A579" s="9" t="n"/>
      <c r="G579" s="10" t="n"/>
      <c r="H579" s="10" t="n"/>
      <c r="M579" s="9" t="n"/>
    </row>
    <row r="580">
      <c r="A580" s="9" t="n"/>
      <c r="G580" s="10" t="n"/>
      <c r="H580" s="10" t="n"/>
      <c r="M580" s="9" t="n"/>
    </row>
    <row r="581">
      <c r="A581" s="9" t="n"/>
      <c r="G581" s="10" t="n"/>
      <c r="H581" s="10" t="n"/>
      <c r="M581" s="9" t="n"/>
    </row>
    <row r="582">
      <c r="A582" s="9" t="n"/>
      <c r="G582" s="10" t="n"/>
      <c r="H582" s="10" t="n"/>
      <c r="M582" s="9" t="n"/>
    </row>
    <row r="583">
      <c r="A583" s="9" t="n"/>
      <c r="G583" s="10" t="n"/>
      <c r="H583" s="10" t="n"/>
      <c r="M583" s="9" t="n"/>
    </row>
    <row r="584">
      <c r="A584" s="9" t="n"/>
      <c r="G584" s="10" t="n"/>
      <c r="H584" s="10" t="n"/>
      <c r="M584" s="9" t="n"/>
    </row>
    <row r="585">
      <c r="A585" s="9" t="n"/>
      <c r="G585" s="10" t="n"/>
      <c r="H585" s="10" t="n"/>
      <c r="M585" s="9" t="n"/>
    </row>
    <row r="586">
      <c r="A586" s="9" t="n"/>
      <c r="G586" s="10" t="n"/>
      <c r="H586" s="10" t="n"/>
      <c r="M586" s="9" t="n"/>
    </row>
    <row r="587">
      <c r="A587" s="9" t="n"/>
      <c r="G587" s="10" t="n"/>
      <c r="H587" s="10" t="n"/>
      <c r="M587" s="9" t="n"/>
    </row>
    <row r="588">
      <c r="A588" s="9" t="n"/>
      <c r="G588" s="10" t="n"/>
      <c r="H588" s="10" t="n"/>
      <c r="M588" s="9" t="n"/>
    </row>
    <row r="589">
      <c r="A589" s="9" t="n"/>
      <c r="G589" s="10" t="n"/>
      <c r="H589" s="10" t="n"/>
      <c r="M589" s="9" t="n"/>
    </row>
    <row r="590">
      <c r="A590" s="9" t="n"/>
      <c r="G590" s="10" t="n"/>
      <c r="H590" s="10" t="n"/>
      <c r="M590" s="9" t="n"/>
    </row>
    <row r="591">
      <c r="A591" s="9" t="n"/>
      <c r="G591" s="10" t="n"/>
      <c r="H591" s="10" t="n"/>
      <c r="M591" s="9" t="n"/>
    </row>
    <row r="592">
      <c r="A592" s="9" t="n"/>
      <c r="G592" s="10" t="n"/>
      <c r="H592" s="10" t="n"/>
      <c r="M592" s="9" t="n"/>
    </row>
    <row r="593">
      <c r="A593" s="9" t="n"/>
      <c r="G593" s="10" t="n"/>
      <c r="H593" s="10" t="n"/>
      <c r="M593" s="9" t="n"/>
    </row>
    <row r="594">
      <c r="A594" s="9" t="n"/>
      <c r="G594" s="10" t="n"/>
      <c r="H594" s="10" t="n"/>
      <c r="M594" s="9" t="n"/>
    </row>
    <row r="595">
      <c r="A595" s="9" t="n"/>
      <c r="G595" s="10" t="n"/>
      <c r="H595" s="10" t="n"/>
      <c r="M595" s="9" t="n"/>
    </row>
    <row r="596">
      <c r="A596" s="9" t="n"/>
      <c r="G596" s="10" t="n"/>
      <c r="H596" s="10" t="n"/>
      <c r="M596" s="9" t="n"/>
    </row>
    <row r="597">
      <c r="A597" s="9" t="n"/>
      <c r="G597" s="10" t="n"/>
      <c r="H597" s="10" t="n"/>
      <c r="M597" s="9" t="n"/>
    </row>
    <row r="598">
      <c r="A598" s="9" t="n"/>
      <c r="G598" s="10" t="n"/>
      <c r="H598" s="10" t="n"/>
      <c r="M598" s="9" t="n"/>
    </row>
    <row r="599">
      <c r="A599" s="9" t="n"/>
      <c r="G599" s="10" t="n"/>
      <c r="H599" s="10" t="n"/>
      <c r="M599" s="9" t="n"/>
    </row>
    <row r="600">
      <c r="A600" s="9" t="n"/>
      <c r="G600" s="10" t="n"/>
      <c r="H600" s="10" t="n"/>
      <c r="M600" s="9" t="n"/>
    </row>
    <row r="601">
      <c r="A601" s="9" t="n"/>
      <c r="G601" s="10" t="n"/>
      <c r="H601" s="10" t="n"/>
      <c r="M601" s="9" t="n"/>
    </row>
    <row r="602">
      <c r="A602" s="9" t="n"/>
      <c r="G602" s="10" t="n"/>
      <c r="H602" s="10" t="n"/>
      <c r="M602" s="9" t="n"/>
    </row>
    <row r="603">
      <c r="A603" s="9" t="n"/>
      <c r="G603" s="10" t="n"/>
      <c r="H603" s="10" t="n"/>
      <c r="M603" s="9" t="n"/>
    </row>
    <row r="604">
      <c r="A604" s="9" t="n"/>
      <c r="G604" s="10" t="n"/>
      <c r="H604" s="10" t="n"/>
      <c r="M604" s="9" t="n"/>
    </row>
    <row r="605">
      <c r="A605" s="9" t="n"/>
      <c r="G605" s="10" t="n"/>
      <c r="H605" s="10" t="n"/>
      <c r="M605" s="9" t="n"/>
    </row>
    <row r="606">
      <c r="A606" s="9" t="n"/>
      <c r="G606" s="10" t="n"/>
      <c r="H606" s="10" t="n"/>
      <c r="M606" s="9" t="n"/>
    </row>
    <row r="607">
      <c r="A607" s="9" t="n"/>
      <c r="G607" s="10" t="n"/>
      <c r="H607" s="10" t="n"/>
      <c r="M607" s="9" t="n"/>
    </row>
    <row r="608">
      <c r="A608" s="9" t="n"/>
      <c r="G608" s="10" t="n"/>
      <c r="H608" s="10" t="n"/>
      <c r="M608" s="9" t="n"/>
    </row>
    <row r="609">
      <c r="A609" s="9" t="n"/>
      <c r="G609" s="10" t="n"/>
      <c r="H609" s="10" t="n"/>
      <c r="M609" s="9" t="n"/>
    </row>
    <row r="610">
      <c r="A610" s="9" t="n"/>
      <c r="G610" s="10" t="n"/>
      <c r="H610" s="10" t="n"/>
      <c r="M610" s="9" t="n"/>
    </row>
    <row r="611">
      <c r="A611" s="9" t="n"/>
      <c r="G611" s="10" t="n"/>
      <c r="H611" s="10" t="n"/>
      <c r="M611" s="9" t="n"/>
    </row>
    <row r="612">
      <c r="A612" s="9" t="n"/>
      <c r="G612" s="10" t="n"/>
      <c r="H612" s="10" t="n"/>
      <c r="M612" s="9" t="n"/>
    </row>
    <row r="613">
      <c r="A613" s="9" t="n"/>
      <c r="G613" s="10" t="n"/>
      <c r="H613" s="10" t="n"/>
      <c r="M613" s="9" t="n"/>
    </row>
    <row r="614">
      <c r="A614" s="9" t="n"/>
      <c r="G614" s="10" t="n"/>
      <c r="H614" s="10" t="n"/>
      <c r="M614" s="9" t="n"/>
    </row>
    <row r="615">
      <c r="A615" s="9" t="n"/>
      <c r="G615" s="10" t="n"/>
      <c r="H615" s="10" t="n"/>
      <c r="M615" s="9" t="n"/>
    </row>
    <row r="616">
      <c r="A616" s="9" t="n"/>
      <c r="G616" s="10" t="n"/>
      <c r="H616" s="10" t="n"/>
      <c r="M616" s="9" t="n"/>
    </row>
    <row r="617">
      <c r="A617" s="9" t="n"/>
      <c r="G617" s="10" t="n"/>
      <c r="H617" s="10" t="n"/>
      <c r="M617" s="9" t="n"/>
    </row>
    <row r="618">
      <c r="A618" s="9" t="n"/>
      <c r="G618" s="10" t="n"/>
      <c r="H618" s="10" t="n"/>
      <c r="M618" s="9" t="n"/>
    </row>
    <row r="619">
      <c r="A619" s="9" t="n"/>
      <c r="G619" s="10" t="n"/>
      <c r="H619" s="10" t="n"/>
      <c r="M619" s="9" t="n"/>
    </row>
    <row r="620">
      <c r="A620" s="9" t="n"/>
      <c r="G620" s="10" t="n"/>
      <c r="H620" s="10" t="n"/>
      <c r="M620" s="9" t="n"/>
    </row>
    <row r="621">
      <c r="A621" s="9" t="n"/>
      <c r="G621" s="10" t="n"/>
      <c r="H621" s="10" t="n"/>
      <c r="M621" s="9" t="n"/>
    </row>
    <row r="622">
      <c r="A622" s="9" t="n"/>
      <c r="G622" s="10" t="n"/>
      <c r="H622" s="10" t="n"/>
      <c r="M622" s="9" t="n"/>
    </row>
    <row r="623">
      <c r="A623" s="9" t="n"/>
      <c r="G623" s="10" t="n"/>
      <c r="H623" s="10" t="n"/>
      <c r="M623" s="9" t="n"/>
    </row>
    <row r="624">
      <c r="A624" s="9" t="n"/>
      <c r="G624" s="10" t="n"/>
      <c r="H624" s="10" t="n"/>
      <c r="M624" s="9" t="n"/>
    </row>
    <row r="625">
      <c r="A625" s="9" t="n"/>
      <c r="G625" s="10" t="n"/>
      <c r="H625" s="10" t="n"/>
      <c r="M625" s="9" t="n"/>
    </row>
    <row r="626">
      <c r="A626" s="9" t="n"/>
      <c r="G626" s="10" t="n"/>
      <c r="H626" s="10" t="n"/>
      <c r="M626" s="9" t="n"/>
    </row>
    <row r="627">
      <c r="A627" s="9" t="n"/>
      <c r="G627" s="10" t="n"/>
      <c r="H627" s="10" t="n"/>
      <c r="M627" s="9" t="n"/>
    </row>
    <row r="628">
      <c r="A628" s="9" t="n"/>
      <c r="G628" s="10" t="n"/>
      <c r="H628" s="10" t="n"/>
      <c r="M628" s="9" t="n"/>
    </row>
    <row r="629">
      <c r="A629" s="9" t="n"/>
      <c r="G629" s="10" t="n"/>
      <c r="H629" s="10" t="n"/>
      <c r="M629" s="9" t="n"/>
    </row>
    <row r="630">
      <c r="A630" s="9" t="n"/>
      <c r="G630" s="10" t="n"/>
      <c r="H630" s="10" t="n"/>
      <c r="M630" s="9" t="n"/>
    </row>
    <row r="631">
      <c r="A631" s="9" t="n"/>
      <c r="G631" s="10" t="n"/>
      <c r="H631" s="10" t="n"/>
      <c r="M631" s="9" t="n"/>
    </row>
    <row r="632">
      <c r="A632" s="9" t="n"/>
      <c r="G632" s="10" t="n"/>
      <c r="H632" s="10" t="n"/>
      <c r="M632" s="9" t="n"/>
    </row>
    <row r="633">
      <c r="A633" s="9" t="n"/>
      <c r="G633" s="10" t="n"/>
      <c r="H633" s="10" t="n"/>
      <c r="M633" s="9" t="n"/>
    </row>
    <row r="634">
      <c r="A634" s="9" t="n"/>
      <c r="G634" s="10" t="n"/>
      <c r="H634" s="10" t="n"/>
      <c r="M634" s="9" t="n"/>
    </row>
    <row r="635">
      <c r="A635" s="9" t="n"/>
      <c r="G635" s="10" t="n"/>
      <c r="H635" s="10" t="n"/>
      <c r="M635" s="9" t="n"/>
    </row>
    <row r="636">
      <c r="A636" s="9" t="n"/>
      <c r="G636" s="10" t="n"/>
      <c r="H636" s="10" t="n"/>
      <c r="M636" s="9" t="n"/>
    </row>
    <row r="637">
      <c r="A637" s="9" t="n"/>
      <c r="G637" s="10" t="n"/>
      <c r="H637" s="10" t="n"/>
      <c r="M637" s="9" t="n"/>
    </row>
    <row r="638">
      <c r="A638" s="9" t="n"/>
      <c r="G638" s="10" t="n"/>
      <c r="H638" s="10" t="n"/>
      <c r="M638" s="9" t="n"/>
    </row>
    <row r="639">
      <c r="A639" s="9" t="n"/>
      <c r="G639" s="10" t="n"/>
      <c r="H639" s="10" t="n"/>
      <c r="M639" s="9" t="n"/>
    </row>
    <row r="640">
      <c r="A640" s="9" t="n"/>
      <c r="G640" s="10" t="n"/>
      <c r="H640" s="10" t="n"/>
      <c r="M640" s="9" t="n"/>
    </row>
    <row r="641">
      <c r="A641" s="9" t="n"/>
      <c r="G641" s="10" t="n"/>
      <c r="H641" s="10" t="n"/>
      <c r="M641" s="9" t="n"/>
    </row>
    <row r="642">
      <c r="A642" s="9" t="n"/>
      <c r="G642" s="10" t="n"/>
      <c r="H642" s="10" t="n"/>
      <c r="M642" s="9" t="n"/>
    </row>
    <row r="643">
      <c r="A643" s="9" t="n"/>
      <c r="G643" s="10" t="n"/>
      <c r="H643" s="10" t="n"/>
      <c r="M643" s="9" t="n"/>
    </row>
    <row r="644">
      <c r="A644" s="9" t="n"/>
      <c r="G644" s="10" t="n"/>
      <c r="H644" s="10" t="n"/>
      <c r="M644" s="9" t="n"/>
    </row>
    <row r="645">
      <c r="A645" s="9" t="n"/>
      <c r="G645" s="10" t="n"/>
      <c r="H645" s="10" t="n"/>
      <c r="M645" s="9" t="n"/>
    </row>
    <row r="646">
      <c r="A646" s="9" t="n"/>
      <c r="G646" s="10" t="n"/>
      <c r="H646" s="10" t="n"/>
      <c r="M646" s="9" t="n"/>
    </row>
    <row r="647">
      <c r="A647" s="9" t="n"/>
      <c r="G647" s="10" t="n"/>
      <c r="H647" s="10" t="n"/>
      <c r="M647" s="9" t="n"/>
    </row>
    <row r="648">
      <c r="A648" s="9" t="n"/>
      <c r="G648" s="10" t="n"/>
      <c r="H648" s="10" t="n"/>
      <c r="M648" s="9" t="n"/>
    </row>
    <row r="649">
      <c r="A649" s="9" t="n"/>
      <c r="G649" s="10" t="n"/>
      <c r="H649" s="10" t="n"/>
      <c r="M649" s="9" t="n"/>
    </row>
    <row r="650">
      <c r="A650" s="9" t="n"/>
      <c r="G650" s="10" t="n"/>
      <c r="H650" s="10" t="n"/>
      <c r="M650" s="9" t="n"/>
    </row>
    <row r="651">
      <c r="A651" s="9" t="n"/>
      <c r="G651" s="10" t="n"/>
      <c r="H651" s="10" t="n"/>
      <c r="M651" s="9" t="n"/>
    </row>
    <row r="652">
      <c r="A652" s="9" t="n"/>
      <c r="G652" s="10" t="n"/>
      <c r="H652" s="10" t="n"/>
      <c r="M652" s="9" t="n"/>
    </row>
    <row r="653">
      <c r="A653" s="9" t="n"/>
      <c r="G653" s="10" t="n"/>
      <c r="H653" s="10" t="n"/>
      <c r="M653" s="9" t="n"/>
    </row>
    <row r="654">
      <c r="A654" s="9" t="n"/>
      <c r="G654" s="10" t="n"/>
      <c r="H654" s="10" t="n"/>
      <c r="M654" s="9" t="n"/>
    </row>
    <row r="655">
      <c r="A655" s="9" t="n"/>
      <c r="G655" s="10" t="n"/>
      <c r="H655" s="10" t="n"/>
      <c r="M655" s="9" t="n"/>
    </row>
    <row r="656">
      <c r="A656" s="9" t="n"/>
      <c r="G656" s="10" t="n"/>
      <c r="H656" s="10" t="n"/>
      <c r="M656" s="9" t="n"/>
    </row>
    <row r="657">
      <c r="A657" s="9" t="n"/>
      <c r="G657" s="10" t="n"/>
      <c r="H657" s="10" t="n"/>
      <c r="M657" s="9" t="n"/>
    </row>
    <row r="658">
      <c r="A658" s="9" t="n"/>
      <c r="G658" s="10" t="n"/>
      <c r="H658" s="10" t="n"/>
      <c r="M658" s="9" t="n"/>
    </row>
    <row r="659">
      <c r="A659" s="9" t="n"/>
      <c r="G659" s="10" t="n"/>
      <c r="H659" s="10" t="n"/>
      <c r="M659" s="9" t="n"/>
    </row>
    <row r="660">
      <c r="A660" s="9" t="n"/>
      <c r="G660" s="10" t="n"/>
      <c r="H660" s="10" t="n"/>
      <c r="M660" s="9" t="n"/>
    </row>
    <row r="661">
      <c r="A661" s="9" t="n"/>
      <c r="G661" s="10" t="n"/>
      <c r="H661" s="10" t="n"/>
      <c r="M661" s="9" t="n"/>
    </row>
    <row r="662">
      <c r="A662" s="9" t="n"/>
      <c r="G662" s="10" t="n"/>
      <c r="H662" s="10" t="n"/>
      <c r="M662" s="9" t="n"/>
    </row>
    <row r="663">
      <c r="A663" s="9" t="n"/>
      <c r="G663" s="10" t="n"/>
      <c r="H663" s="10" t="n"/>
      <c r="M663" s="9" t="n"/>
    </row>
    <row r="664">
      <c r="A664" s="9" t="n"/>
      <c r="G664" s="10" t="n"/>
      <c r="H664" s="10" t="n"/>
      <c r="M664" s="9" t="n"/>
    </row>
    <row r="665">
      <c r="A665" s="9" t="n"/>
      <c r="G665" s="10" t="n"/>
      <c r="H665" s="10" t="n"/>
      <c r="M665" s="9" t="n"/>
    </row>
    <row r="666">
      <c r="A666" s="9" t="n"/>
      <c r="G666" s="10" t="n"/>
      <c r="H666" s="10" t="n"/>
      <c r="M666" s="9" t="n"/>
    </row>
    <row r="667">
      <c r="A667" s="9" t="n"/>
      <c r="G667" s="10" t="n"/>
      <c r="H667" s="10" t="n"/>
      <c r="M667" s="9" t="n"/>
    </row>
    <row r="668">
      <c r="A668" s="9" t="n"/>
      <c r="G668" s="10" t="n"/>
      <c r="H668" s="10" t="n"/>
      <c r="M668" s="9" t="n"/>
    </row>
    <row r="669">
      <c r="A669" s="9" t="n"/>
      <c r="G669" s="10" t="n"/>
      <c r="H669" s="10" t="n"/>
      <c r="M669" s="9" t="n"/>
    </row>
    <row r="670">
      <c r="A670" s="9" t="n"/>
      <c r="G670" s="10" t="n"/>
      <c r="H670" s="10" t="n"/>
      <c r="M670" s="9" t="n"/>
    </row>
    <row r="671">
      <c r="A671" s="9" t="n"/>
      <c r="G671" s="10" t="n"/>
      <c r="H671" s="10" t="n"/>
      <c r="M671" s="9" t="n"/>
    </row>
    <row r="672">
      <c r="A672" s="9" t="n"/>
      <c r="G672" s="10" t="n"/>
      <c r="H672" s="10" t="n"/>
      <c r="M672" s="9" t="n"/>
    </row>
    <row r="673">
      <c r="A673" s="9" t="n"/>
      <c r="G673" s="10" t="n"/>
      <c r="H673" s="10" t="n"/>
      <c r="M673" s="9" t="n"/>
    </row>
    <row r="674">
      <c r="A674" s="9" t="n"/>
      <c r="G674" s="10" t="n"/>
      <c r="H674" s="10" t="n"/>
      <c r="M674" s="9" t="n"/>
    </row>
    <row r="675">
      <c r="A675" s="9" t="n"/>
      <c r="G675" s="10" t="n"/>
      <c r="H675" s="10" t="n"/>
      <c r="M675" s="9" t="n"/>
    </row>
    <row r="676">
      <c r="A676" s="9" t="n"/>
      <c r="G676" s="10" t="n"/>
      <c r="H676" s="10" t="n"/>
      <c r="M676" s="9" t="n"/>
    </row>
    <row r="677">
      <c r="A677" s="9" t="n"/>
      <c r="G677" s="10" t="n"/>
      <c r="H677" s="10" t="n"/>
      <c r="M677" s="9" t="n"/>
    </row>
    <row r="678">
      <c r="A678" s="9" t="n"/>
      <c r="G678" s="10" t="n"/>
      <c r="H678" s="10" t="n"/>
      <c r="M678" s="9" t="n"/>
    </row>
    <row r="679">
      <c r="A679" s="9" t="n"/>
      <c r="G679" s="10" t="n"/>
      <c r="H679" s="10" t="n"/>
      <c r="M679" s="9" t="n"/>
    </row>
    <row r="680">
      <c r="A680" s="9" t="n"/>
      <c r="G680" s="10" t="n"/>
      <c r="H680" s="10" t="n"/>
      <c r="M680" s="9" t="n"/>
    </row>
    <row r="681">
      <c r="A681" s="9" t="n"/>
      <c r="G681" s="10" t="n"/>
      <c r="H681" s="10" t="n"/>
      <c r="M681" s="9" t="n"/>
    </row>
    <row r="682">
      <c r="A682" s="9" t="n"/>
      <c r="G682" s="10" t="n"/>
      <c r="H682" s="10" t="n"/>
      <c r="M682" s="9" t="n"/>
    </row>
    <row r="683">
      <c r="A683" s="9" t="n"/>
      <c r="G683" s="10" t="n"/>
      <c r="H683" s="10" t="n"/>
      <c r="M683" s="9" t="n"/>
    </row>
    <row r="684">
      <c r="A684" s="9" t="n"/>
      <c r="G684" s="10" t="n"/>
      <c r="H684" s="10" t="n"/>
      <c r="M684" s="9" t="n"/>
    </row>
    <row r="685">
      <c r="A685" s="9" t="n"/>
      <c r="G685" s="10" t="n"/>
      <c r="H685" s="10" t="n"/>
      <c r="M685" s="9" t="n"/>
    </row>
    <row r="686">
      <c r="A686" s="9" t="n"/>
      <c r="G686" s="10" t="n"/>
      <c r="H686" s="10" t="n"/>
      <c r="M686" s="9" t="n"/>
    </row>
    <row r="687">
      <c r="A687" s="9" t="n"/>
      <c r="G687" s="10" t="n"/>
      <c r="H687" s="10" t="n"/>
      <c r="M687" s="9" t="n"/>
    </row>
    <row r="688">
      <c r="A688" s="9" t="n"/>
      <c r="G688" s="10" t="n"/>
      <c r="H688" s="10" t="n"/>
      <c r="M688" s="9" t="n"/>
    </row>
    <row r="689">
      <c r="A689" s="9" t="n"/>
      <c r="G689" s="10" t="n"/>
      <c r="H689" s="10" t="n"/>
      <c r="M689" s="9" t="n"/>
    </row>
    <row r="690">
      <c r="A690" s="9" t="n"/>
      <c r="G690" s="10" t="n"/>
      <c r="H690" s="10" t="n"/>
      <c r="M690" s="9" t="n"/>
    </row>
    <row r="691">
      <c r="A691" s="9" t="n"/>
      <c r="G691" s="10" t="n"/>
      <c r="H691" s="10" t="n"/>
      <c r="M691" s="9" t="n"/>
    </row>
    <row r="692">
      <c r="A692" s="9" t="n"/>
      <c r="G692" s="10" t="n"/>
      <c r="H692" s="10" t="n"/>
      <c r="M692" s="9" t="n"/>
    </row>
    <row r="693">
      <c r="A693" s="9" t="n"/>
      <c r="G693" s="10" t="n"/>
      <c r="H693" s="10" t="n"/>
      <c r="M693" s="9" t="n"/>
    </row>
    <row r="694">
      <c r="A694" s="9" t="n"/>
      <c r="G694" s="10" t="n"/>
      <c r="H694" s="10" t="n"/>
      <c r="M694" s="9" t="n"/>
    </row>
    <row r="695">
      <c r="A695" s="9" t="n"/>
      <c r="G695" s="10" t="n"/>
      <c r="H695" s="10" t="n"/>
      <c r="M695" s="9" t="n"/>
    </row>
    <row r="696">
      <c r="A696" s="9" t="n"/>
      <c r="G696" s="10" t="n"/>
      <c r="H696" s="10" t="n"/>
      <c r="M696" s="9" t="n"/>
    </row>
    <row r="697">
      <c r="A697" s="9" t="n"/>
      <c r="G697" s="10" t="n"/>
      <c r="H697" s="10" t="n"/>
      <c r="M697" s="9" t="n"/>
    </row>
    <row r="698">
      <c r="A698" s="9" t="n"/>
      <c r="G698" s="10" t="n"/>
      <c r="H698" s="10" t="n"/>
      <c r="M698" s="9" t="n"/>
    </row>
    <row r="699">
      <c r="A699" s="9" t="n"/>
      <c r="G699" s="10" t="n"/>
      <c r="H699" s="10" t="n"/>
      <c r="M699" s="9" t="n"/>
    </row>
    <row r="700">
      <c r="A700" s="9" t="n"/>
      <c r="G700" s="10" t="n"/>
      <c r="H700" s="10" t="n"/>
      <c r="M700" s="9" t="n"/>
    </row>
    <row r="701">
      <c r="A701" s="9" t="n"/>
      <c r="G701" s="10" t="n"/>
      <c r="H701" s="10" t="n"/>
      <c r="M701" s="9" t="n"/>
    </row>
    <row r="702">
      <c r="A702" s="9" t="n"/>
      <c r="G702" s="10" t="n"/>
      <c r="H702" s="10" t="n"/>
      <c r="M702" s="9" t="n"/>
    </row>
    <row r="703">
      <c r="A703" s="9" t="n"/>
      <c r="G703" s="10" t="n"/>
      <c r="H703" s="10" t="n"/>
      <c r="M703" s="9" t="n"/>
    </row>
    <row r="704">
      <c r="A704" s="9" t="n"/>
      <c r="G704" s="10" t="n"/>
      <c r="H704" s="10" t="n"/>
      <c r="M704" s="9" t="n"/>
    </row>
    <row r="705">
      <c r="A705" s="9" t="n"/>
      <c r="G705" s="10" t="n"/>
      <c r="H705" s="10" t="n"/>
      <c r="M705" s="9" t="n"/>
    </row>
    <row r="706">
      <c r="A706" s="9" t="n"/>
      <c r="G706" s="10" t="n"/>
      <c r="H706" s="10" t="n"/>
      <c r="M706" s="9" t="n"/>
    </row>
    <row r="707">
      <c r="A707" s="9" t="n"/>
      <c r="G707" s="10" t="n"/>
      <c r="H707" s="10" t="n"/>
      <c r="M707" s="9" t="n"/>
    </row>
    <row r="708">
      <c r="A708" s="9" t="n"/>
      <c r="G708" s="10" t="n"/>
      <c r="H708" s="10" t="n"/>
      <c r="M708" s="9" t="n"/>
    </row>
    <row r="709">
      <c r="A709" s="9" t="n"/>
      <c r="G709" s="10" t="n"/>
      <c r="H709" s="10" t="n"/>
      <c r="M709" s="9" t="n"/>
    </row>
    <row r="710">
      <c r="A710" s="9" t="n"/>
      <c r="G710" s="10" t="n"/>
      <c r="H710" s="10" t="n"/>
      <c r="M710" s="9" t="n"/>
    </row>
    <row r="711">
      <c r="A711" s="9" t="n"/>
      <c r="G711" s="10" t="n"/>
      <c r="H711" s="10" t="n"/>
      <c r="M711" s="9" t="n"/>
    </row>
    <row r="712">
      <c r="A712" s="9" t="n"/>
      <c r="G712" s="10" t="n"/>
      <c r="H712" s="10" t="n"/>
      <c r="M712" s="9" t="n"/>
    </row>
    <row r="713">
      <c r="A713" s="9" t="n"/>
      <c r="G713" s="10" t="n"/>
      <c r="H713" s="10" t="n"/>
      <c r="M713" s="9" t="n"/>
    </row>
    <row r="714">
      <c r="A714" s="9" t="n"/>
      <c r="G714" s="10" t="n"/>
      <c r="H714" s="10" t="n"/>
      <c r="M714" s="9" t="n"/>
    </row>
    <row r="715">
      <c r="A715" s="9" t="n"/>
      <c r="G715" s="10" t="n"/>
      <c r="H715" s="10" t="n"/>
      <c r="M715" s="9" t="n"/>
    </row>
    <row r="716">
      <c r="A716" s="9" t="n"/>
      <c r="G716" s="10" t="n"/>
      <c r="H716" s="10" t="n"/>
      <c r="M716" s="9" t="n"/>
    </row>
    <row r="717">
      <c r="A717" s="9" t="n"/>
      <c r="G717" s="10" t="n"/>
      <c r="H717" s="10" t="n"/>
      <c r="M717" s="9" t="n"/>
    </row>
    <row r="718">
      <c r="A718" s="9" t="n"/>
      <c r="G718" s="10" t="n"/>
      <c r="H718" s="10" t="n"/>
      <c r="M718" s="9" t="n"/>
    </row>
    <row r="719">
      <c r="A719" s="9" t="n"/>
      <c r="G719" s="10" t="n"/>
      <c r="H719" s="10" t="n"/>
      <c r="M719" s="9" t="n"/>
    </row>
    <row r="720">
      <c r="A720" s="9" t="n"/>
      <c r="G720" s="10" t="n"/>
      <c r="H720" s="10" t="n"/>
      <c r="M720" s="9" t="n"/>
    </row>
    <row r="721">
      <c r="A721" s="9" t="n"/>
      <c r="G721" s="10" t="n"/>
      <c r="H721" s="10" t="n"/>
      <c r="M721" s="9" t="n"/>
    </row>
    <row r="722">
      <c r="A722" s="9" t="n"/>
      <c r="G722" s="10" t="n"/>
      <c r="H722" s="10" t="n"/>
      <c r="M722" s="9" t="n"/>
    </row>
    <row r="723">
      <c r="A723" s="9" t="n"/>
      <c r="G723" s="10" t="n"/>
      <c r="H723" s="10" t="n"/>
      <c r="M723" s="9" t="n"/>
    </row>
    <row r="724">
      <c r="A724" s="9" t="n"/>
      <c r="G724" s="10" t="n"/>
      <c r="H724" s="10" t="n"/>
      <c r="M724" s="9" t="n"/>
    </row>
    <row r="725">
      <c r="A725" s="9" t="n"/>
      <c r="G725" s="10" t="n"/>
      <c r="H725" s="10" t="n"/>
      <c r="M725" s="9" t="n"/>
    </row>
    <row r="726">
      <c r="A726" s="9" t="n"/>
      <c r="G726" s="10" t="n"/>
      <c r="H726" s="10" t="n"/>
      <c r="M726" s="9" t="n"/>
    </row>
    <row r="727">
      <c r="A727" s="9" t="n"/>
      <c r="G727" s="10" t="n"/>
      <c r="H727" s="10" t="n"/>
      <c r="M727" s="9" t="n"/>
    </row>
    <row r="728">
      <c r="A728" s="9" t="n"/>
      <c r="G728" s="10" t="n"/>
      <c r="H728" s="10" t="n"/>
      <c r="M728" s="9" t="n"/>
    </row>
    <row r="729">
      <c r="A729" s="9" t="n"/>
      <c r="G729" s="10" t="n"/>
      <c r="H729" s="10" t="n"/>
      <c r="M729" s="9" t="n"/>
    </row>
    <row r="730">
      <c r="A730" s="9" t="n"/>
      <c r="G730" s="10" t="n"/>
      <c r="H730" s="10" t="n"/>
      <c r="M730" s="9" t="n"/>
    </row>
    <row r="731">
      <c r="A731" s="9" t="n"/>
      <c r="G731" s="10" t="n"/>
      <c r="H731" s="10" t="n"/>
      <c r="M731" s="9" t="n"/>
    </row>
    <row r="732">
      <c r="A732" s="9" t="n"/>
      <c r="G732" s="10" t="n"/>
      <c r="H732" s="10" t="n"/>
      <c r="M732" s="9" t="n"/>
    </row>
    <row r="733">
      <c r="A733" s="9" t="n"/>
      <c r="G733" s="10" t="n"/>
      <c r="H733" s="10" t="n"/>
      <c r="M733" s="9" t="n"/>
    </row>
    <row r="734">
      <c r="A734" s="9" t="n"/>
      <c r="G734" s="10" t="n"/>
      <c r="H734" s="10" t="n"/>
      <c r="M734" s="9" t="n"/>
    </row>
    <row r="735">
      <c r="A735" s="9" t="n"/>
      <c r="G735" s="10" t="n"/>
      <c r="H735" s="10" t="n"/>
      <c r="M735" s="9" t="n"/>
    </row>
    <row r="736">
      <c r="A736" s="9" t="n"/>
      <c r="G736" s="10" t="n"/>
      <c r="H736" s="10" t="n"/>
      <c r="M736" s="9" t="n"/>
    </row>
    <row r="737">
      <c r="A737" s="9" t="n"/>
      <c r="G737" s="10" t="n"/>
      <c r="H737" s="10" t="n"/>
      <c r="M737" s="9" t="n"/>
    </row>
    <row r="738">
      <c r="A738" s="9" t="n"/>
      <c r="G738" s="10" t="n"/>
      <c r="H738" s="10" t="n"/>
      <c r="M738" s="9" t="n"/>
    </row>
    <row r="739">
      <c r="A739" s="9" t="n"/>
      <c r="G739" s="10" t="n"/>
      <c r="H739" s="10" t="n"/>
      <c r="M739" s="9" t="n"/>
    </row>
    <row r="740">
      <c r="A740" s="9" t="n"/>
      <c r="G740" s="10" t="n"/>
      <c r="H740" s="10" t="n"/>
      <c r="M740" s="9" t="n"/>
    </row>
    <row r="741">
      <c r="A741" s="9" t="n"/>
      <c r="G741" s="10" t="n"/>
      <c r="H741" s="10" t="n"/>
      <c r="M741" s="9" t="n"/>
    </row>
    <row r="742">
      <c r="A742" s="9" t="n"/>
      <c r="G742" s="10" t="n"/>
      <c r="H742" s="10" t="n"/>
      <c r="M742" s="9" t="n"/>
    </row>
    <row r="743">
      <c r="A743" s="9" t="n"/>
      <c r="G743" s="10" t="n"/>
      <c r="H743" s="10" t="n"/>
      <c r="M743" s="9" t="n"/>
    </row>
    <row r="744">
      <c r="A744" s="9" t="n"/>
      <c r="G744" s="10" t="n"/>
      <c r="H744" s="10" t="n"/>
      <c r="M744" s="9" t="n"/>
    </row>
    <row r="745">
      <c r="A745" s="9" t="n"/>
      <c r="G745" s="10" t="n"/>
      <c r="H745" s="10" t="n"/>
      <c r="M745" s="9" t="n"/>
    </row>
    <row r="746">
      <c r="A746" s="9" t="n"/>
      <c r="G746" s="10" t="n"/>
      <c r="H746" s="10" t="n"/>
      <c r="M746" s="9" t="n"/>
    </row>
    <row r="747">
      <c r="A747" s="9" t="n"/>
      <c r="G747" s="10" t="n"/>
      <c r="H747" s="10" t="n"/>
      <c r="M747" s="9" t="n"/>
    </row>
    <row r="748">
      <c r="A748" s="9" t="n"/>
      <c r="G748" s="10" t="n"/>
      <c r="H748" s="10" t="n"/>
      <c r="M748" s="9" t="n"/>
    </row>
    <row r="749">
      <c r="A749" s="9" t="n"/>
      <c r="G749" s="10" t="n"/>
      <c r="H749" s="10" t="n"/>
      <c r="M749" s="9" t="n"/>
    </row>
    <row r="750">
      <c r="A750" s="9" t="n"/>
      <c r="G750" s="10" t="n"/>
      <c r="H750" s="10" t="n"/>
      <c r="M750" s="9" t="n"/>
    </row>
    <row r="751">
      <c r="A751" s="9" t="n"/>
      <c r="G751" s="10" t="n"/>
      <c r="H751" s="10" t="n"/>
      <c r="M751" s="9" t="n"/>
    </row>
    <row r="752">
      <c r="A752" s="9" t="n"/>
      <c r="G752" s="10" t="n"/>
      <c r="H752" s="10" t="n"/>
      <c r="M752" s="9" t="n"/>
    </row>
    <row r="753">
      <c r="A753" s="9" t="n"/>
      <c r="G753" s="10" t="n"/>
      <c r="H753" s="10" t="n"/>
      <c r="M753" s="9" t="n"/>
    </row>
    <row r="754">
      <c r="A754" s="9" t="n"/>
      <c r="G754" s="10" t="n"/>
      <c r="H754" s="10" t="n"/>
      <c r="M754" s="9" t="n"/>
    </row>
    <row r="755">
      <c r="A755" s="9" t="n"/>
      <c r="G755" s="10" t="n"/>
      <c r="H755" s="10" t="n"/>
      <c r="M755" s="9" t="n"/>
    </row>
    <row r="756">
      <c r="A756" s="9" t="n"/>
      <c r="G756" s="10" t="n"/>
      <c r="H756" s="10" t="n"/>
      <c r="M756" s="9" t="n"/>
    </row>
    <row r="757">
      <c r="A757" s="9" t="n"/>
      <c r="G757" s="10" t="n"/>
      <c r="H757" s="10" t="n"/>
      <c r="M757" s="9" t="n"/>
    </row>
    <row r="758">
      <c r="A758" s="9" t="n"/>
      <c r="G758" s="10" t="n"/>
      <c r="H758" s="10" t="n"/>
      <c r="M758" s="9" t="n"/>
    </row>
    <row r="759">
      <c r="A759" s="9" t="n"/>
      <c r="G759" s="10" t="n"/>
      <c r="H759" s="10" t="n"/>
      <c r="M759" s="9" t="n"/>
    </row>
    <row r="760">
      <c r="A760" s="9" t="n"/>
      <c r="G760" s="10" t="n"/>
      <c r="H760" s="10" t="n"/>
      <c r="M760" s="9" t="n"/>
    </row>
    <row r="761">
      <c r="A761" s="9" t="n"/>
      <c r="G761" s="10" t="n"/>
      <c r="H761" s="10" t="n"/>
      <c r="M761" s="9" t="n"/>
    </row>
    <row r="762">
      <c r="A762" s="9" t="n"/>
      <c r="G762" s="10" t="n"/>
      <c r="H762" s="10" t="n"/>
      <c r="M762" s="9" t="n"/>
    </row>
    <row r="763">
      <c r="A763" s="9" t="n"/>
      <c r="G763" s="10" t="n"/>
      <c r="H763" s="10" t="n"/>
      <c r="M763" s="9" t="n"/>
    </row>
    <row r="764">
      <c r="A764" s="9" t="n"/>
      <c r="G764" s="10" t="n"/>
      <c r="H764" s="10" t="n"/>
      <c r="M764" s="9" t="n"/>
    </row>
    <row r="765">
      <c r="A765" s="9" t="n"/>
      <c r="G765" s="10" t="n"/>
      <c r="H765" s="10" t="n"/>
      <c r="M765" s="9" t="n"/>
    </row>
    <row r="766">
      <c r="A766" s="9" t="n"/>
      <c r="G766" s="10" t="n"/>
      <c r="H766" s="10" t="n"/>
      <c r="M766" s="9" t="n"/>
    </row>
    <row r="767">
      <c r="A767" s="9" t="n"/>
      <c r="G767" s="10" t="n"/>
      <c r="H767" s="10" t="n"/>
      <c r="M767" s="9" t="n"/>
    </row>
    <row r="768">
      <c r="A768" s="9" t="n"/>
      <c r="G768" s="10" t="n"/>
      <c r="H768" s="10" t="n"/>
      <c r="M768" s="9" t="n"/>
    </row>
    <row r="769">
      <c r="A769" s="9" t="n"/>
      <c r="G769" s="10" t="n"/>
      <c r="H769" s="10" t="n"/>
      <c r="M769" s="9" t="n"/>
    </row>
    <row r="770">
      <c r="A770" s="9" t="n"/>
      <c r="G770" s="10" t="n"/>
      <c r="H770" s="10" t="n"/>
      <c r="M770" s="9" t="n"/>
    </row>
    <row r="771">
      <c r="A771" s="9" t="n"/>
      <c r="G771" s="10" t="n"/>
      <c r="H771" s="10" t="n"/>
      <c r="M771" s="9" t="n"/>
    </row>
    <row r="772">
      <c r="A772" s="9" t="n"/>
      <c r="G772" s="10" t="n"/>
      <c r="H772" s="10" t="n"/>
      <c r="M772" s="9" t="n"/>
    </row>
    <row r="773">
      <c r="A773" s="9" t="n"/>
      <c r="G773" s="10" t="n"/>
      <c r="H773" s="10" t="n"/>
      <c r="M773" s="9" t="n"/>
    </row>
    <row r="774">
      <c r="A774" s="9" t="n"/>
      <c r="G774" s="10" t="n"/>
      <c r="H774" s="10" t="n"/>
      <c r="M774" s="9" t="n"/>
    </row>
    <row r="775">
      <c r="A775" s="9" t="n"/>
      <c r="G775" s="10" t="n"/>
      <c r="H775" s="10" t="n"/>
      <c r="M775" s="9" t="n"/>
    </row>
    <row r="776">
      <c r="A776" s="9" t="n"/>
      <c r="G776" s="10" t="n"/>
      <c r="H776" s="10" t="n"/>
      <c r="M776" s="9" t="n"/>
    </row>
    <row r="777">
      <c r="A777" s="9" t="n"/>
      <c r="G777" s="10" t="n"/>
      <c r="H777" s="10" t="n"/>
      <c r="M777" s="9" t="n"/>
    </row>
    <row r="778">
      <c r="A778" s="9" t="n"/>
      <c r="G778" s="10" t="n"/>
      <c r="H778" s="10" t="n"/>
      <c r="M778" s="9" t="n"/>
    </row>
    <row r="779">
      <c r="A779" s="9" t="n"/>
      <c r="G779" s="10" t="n"/>
      <c r="H779" s="10" t="n"/>
      <c r="M779" s="9" t="n"/>
    </row>
    <row r="780">
      <c r="A780" s="9" t="n"/>
      <c r="G780" s="10" t="n"/>
      <c r="H780" s="10" t="n"/>
      <c r="M780" s="9" t="n"/>
    </row>
    <row r="781">
      <c r="A781" s="9" t="n"/>
      <c r="G781" s="10" t="n"/>
      <c r="H781" s="10" t="n"/>
      <c r="M781" s="9" t="n"/>
    </row>
    <row r="782">
      <c r="A782" s="9" t="n"/>
      <c r="G782" s="10" t="n"/>
      <c r="H782" s="10" t="n"/>
      <c r="M782" s="9" t="n"/>
    </row>
    <row r="783">
      <c r="A783" s="9" t="n"/>
      <c r="G783" s="10" t="n"/>
      <c r="H783" s="10" t="n"/>
      <c r="M783" s="9" t="n"/>
    </row>
    <row r="784">
      <c r="A784" s="9" t="n"/>
      <c r="G784" s="10" t="n"/>
      <c r="H784" s="10" t="n"/>
      <c r="M784" s="9" t="n"/>
    </row>
    <row r="785">
      <c r="A785" s="9" t="n"/>
      <c r="G785" s="10" t="n"/>
      <c r="H785" s="10" t="n"/>
      <c r="M785" s="9" t="n"/>
    </row>
    <row r="786">
      <c r="A786" s="9" t="n"/>
      <c r="G786" s="10" t="n"/>
      <c r="H786" s="10" t="n"/>
      <c r="M786" s="9" t="n"/>
    </row>
    <row r="787">
      <c r="A787" s="9" t="n"/>
      <c r="G787" s="10" t="n"/>
      <c r="H787" s="10" t="n"/>
      <c r="M787" s="9" t="n"/>
    </row>
    <row r="788">
      <c r="A788" s="9" t="n"/>
      <c r="G788" s="10" t="n"/>
      <c r="H788" s="10" t="n"/>
      <c r="M788" s="9" t="n"/>
    </row>
    <row r="789">
      <c r="A789" s="9" t="n"/>
      <c r="G789" s="10" t="n"/>
      <c r="H789" s="10" t="n"/>
      <c r="M789" s="9" t="n"/>
    </row>
    <row r="790">
      <c r="A790" s="9" t="n"/>
      <c r="G790" s="10" t="n"/>
      <c r="H790" s="10" t="n"/>
      <c r="M790" s="9" t="n"/>
    </row>
    <row r="791">
      <c r="A791" s="9" t="n"/>
      <c r="G791" s="10" t="n"/>
      <c r="H791" s="10" t="n"/>
      <c r="M791" s="9" t="n"/>
    </row>
    <row r="792">
      <c r="A792" s="9" t="n"/>
      <c r="G792" s="10" t="n"/>
      <c r="H792" s="10" t="n"/>
      <c r="M792" s="9" t="n"/>
    </row>
    <row r="793">
      <c r="A793" s="9" t="n"/>
      <c r="G793" s="10" t="n"/>
      <c r="H793" s="10" t="n"/>
      <c r="M793" s="9" t="n"/>
    </row>
    <row r="794">
      <c r="A794" s="9" t="n"/>
      <c r="G794" s="10" t="n"/>
      <c r="H794" s="10" t="n"/>
      <c r="M794" s="9" t="n"/>
    </row>
    <row r="795">
      <c r="A795" s="9" t="n"/>
      <c r="G795" s="10" t="n"/>
      <c r="H795" s="10" t="n"/>
      <c r="M795" s="9" t="n"/>
    </row>
    <row r="796">
      <c r="A796" s="9" t="n"/>
      <c r="G796" s="10" t="n"/>
      <c r="H796" s="10" t="n"/>
      <c r="M796" s="9" t="n"/>
    </row>
    <row r="797">
      <c r="A797" s="9" t="n"/>
      <c r="G797" s="10" t="n"/>
      <c r="H797" s="10" t="n"/>
      <c r="M797" s="9" t="n"/>
    </row>
    <row r="798">
      <c r="A798" s="9" t="n"/>
      <c r="G798" s="10" t="n"/>
      <c r="H798" s="10" t="n"/>
      <c r="M798" s="9" t="n"/>
    </row>
    <row r="799">
      <c r="A799" s="9" t="n"/>
      <c r="G799" s="10" t="n"/>
      <c r="H799" s="10" t="n"/>
      <c r="M799" s="9" t="n"/>
    </row>
    <row r="800">
      <c r="A800" s="9" t="n"/>
      <c r="G800" s="10" t="n"/>
      <c r="H800" s="10" t="n"/>
      <c r="M800" s="9" t="n"/>
    </row>
    <row r="801">
      <c r="A801" s="9" t="n"/>
      <c r="G801" s="10" t="n"/>
      <c r="H801" s="10" t="n"/>
      <c r="M801" s="9" t="n"/>
    </row>
    <row r="802">
      <c r="A802" s="9" t="n"/>
      <c r="G802" s="10" t="n"/>
      <c r="H802" s="10" t="n"/>
      <c r="M802" s="9" t="n"/>
    </row>
    <row r="803">
      <c r="A803" s="9" t="n"/>
      <c r="G803" s="10" t="n"/>
      <c r="H803" s="10" t="n"/>
      <c r="M803" s="9" t="n"/>
    </row>
    <row r="804">
      <c r="A804" s="9" t="n"/>
      <c r="G804" s="10" t="n"/>
      <c r="H804" s="10" t="n"/>
      <c r="M804" s="9" t="n"/>
    </row>
    <row r="805">
      <c r="A805" s="9" t="n"/>
      <c r="G805" s="10" t="n"/>
      <c r="H805" s="10" t="n"/>
      <c r="M805" s="9" t="n"/>
    </row>
    <row r="806">
      <c r="A806" s="9" t="n"/>
      <c r="G806" s="10" t="n"/>
      <c r="H806" s="10" t="n"/>
      <c r="M806" s="9" t="n"/>
    </row>
    <row r="807">
      <c r="A807" s="9" t="n"/>
      <c r="G807" s="10" t="n"/>
      <c r="H807" s="10" t="n"/>
      <c r="M807" s="9" t="n"/>
    </row>
    <row r="808">
      <c r="A808" s="9" t="n"/>
      <c r="G808" s="10" t="n"/>
      <c r="H808" s="10" t="n"/>
      <c r="M808" s="9" t="n"/>
    </row>
    <row r="809">
      <c r="A809" s="9" t="n"/>
      <c r="G809" s="10" t="n"/>
      <c r="H809" s="10" t="n"/>
      <c r="M809" s="9" t="n"/>
    </row>
    <row r="810">
      <c r="A810" s="9" t="n"/>
      <c r="G810" s="10" t="n"/>
      <c r="H810" s="10" t="n"/>
      <c r="M810" s="9" t="n"/>
    </row>
    <row r="811">
      <c r="A811" s="9" t="n"/>
      <c r="G811" s="10" t="n"/>
      <c r="H811" s="10" t="n"/>
      <c r="M811" s="9" t="n"/>
    </row>
    <row r="812">
      <c r="A812" s="9" t="n"/>
      <c r="G812" s="10" t="n"/>
      <c r="H812" s="10" t="n"/>
      <c r="M812" s="9" t="n"/>
    </row>
    <row r="813">
      <c r="A813" s="9" t="n"/>
      <c r="G813" s="10" t="n"/>
      <c r="H813" s="10" t="n"/>
      <c r="M813" s="9" t="n"/>
    </row>
    <row r="814">
      <c r="A814" s="9" t="n"/>
      <c r="G814" s="10" t="n"/>
      <c r="H814" s="10" t="n"/>
      <c r="M814" s="9" t="n"/>
    </row>
    <row r="815">
      <c r="A815" s="9" t="n"/>
      <c r="G815" s="10" t="n"/>
      <c r="H815" s="10" t="n"/>
      <c r="M815" s="9" t="n"/>
    </row>
    <row r="816">
      <c r="A816" s="9" t="n"/>
      <c r="G816" s="10" t="n"/>
      <c r="H816" s="10" t="n"/>
      <c r="M816" s="9" t="n"/>
    </row>
    <row r="817">
      <c r="A817" s="9" t="n"/>
      <c r="G817" s="10" t="n"/>
      <c r="H817" s="10" t="n"/>
      <c r="M817" s="9" t="n"/>
    </row>
    <row r="818">
      <c r="A818" s="9" t="n"/>
      <c r="G818" s="10" t="n"/>
      <c r="H818" s="10" t="n"/>
      <c r="M818" s="9" t="n"/>
    </row>
    <row r="819">
      <c r="A819" s="9" t="n"/>
      <c r="G819" s="10" t="n"/>
      <c r="H819" s="10" t="n"/>
      <c r="M819" s="9" t="n"/>
    </row>
    <row r="820">
      <c r="A820" s="9" t="n"/>
      <c r="G820" s="10" t="n"/>
      <c r="H820" s="10" t="n"/>
      <c r="M820" s="9" t="n"/>
    </row>
    <row r="821">
      <c r="A821" s="9" t="n"/>
      <c r="G821" s="10" t="n"/>
      <c r="H821" s="10" t="n"/>
      <c r="M821" s="9" t="n"/>
    </row>
    <row r="822">
      <c r="A822" s="9" t="n"/>
      <c r="G822" s="10" t="n"/>
      <c r="H822" s="10" t="n"/>
      <c r="M822" s="9" t="n"/>
    </row>
    <row r="823">
      <c r="A823" s="9" t="n"/>
      <c r="G823" s="10" t="n"/>
      <c r="H823" s="10" t="n"/>
      <c r="M823" s="9" t="n"/>
    </row>
    <row r="824">
      <c r="A824" s="9" t="n"/>
      <c r="G824" s="10" t="n"/>
      <c r="H824" s="10" t="n"/>
      <c r="M824" s="9" t="n"/>
    </row>
    <row r="825">
      <c r="A825" s="9" t="n"/>
      <c r="G825" s="10" t="n"/>
      <c r="H825" s="10" t="n"/>
      <c r="M825" s="9" t="n"/>
    </row>
    <row r="826">
      <c r="A826" s="9" t="n"/>
      <c r="G826" s="10" t="n"/>
      <c r="H826" s="10" t="n"/>
      <c r="M826" s="9" t="n"/>
    </row>
    <row r="827">
      <c r="A827" s="9" t="n"/>
      <c r="G827" s="10" t="n"/>
      <c r="H827" s="10" t="n"/>
      <c r="M827" s="9" t="n"/>
    </row>
    <row r="828">
      <c r="A828" s="9" t="n"/>
      <c r="G828" s="10" t="n"/>
      <c r="H828" s="10" t="n"/>
      <c r="M828" s="9" t="n"/>
    </row>
    <row r="829">
      <c r="A829" s="9" t="n"/>
      <c r="G829" s="10" t="n"/>
      <c r="H829" s="10" t="n"/>
      <c r="M829" s="9" t="n"/>
    </row>
    <row r="830">
      <c r="A830" s="9" t="n"/>
      <c r="G830" s="10" t="n"/>
      <c r="H830" s="10" t="n"/>
      <c r="M830" s="9" t="n"/>
    </row>
    <row r="831">
      <c r="A831" s="9" t="n"/>
      <c r="G831" s="10" t="n"/>
      <c r="H831" s="10" t="n"/>
      <c r="M831" s="9" t="n"/>
    </row>
    <row r="832">
      <c r="A832" s="9" t="n"/>
      <c r="G832" s="10" t="n"/>
      <c r="H832" s="10" t="n"/>
      <c r="M832" s="9" t="n"/>
    </row>
    <row r="833">
      <c r="A833" s="9" t="n"/>
      <c r="G833" s="10" t="n"/>
      <c r="H833" s="10" t="n"/>
      <c r="M833" s="9" t="n"/>
    </row>
    <row r="834">
      <c r="A834" s="9" t="n"/>
      <c r="G834" s="10" t="n"/>
      <c r="H834" s="10" t="n"/>
      <c r="M834" s="9" t="n"/>
    </row>
    <row r="835">
      <c r="A835" s="9" t="n"/>
      <c r="G835" s="10" t="n"/>
      <c r="H835" s="10" t="n"/>
      <c r="M835" s="9" t="n"/>
    </row>
    <row r="836">
      <c r="A836" s="9" t="n"/>
      <c r="G836" s="10" t="n"/>
      <c r="H836" s="10" t="n"/>
      <c r="M836" s="9" t="n"/>
    </row>
    <row r="837">
      <c r="A837" s="9" t="n"/>
      <c r="G837" s="10" t="n"/>
      <c r="H837" s="10" t="n"/>
      <c r="M837" s="9" t="n"/>
    </row>
    <row r="838">
      <c r="A838" s="9" t="n"/>
      <c r="G838" s="10" t="n"/>
      <c r="H838" s="10" t="n"/>
      <c r="M838" s="9" t="n"/>
    </row>
    <row r="839">
      <c r="A839" s="9" t="n"/>
      <c r="G839" s="10" t="n"/>
      <c r="H839" s="10" t="n"/>
      <c r="M839" s="9" t="n"/>
    </row>
    <row r="840">
      <c r="A840" s="9" t="n"/>
      <c r="G840" s="10" t="n"/>
      <c r="H840" s="10" t="n"/>
      <c r="M840" s="9" t="n"/>
    </row>
    <row r="841">
      <c r="A841" s="9" t="n"/>
      <c r="G841" s="10" t="n"/>
      <c r="H841" s="10" t="n"/>
      <c r="M841" s="9" t="n"/>
    </row>
    <row r="842">
      <c r="A842" s="9" t="n"/>
      <c r="G842" s="10" t="n"/>
      <c r="H842" s="10" t="n"/>
      <c r="M842" s="9" t="n"/>
    </row>
    <row r="843">
      <c r="A843" s="9" t="n"/>
      <c r="G843" s="10" t="n"/>
      <c r="H843" s="10" t="n"/>
      <c r="M843" s="9" t="n"/>
    </row>
    <row r="844">
      <c r="A844" s="9" t="n"/>
      <c r="G844" s="10" t="n"/>
      <c r="H844" s="10" t="n"/>
      <c r="M844" s="9" t="n"/>
    </row>
    <row r="845">
      <c r="A845" s="9" t="n"/>
      <c r="G845" s="10" t="n"/>
      <c r="H845" s="10" t="n"/>
      <c r="M845" s="9" t="n"/>
    </row>
    <row r="846">
      <c r="A846" s="9" t="n"/>
      <c r="G846" s="10" t="n"/>
      <c r="H846" s="10" t="n"/>
      <c r="M846" s="9" t="n"/>
    </row>
    <row r="847">
      <c r="A847" s="9" t="n"/>
      <c r="G847" s="10" t="n"/>
      <c r="H847" s="10" t="n"/>
      <c r="M847" s="9" t="n"/>
    </row>
    <row r="848">
      <c r="A848" s="9" t="n"/>
      <c r="G848" s="10" t="n"/>
      <c r="H848" s="10" t="n"/>
      <c r="M848" s="9" t="n"/>
    </row>
    <row r="849">
      <c r="A849" s="9" t="n"/>
      <c r="G849" s="10" t="n"/>
      <c r="H849" s="10" t="n"/>
      <c r="M849" s="9" t="n"/>
    </row>
    <row r="850">
      <c r="A850" s="9" t="n"/>
      <c r="G850" s="10" t="n"/>
      <c r="H850" s="10" t="n"/>
      <c r="M850" s="9" t="n"/>
    </row>
    <row r="851">
      <c r="A851" s="9" t="n"/>
      <c r="G851" s="10" t="n"/>
      <c r="H851" s="10" t="n"/>
      <c r="M851" s="9" t="n"/>
    </row>
    <row r="852">
      <c r="A852" s="9" t="n"/>
      <c r="G852" s="10" t="n"/>
      <c r="H852" s="10" t="n"/>
      <c r="M852" s="9" t="n"/>
    </row>
    <row r="853">
      <c r="A853" s="9" t="n"/>
      <c r="G853" s="10" t="n"/>
      <c r="H853" s="10" t="n"/>
      <c r="M853" s="9" t="n"/>
    </row>
    <row r="854">
      <c r="A854" s="9" t="n"/>
      <c r="G854" s="10" t="n"/>
      <c r="H854" s="10" t="n"/>
      <c r="M854" s="9" t="n"/>
    </row>
    <row r="855">
      <c r="A855" s="9" t="n"/>
      <c r="G855" s="10" t="n"/>
      <c r="H855" s="10" t="n"/>
      <c r="M855" s="9" t="n"/>
    </row>
    <row r="856">
      <c r="A856" s="9" t="n"/>
      <c r="G856" s="10" t="n"/>
      <c r="H856" s="10" t="n"/>
      <c r="M856" s="9" t="n"/>
    </row>
    <row r="857">
      <c r="A857" s="9" t="n"/>
      <c r="G857" s="10" t="n"/>
      <c r="H857" s="10" t="n"/>
      <c r="M857" s="9" t="n"/>
    </row>
    <row r="858">
      <c r="A858" s="9" t="n"/>
      <c r="G858" s="10" t="n"/>
      <c r="H858" s="10" t="n"/>
      <c r="M858" s="9" t="n"/>
    </row>
    <row r="859">
      <c r="A859" s="9" t="n"/>
      <c r="G859" s="10" t="n"/>
      <c r="H859" s="10" t="n"/>
      <c r="M859" s="9" t="n"/>
    </row>
    <row r="860">
      <c r="A860" s="9" t="n"/>
      <c r="G860" s="10" t="n"/>
      <c r="H860" s="10" t="n"/>
      <c r="M860" s="9" t="n"/>
    </row>
    <row r="861">
      <c r="A861" s="9" t="n"/>
      <c r="G861" s="10" t="n"/>
      <c r="H861" s="10" t="n"/>
      <c r="M861" s="9" t="n"/>
    </row>
    <row r="862">
      <c r="A862" s="9" t="n"/>
      <c r="G862" s="10" t="n"/>
      <c r="H862" s="10" t="n"/>
      <c r="M862" s="9" t="n"/>
    </row>
    <row r="863">
      <c r="A863" s="9" t="n"/>
      <c r="G863" s="10" t="n"/>
      <c r="H863" s="10" t="n"/>
      <c r="M863" s="9" t="n"/>
    </row>
    <row r="864">
      <c r="A864" s="9" t="n"/>
      <c r="G864" s="10" t="n"/>
      <c r="H864" s="10" t="n"/>
      <c r="M864" s="9" t="n"/>
    </row>
    <row r="865">
      <c r="A865" s="9" t="n"/>
      <c r="G865" s="10" t="n"/>
      <c r="H865" s="10" t="n"/>
      <c r="M865" s="9" t="n"/>
    </row>
    <row r="866">
      <c r="A866" s="9" t="n"/>
      <c r="G866" s="10" t="n"/>
      <c r="H866" s="10" t="n"/>
      <c r="M866" s="9" t="n"/>
    </row>
    <row r="867">
      <c r="A867" s="9" t="n"/>
      <c r="G867" s="10" t="n"/>
      <c r="H867" s="10" t="n"/>
      <c r="M867" s="9" t="n"/>
    </row>
    <row r="868">
      <c r="A868" s="9" t="n"/>
      <c r="G868" s="10" t="n"/>
      <c r="H868" s="10" t="n"/>
      <c r="M868" s="9" t="n"/>
    </row>
    <row r="869">
      <c r="A869" s="9" t="n"/>
      <c r="G869" s="10" t="n"/>
      <c r="H869" s="10" t="n"/>
      <c r="M869" s="9" t="n"/>
    </row>
    <row r="870">
      <c r="A870" s="9" t="n"/>
      <c r="G870" s="10" t="n"/>
      <c r="H870" s="10" t="n"/>
      <c r="M870" s="9" t="n"/>
    </row>
    <row r="871">
      <c r="A871" s="9" t="n"/>
      <c r="G871" s="10" t="n"/>
      <c r="H871" s="10" t="n"/>
      <c r="M871" s="9" t="n"/>
    </row>
    <row r="872">
      <c r="A872" s="9" t="n"/>
      <c r="G872" s="10" t="n"/>
      <c r="H872" s="10" t="n"/>
      <c r="M872" s="9" t="n"/>
    </row>
    <row r="873">
      <c r="A873" s="9" t="n"/>
      <c r="G873" s="10" t="n"/>
      <c r="H873" s="10" t="n"/>
      <c r="M873" s="9" t="n"/>
    </row>
    <row r="874">
      <c r="A874" s="9" t="n"/>
      <c r="G874" s="10" t="n"/>
      <c r="H874" s="10" t="n"/>
      <c r="M874" s="9" t="n"/>
    </row>
    <row r="875">
      <c r="A875" s="9" t="n"/>
      <c r="G875" s="10" t="n"/>
      <c r="H875" s="10" t="n"/>
      <c r="M875" s="9" t="n"/>
    </row>
    <row r="876">
      <c r="A876" s="9" t="n"/>
      <c r="G876" s="10" t="n"/>
      <c r="H876" s="10" t="n"/>
      <c r="M876" s="9" t="n"/>
    </row>
    <row r="877">
      <c r="A877" s="9" t="n"/>
      <c r="G877" s="10" t="n"/>
      <c r="H877" s="10" t="n"/>
      <c r="M877" s="9" t="n"/>
    </row>
    <row r="878">
      <c r="A878" s="9" t="n"/>
      <c r="G878" s="10" t="n"/>
      <c r="H878" s="10" t="n"/>
      <c r="M878" s="9" t="n"/>
    </row>
    <row r="879">
      <c r="A879" s="9" t="n"/>
      <c r="G879" s="10" t="n"/>
      <c r="H879" s="10" t="n"/>
      <c r="M879" s="9" t="n"/>
    </row>
    <row r="880">
      <c r="A880" s="9" t="n"/>
      <c r="G880" s="10" t="n"/>
      <c r="H880" s="10" t="n"/>
      <c r="M880" s="9" t="n"/>
    </row>
    <row r="881">
      <c r="A881" s="9" t="n"/>
      <c r="G881" s="10" t="n"/>
      <c r="H881" s="10" t="n"/>
      <c r="M881" s="9" t="n"/>
    </row>
    <row r="882">
      <c r="A882" s="9" t="n"/>
      <c r="G882" s="10" t="n"/>
      <c r="H882" s="10" t="n"/>
      <c r="M882" s="9" t="n"/>
    </row>
    <row r="883">
      <c r="A883" s="9" t="n"/>
      <c r="G883" s="10" t="n"/>
      <c r="H883" s="10" t="n"/>
      <c r="M883" s="9" t="n"/>
    </row>
    <row r="884">
      <c r="A884" s="9" t="n"/>
      <c r="G884" s="10" t="n"/>
      <c r="H884" s="10" t="n"/>
      <c r="M884" s="9" t="n"/>
    </row>
    <row r="885">
      <c r="A885" s="9" t="n"/>
      <c r="G885" s="10" t="n"/>
      <c r="H885" s="10" t="n"/>
      <c r="M885" s="9" t="n"/>
    </row>
    <row r="886">
      <c r="A886" s="9" t="n"/>
      <c r="G886" s="10" t="n"/>
      <c r="H886" s="10" t="n"/>
      <c r="M886" s="9" t="n"/>
    </row>
    <row r="887">
      <c r="A887" s="9" t="n"/>
      <c r="G887" s="10" t="n"/>
      <c r="H887" s="10" t="n"/>
      <c r="M887" s="9" t="n"/>
    </row>
    <row r="888">
      <c r="A888" s="9" t="n"/>
      <c r="G888" s="10" t="n"/>
      <c r="H888" s="10" t="n"/>
      <c r="M888" s="9" t="n"/>
    </row>
    <row r="889">
      <c r="A889" s="9" t="n"/>
      <c r="G889" s="10" t="n"/>
      <c r="H889" s="10" t="n"/>
      <c r="M889" s="9" t="n"/>
    </row>
    <row r="890">
      <c r="A890" s="9" t="n"/>
      <c r="G890" s="10" t="n"/>
      <c r="H890" s="10" t="n"/>
      <c r="M890" s="9" t="n"/>
    </row>
    <row r="891">
      <c r="A891" s="9" t="n"/>
      <c r="G891" s="10" t="n"/>
      <c r="H891" s="10" t="n"/>
      <c r="M891" s="9" t="n"/>
    </row>
    <row r="892">
      <c r="A892" s="9" t="n"/>
      <c r="G892" s="10" t="n"/>
      <c r="H892" s="10" t="n"/>
      <c r="M892" s="9" t="n"/>
    </row>
    <row r="893">
      <c r="A893" s="9" t="n"/>
      <c r="G893" s="10" t="n"/>
      <c r="H893" s="10" t="n"/>
      <c r="M893" s="9" t="n"/>
    </row>
    <row r="894">
      <c r="A894" s="9" t="n"/>
      <c r="G894" s="10" t="n"/>
      <c r="H894" s="10" t="n"/>
      <c r="M894" s="9" t="n"/>
    </row>
    <row r="895">
      <c r="A895" s="9" t="n"/>
      <c r="G895" s="10" t="n"/>
      <c r="H895" s="10" t="n"/>
      <c r="M895" s="9" t="n"/>
    </row>
    <row r="896">
      <c r="A896" s="9" t="n"/>
      <c r="G896" s="10" t="n"/>
      <c r="H896" s="10" t="n"/>
      <c r="M896" s="9" t="n"/>
    </row>
    <row r="897">
      <c r="A897" s="9" t="n"/>
      <c r="G897" s="10" t="n"/>
      <c r="H897" s="10" t="n"/>
      <c r="M897" s="9" t="n"/>
    </row>
    <row r="898">
      <c r="A898" s="9" t="n"/>
      <c r="G898" s="10" t="n"/>
      <c r="H898" s="10" t="n"/>
      <c r="M898" s="9" t="n"/>
    </row>
    <row r="899">
      <c r="A899" s="9" t="n"/>
      <c r="G899" s="10" t="n"/>
      <c r="H899" s="10" t="n"/>
      <c r="M899" s="9" t="n"/>
    </row>
    <row r="900">
      <c r="A900" s="9" t="n"/>
      <c r="G900" s="10" t="n"/>
      <c r="H900" s="10" t="n"/>
      <c r="M900" s="9" t="n"/>
    </row>
    <row r="901">
      <c r="A901" s="9" t="n"/>
      <c r="G901" s="10" t="n"/>
      <c r="H901" s="10" t="n"/>
      <c r="M901" s="9" t="n"/>
    </row>
    <row r="902">
      <c r="A902" s="9" t="n"/>
      <c r="G902" s="10" t="n"/>
      <c r="H902" s="10" t="n"/>
      <c r="M902" s="9" t="n"/>
    </row>
    <row r="903">
      <c r="A903" s="9" t="n"/>
      <c r="G903" s="10" t="n"/>
      <c r="H903" s="10" t="n"/>
      <c r="M903" s="9" t="n"/>
    </row>
    <row r="904">
      <c r="A904" s="9" t="n"/>
      <c r="G904" s="10" t="n"/>
      <c r="H904" s="10" t="n"/>
      <c r="M904" s="9" t="n"/>
    </row>
    <row r="905">
      <c r="A905" s="9" t="n"/>
      <c r="G905" s="10" t="n"/>
      <c r="H905" s="10" t="n"/>
      <c r="M905" s="9" t="n"/>
    </row>
    <row r="906">
      <c r="A906" s="9" t="n"/>
      <c r="G906" s="10" t="n"/>
      <c r="H906" s="10" t="n"/>
      <c r="M906" s="9" t="n"/>
    </row>
    <row r="907">
      <c r="A907" s="9" t="n"/>
      <c r="G907" s="10" t="n"/>
      <c r="H907" s="10" t="n"/>
      <c r="M907" s="9" t="n"/>
    </row>
    <row r="908">
      <c r="A908" s="9" t="n"/>
      <c r="G908" s="10" t="n"/>
      <c r="H908" s="10" t="n"/>
      <c r="M908" s="9" t="n"/>
    </row>
    <row r="909">
      <c r="A909" s="9" t="n"/>
      <c r="G909" s="10" t="n"/>
      <c r="H909" s="10" t="n"/>
      <c r="M909" s="9" t="n"/>
    </row>
    <row r="910">
      <c r="A910" s="9" t="n"/>
      <c r="G910" s="10" t="n"/>
      <c r="H910" s="10" t="n"/>
      <c r="M910" s="9" t="n"/>
    </row>
    <row r="911">
      <c r="A911" s="9" t="n"/>
      <c r="G911" s="10" t="n"/>
      <c r="H911" s="10" t="n"/>
      <c r="M911" s="9" t="n"/>
    </row>
    <row r="912">
      <c r="A912" s="9" t="n"/>
      <c r="G912" s="10" t="n"/>
      <c r="H912" s="10" t="n"/>
      <c r="M912" s="9" t="n"/>
    </row>
    <row r="913">
      <c r="A913" s="9" t="n"/>
      <c r="G913" s="10" t="n"/>
      <c r="H913" s="10" t="n"/>
      <c r="M913" s="9" t="n"/>
    </row>
    <row r="914">
      <c r="A914" s="9" t="n"/>
      <c r="G914" s="10" t="n"/>
      <c r="H914" s="10" t="n"/>
      <c r="M914" s="9" t="n"/>
    </row>
    <row r="915">
      <c r="A915" s="9" t="n"/>
      <c r="G915" s="10" t="n"/>
      <c r="H915" s="10" t="n"/>
      <c r="M915" s="9" t="n"/>
    </row>
    <row r="916">
      <c r="A916" s="9" t="n"/>
      <c r="G916" s="10" t="n"/>
      <c r="H916" s="10" t="n"/>
      <c r="M916" s="9" t="n"/>
    </row>
    <row r="917">
      <c r="A917" s="9" t="n"/>
      <c r="G917" s="10" t="n"/>
      <c r="H917" s="10" t="n"/>
      <c r="M917" s="9" t="n"/>
    </row>
    <row r="918">
      <c r="A918" s="9" t="n"/>
      <c r="G918" s="10" t="n"/>
      <c r="H918" s="10" t="n"/>
      <c r="M918" s="9" t="n"/>
    </row>
    <row r="919">
      <c r="A919" s="9" t="n"/>
      <c r="G919" s="10" t="n"/>
      <c r="H919" s="10" t="n"/>
      <c r="M919" s="9" t="n"/>
    </row>
    <row r="920">
      <c r="A920" s="9" t="n"/>
      <c r="G920" s="10" t="n"/>
      <c r="H920" s="10" t="n"/>
      <c r="M920" s="9" t="n"/>
    </row>
    <row r="921">
      <c r="A921" s="9" t="n"/>
      <c r="G921" s="10" t="n"/>
      <c r="H921" s="10" t="n"/>
      <c r="M921" s="9" t="n"/>
    </row>
    <row r="922">
      <c r="A922" s="9" t="n"/>
      <c r="G922" s="10" t="n"/>
      <c r="H922" s="10" t="n"/>
      <c r="M922" s="9" t="n"/>
    </row>
    <row r="923">
      <c r="A923" s="9" t="n"/>
      <c r="G923" s="10" t="n"/>
      <c r="H923" s="10" t="n"/>
      <c r="M923" s="9" t="n"/>
    </row>
    <row r="924">
      <c r="A924" s="9" t="n"/>
      <c r="G924" s="10" t="n"/>
      <c r="H924" s="10" t="n"/>
      <c r="M924" s="9" t="n"/>
    </row>
    <row r="925">
      <c r="A925" s="9" t="n"/>
      <c r="G925" s="10" t="n"/>
      <c r="H925" s="10" t="n"/>
      <c r="M925" s="9" t="n"/>
    </row>
    <row r="926">
      <c r="A926" s="9" t="n"/>
      <c r="G926" s="10" t="n"/>
      <c r="H926" s="10" t="n"/>
      <c r="M926" s="9" t="n"/>
    </row>
    <row r="927">
      <c r="A927" s="9" t="n"/>
      <c r="G927" s="10" t="n"/>
      <c r="H927" s="10" t="n"/>
      <c r="M927" s="9" t="n"/>
    </row>
    <row r="928">
      <c r="A928" s="9" t="n"/>
      <c r="G928" s="10" t="n"/>
      <c r="H928" s="10" t="n"/>
      <c r="M928" s="9" t="n"/>
    </row>
    <row r="929">
      <c r="A929" s="9" t="n"/>
      <c r="G929" s="10" t="n"/>
      <c r="H929" s="10" t="n"/>
      <c r="M929" s="9" t="n"/>
    </row>
    <row r="930">
      <c r="A930" s="9" t="n"/>
      <c r="G930" s="10" t="n"/>
      <c r="H930" s="10" t="n"/>
      <c r="M930" s="9" t="n"/>
    </row>
    <row r="931">
      <c r="A931" s="9" t="n"/>
      <c r="G931" s="10" t="n"/>
      <c r="H931" s="10" t="n"/>
      <c r="M931" s="9" t="n"/>
    </row>
    <row r="932">
      <c r="A932" s="9" t="n"/>
      <c r="G932" s="10" t="n"/>
      <c r="H932" s="10" t="n"/>
      <c r="M932" s="9" t="n"/>
    </row>
    <row r="933">
      <c r="A933" s="9" t="n"/>
      <c r="G933" s="10" t="n"/>
      <c r="H933" s="10" t="n"/>
      <c r="M933" s="9" t="n"/>
    </row>
    <row r="934">
      <c r="A934" s="9" t="n"/>
      <c r="G934" s="10" t="n"/>
      <c r="H934" s="10" t="n"/>
      <c r="M934" s="9" t="n"/>
    </row>
    <row r="935">
      <c r="A935" s="9" t="n"/>
      <c r="G935" s="10" t="n"/>
      <c r="H935" s="10" t="n"/>
      <c r="M935" s="9" t="n"/>
    </row>
    <row r="936">
      <c r="A936" s="9" t="n"/>
      <c r="G936" s="10" t="n"/>
      <c r="H936" s="10" t="n"/>
      <c r="M936" s="9" t="n"/>
    </row>
    <row r="937">
      <c r="A937" s="9" t="n"/>
      <c r="G937" s="10" t="n"/>
      <c r="H937" s="10" t="n"/>
      <c r="M937" s="9" t="n"/>
    </row>
    <row r="938">
      <c r="A938" s="9" t="n"/>
      <c r="G938" s="10" t="n"/>
      <c r="H938" s="10" t="n"/>
      <c r="M938" s="9" t="n"/>
    </row>
    <row r="939">
      <c r="A939" s="9" t="n"/>
      <c r="G939" s="10" t="n"/>
      <c r="H939" s="10" t="n"/>
      <c r="M939" s="9" t="n"/>
    </row>
    <row r="940">
      <c r="A940" s="9" t="n"/>
      <c r="G940" s="10" t="n"/>
      <c r="H940" s="10" t="n"/>
      <c r="M940" s="9" t="n"/>
    </row>
    <row r="941">
      <c r="A941" s="9" t="n"/>
      <c r="G941" s="10" t="n"/>
      <c r="H941" s="10" t="n"/>
      <c r="M941" s="9" t="n"/>
    </row>
    <row r="942">
      <c r="A942" s="9" t="n"/>
      <c r="G942" s="10" t="n"/>
      <c r="H942" s="10" t="n"/>
      <c r="M942" s="9" t="n"/>
    </row>
    <row r="943">
      <c r="A943" s="9" t="n"/>
      <c r="G943" s="10" t="n"/>
      <c r="H943" s="10" t="n"/>
      <c r="M943" s="9" t="n"/>
    </row>
    <row r="944">
      <c r="A944" s="9" t="n"/>
      <c r="G944" s="10" t="n"/>
      <c r="H944" s="10" t="n"/>
      <c r="M944" s="9" t="n"/>
    </row>
    <row r="945">
      <c r="A945" s="9" t="n"/>
      <c r="G945" s="10" t="n"/>
      <c r="H945" s="10" t="n"/>
      <c r="M945" s="9" t="n"/>
    </row>
    <row r="946">
      <c r="A946" s="9" t="n"/>
      <c r="G946" s="10" t="n"/>
      <c r="H946" s="10" t="n"/>
      <c r="M946" s="9" t="n"/>
    </row>
    <row r="947">
      <c r="A947" s="9" t="n"/>
      <c r="G947" s="10" t="n"/>
      <c r="H947" s="10" t="n"/>
      <c r="M947" s="9" t="n"/>
    </row>
    <row r="948">
      <c r="A948" s="9" t="n"/>
      <c r="G948" s="10" t="n"/>
      <c r="H948" s="10" t="n"/>
      <c r="M948" s="9" t="n"/>
    </row>
    <row r="949">
      <c r="A949" s="9" t="n"/>
      <c r="G949" s="10" t="n"/>
      <c r="H949" s="10" t="n"/>
      <c r="M949" s="9" t="n"/>
    </row>
    <row r="950">
      <c r="A950" s="9" t="n"/>
      <c r="G950" s="10" t="n"/>
      <c r="H950" s="10" t="n"/>
      <c r="M950" s="9" t="n"/>
    </row>
    <row r="951">
      <c r="A951" s="9" t="n"/>
      <c r="G951" s="10" t="n"/>
      <c r="H951" s="10" t="n"/>
      <c r="M951" s="9" t="n"/>
    </row>
    <row r="952">
      <c r="A952" s="9" t="n"/>
      <c r="G952" s="10" t="n"/>
      <c r="H952" s="10" t="n"/>
      <c r="M952" s="9" t="n"/>
    </row>
    <row r="953">
      <c r="A953" s="9" t="n"/>
      <c r="G953" s="10" t="n"/>
      <c r="H953" s="10" t="n"/>
      <c r="M953" s="9" t="n"/>
    </row>
    <row r="954">
      <c r="A954" s="9" t="n"/>
      <c r="G954" s="10" t="n"/>
      <c r="H954" s="10" t="n"/>
      <c r="M954" s="9" t="n"/>
    </row>
    <row r="955">
      <c r="A955" s="9" t="n"/>
      <c r="G955" s="10" t="n"/>
      <c r="H955" s="10" t="n"/>
      <c r="M955" s="9" t="n"/>
    </row>
    <row r="956">
      <c r="A956" s="9" t="n"/>
      <c r="G956" s="10" t="n"/>
      <c r="H956" s="10" t="n"/>
      <c r="M956" s="9" t="n"/>
    </row>
    <row r="957">
      <c r="A957" s="9" t="n"/>
      <c r="G957" s="10" t="n"/>
      <c r="H957" s="10" t="n"/>
      <c r="M957" s="9" t="n"/>
    </row>
    <row r="958">
      <c r="A958" s="9" t="n"/>
      <c r="G958" s="10" t="n"/>
      <c r="H958" s="10" t="n"/>
      <c r="M958" s="9" t="n"/>
    </row>
    <row r="959">
      <c r="A959" s="9" t="n"/>
      <c r="G959" s="10" t="n"/>
      <c r="H959" s="10" t="n"/>
      <c r="M959" s="9" t="n"/>
    </row>
    <row r="960">
      <c r="A960" s="9" t="n"/>
      <c r="G960" s="10" t="n"/>
      <c r="H960" s="10" t="n"/>
      <c r="M960" s="9" t="n"/>
    </row>
    <row r="961">
      <c r="A961" s="9" t="n"/>
      <c r="G961" s="10" t="n"/>
      <c r="H961" s="10" t="n"/>
      <c r="M961" s="9" t="n"/>
    </row>
    <row r="962">
      <c r="A962" s="9" t="n"/>
      <c r="G962" s="10" t="n"/>
      <c r="H962" s="10" t="n"/>
      <c r="M962" s="9" t="n"/>
    </row>
    <row r="963">
      <c r="A963" s="9" t="n"/>
      <c r="G963" s="10" t="n"/>
      <c r="H963" s="10" t="n"/>
      <c r="M963" s="9" t="n"/>
    </row>
    <row r="964">
      <c r="A964" s="9" t="n"/>
      <c r="G964" s="10" t="n"/>
      <c r="H964" s="10" t="n"/>
      <c r="M964" s="9" t="n"/>
    </row>
    <row r="965">
      <c r="A965" s="9" t="n"/>
      <c r="G965" s="10" t="n"/>
      <c r="H965" s="10" t="n"/>
      <c r="M965" s="9" t="n"/>
    </row>
    <row r="966">
      <c r="A966" s="9" t="n"/>
      <c r="G966" s="10" t="n"/>
      <c r="H966" s="10" t="n"/>
      <c r="M966" s="9" t="n"/>
    </row>
    <row r="967">
      <c r="A967" s="9" t="n"/>
      <c r="G967" s="10" t="n"/>
      <c r="H967" s="10" t="n"/>
      <c r="M967" s="9" t="n"/>
    </row>
    <row r="968">
      <c r="A968" s="9" t="n"/>
      <c r="G968" s="10" t="n"/>
      <c r="H968" s="10" t="n"/>
      <c r="M968" s="9" t="n"/>
    </row>
    <row r="969">
      <c r="A969" s="9" t="n"/>
      <c r="G969" s="10" t="n"/>
      <c r="H969" s="10" t="n"/>
      <c r="M969" s="9" t="n"/>
    </row>
    <row r="970">
      <c r="A970" s="9" t="n"/>
      <c r="G970" s="10" t="n"/>
      <c r="H970" s="10" t="n"/>
      <c r="M970" s="9" t="n"/>
    </row>
    <row r="971">
      <c r="A971" s="9" t="n"/>
      <c r="G971" s="10" t="n"/>
      <c r="H971" s="10" t="n"/>
      <c r="M971" s="9" t="n"/>
    </row>
    <row r="972">
      <c r="A972" s="9" t="n"/>
      <c r="G972" s="10" t="n"/>
      <c r="H972" s="10" t="n"/>
      <c r="M972" s="9" t="n"/>
    </row>
    <row r="973">
      <c r="A973" s="9" t="n"/>
      <c r="G973" s="10" t="n"/>
      <c r="H973" s="10" t="n"/>
      <c r="M973" s="9" t="n"/>
    </row>
    <row r="974">
      <c r="A974" s="9" t="n"/>
      <c r="G974" s="10" t="n"/>
      <c r="H974" s="10" t="n"/>
      <c r="M974" s="9" t="n"/>
    </row>
    <row r="975">
      <c r="A975" s="9" t="n"/>
      <c r="G975" s="10" t="n"/>
      <c r="H975" s="10" t="n"/>
      <c r="M975" s="9" t="n"/>
    </row>
    <row r="976">
      <c r="A976" s="9" t="n"/>
      <c r="G976" s="10" t="n"/>
      <c r="H976" s="10" t="n"/>
      <c r="M976" s="9" t="n"/>
    </row>
    <row r="977">
      <c r="A977" s="9" t="n"/>
      <c r="G977" s="10" t="n"/>
      <c r="H977" s="10" t="n"/>
      <c r="M977" s="9" t="n"/>
    </row>
    <row r="978">
      <c r="A978" s="9" t="n"/>
      <c r="G978" s="10" t="n"/>
      <c r="H978" s="10" t="n"/>
      <c r="M978" s="9" t="n"/>
    </row>
    <row r="979">
      <c r="A979" s="9" t="n"/>
      <c r="G979" s="10" t="n"/>
      <c r="H979" s="10" t="n"/>
      <c r="M979" s="9" t="n"/>
    </row>
    <row r="980">
      <c r="A980" s="9" t="n"/>
      <c r="G980" s="10" t="n"/>
      <c r="H980" s="10" t="n"/>
      <c r="M980" s="9" t="n"/>
    </row>
    <row r="981">
      <c r="A981" s="9" t="n"/>
      <c r="G981" s="10" t="n"/>
      <c r="H981" s="10" t="n"/>
      <c r="M981" s="9" t="n"/>
    </row>
    <row r="982">
      <c r="A982" s="9" t="n"/>
      <c r="G982" s="10" t="n"/>
      <c r="H982" s="10" t="n"/>
      <c r="M982" s="9" t="n"/>
    </row>
    <row r="983">
      <c r="A983" s="9" t="n"/>
      <c r="G983" s="10" t="n"/>
      <c r="H983" s="10" t="n"/>
      <c r="M983" s="9" t="n"/>
    </row>
    <row r="984">
      <c r="A984" s="9" t="n"/>
      <c r="G984" s="10" t="n"/>
      <c r="H984" s="10" t="n"/>
      <c r="M984" s="9" t="n"/>
    </row>
    <row r="985">
      <c r="A985" s="9" t="n"/>
      <c r="G985" s="10" t="n"/>
      <c r="H985" s="10" t="n"/>
      <c r="M985" s="9" t="n"/>
    </row>
    <row r="986">
      <c r="A986" s="9" t="n"/>
      <c r="G986" s="10" t="n"/>
      <c r="H986" s="10" t="n"/>
      <c r="M986" s="9" t="n"/>
    </row>
    <row r="987">
      <c r="A987" s="9" t="n"/>
      <c r="G987" s="10" t="n"/>
      <c r="H987" s="10" t="n"/>
      <c r="M987" s="9" t="n"/>
    </row>
    <row r="988">
      <c r="A988" s="9" t="n"/>
      <c r="G988" s="10" t="n"/>
      <c r="H988" s="10" t="n"/>
      <c r="M988" s="9" t="n"/>
    </row>
    <row r="989">
      <c r="A989" s="9" t="n"/>
      <c r="G989" s="10" t="n"/>
      <c r="H989" s="10" t="n"/>
      <c r="M989" s="9" t="n"/>
    </row>
    <row r="990">
      <c r="A990" s="9" t="n"/>
      <c r="G990" s="10" t="n"/>
      <c r="H990" s="10" t="n"/>
      <c r="M990" s="9" t="n"/>
    </row>
    <row r="991">
      <c r="A991" s="9" t="n"/>
      <c r="G991" s="10" t="n"/>
      <c r="H991" s="10" t="n"/>
      <c r="M991" s="9" t="n"/>
    </row>
    <row r="992">
      <c r="A992" s="9" t="n"/>
      <c r="G992" s="10" t="n"/>
      <c r="H992" s="10" t="n"/>
      <c r="M992" s="9" t="n"/>
    </row>
    <row r="993">
      <c r="A993" s="9" t="n"/>
      <c r="G993" s="10" t="n"/>
      <c r="H993" s="10" t="n"/>
      <c r="M993" s="9" t="n"/>
    </row>
    <row r="994">
      <c r="A994" s="9" t="n"/>
      <c r="G994" s="10" t="n"/>
      <c r="H994" s="10" t="n"/>
      <c r="M994" s="9" t="n"/>
    </row>
    <row r="995">
      <c r="A995" s="9" t="n"/>
      <c r="G995" s="10" t="n"/>
      <c r="H995" s="10" t="n"/>
      <c r="M995" s="9" t="n"/>
    </row>
    <row r="996">
      <c r="A996" s="9" t="n"/>
      <c r="G996" s="10" t="n"/>
      <c r="H996" s="10" t="n"/>
      <c r="M996" s="9" t="n"/>
    </row>
    <row r="997">
      <c r="A997" s="9" t="n"/>
      <c r="G997" s="10" t="n"/>
      <c r="H997" s="10" t="n"/>
      <c r="M997" s="9" t="n"/>
    </row>
    <row r="998">
      <c r="A998" s="9" t="n"/>
      <c r="G998" s="10" t="n"/>
      <c r="H998" s="10" t="n"/>
      <c r="M998" s="9" t="n"/>
    </row>
    <row r="999">
      <c r="A999" s="9" t="n"/>
      <c r="G999" s="10" t="n"/>
      <c r="H999" s="10" t="n"/>
      <c r="M999" s="9" t="n"/>
    </row>
    <row r="1000">
      <c r="A1000" s="9" t="n"/>
      <c r="G1000" s="10" t="n"/>
      <c r="H1000" s="10" t="n"/>
      <c r="M1000" s="9" t="n"/>
    </row>
    <row r="1001">
      <c r="A1001" s="9" t="n"/>
      <c r="G1001" s="10" t="n"/>
      <c r="H1001" s="10" t="n"/>
      <c r="M1001" s="9" t="n"/>
    </row>
    <row r="1002">
      <c r="A1002" s="9" t="n"/>
      <c r="G1002" s="10" t="n"/>
      <c r="H1002" s="10" t="n"/>
      <c r="M1002" s="9" t="n"/>
    </row>
    <row r="1003">
      <c r="A1003" s="9" t="n"/>
      <c r="G1003" s="10" t="n"/>
      <c r="H1003" s="10" t="n"/>
      <c r="M1003" s="9" t="n"/>
    </row>
    <row r="1004">
      <c r="A1004" s="9" t="n"/>
      <c r="G1004" s="10" t="n"/>
      <c r="H1004" s="10" t="n"/>
      <c r="M1004" s="9" t="n"/>
    </row>
    <row r="1005">
      <c r="A1005" s="9" t="n"/>
      <c r="G1005" s="10" t="n"/>
      <c r="H1005" s="10" t="n"/>
      <c r="M1005" s="9" t="n"/>
    </row>
    <row r="1006">
      <c r="A1006" s="9" t="n"/>
      <c r="G1006" s="10" t="n"/>
      <c r="H1006" s="10" t="n"/>
      <c r="M1006" s="9" t="n"/>
    </row>
    <row r="1007">
      <c r="A1007" s="9" t="n"/>
      <c r="G1007" s="10" t="n"/>
      <c r="H1007" s="10" t="n"/>
      <c r="M1007" s="9" t="n"/>
    </row>
    <row r="1008">
      <c r="A1008" s="9" t="n"/>
      <c r="G1008" s="10" t="n"/>
      <c r="H1008" s="10" t="n"/>
      <c r="M1008" s="9" t="n"/>
    </row>
    <row r="1009">
      <c r="A1009" s="9" t="n"/>
      <c r="G1009" s="10" t="n"/>
      <c r="H1009" s="10" t="n"/>
      <c r="M1009" s="9" t="n"/>
    </row>
    <row r="1010">
      <c r="A1010" s="9" t="n"/>
      <c r="G1010" s="10" t="n"/>
      <c r="H1010" s="10" t="n"/>
      <c r="M1010" s="9" t="n"/>
    </row>
    <row r="1011">
      <c r="A1011" s="9" t="n"/>
      <c r="G1011" s="10" t="n"/>
      <c r="H1011" s="10" t="n"/>
      <c r="M1011" s="9" t="n"/>
    </row>
    <row r="1012">
      <c r="A1012" s="9" t="n"/>
      <c r="G1012" s="10" t="n"/>
      <c r="H1012" s="10" t="n"/>
      <c r="M1012" s="9" t="n"/>
    </row>
    <row r="1013">
      <c r="A1013" s="9" t="n"/>
      <c r="G1013" s="10" t="n"/>
      <c r="H1013" s="10" t="n"/>
      <c r="M1013" s="9" t="n"/>
    </row>
    <row r="1014">
      <c r="A1014" s="9" t="n"/>
      <c r="G1014" s="10" t="n"/>
      <c r="H1014" s="10" t="n"/>
      <c r="M1014" s="9" t="n"/>
    </row>
    <row r="1015">
      <c r="A1015" s="9" t="n"/>
      <c r="G1015" s="10" t="n"/>
      <c r="H1015" s="10" t="n"/>
      <c r="M1015" s="9" t="n"/>
    </row>
    <row r="1016">
      <c r="A1016" s="9" t="n"/>
      <c r="G1016" s="10" t="n"/>
      <c r="H1016" s="10" t="n"/>
      <c r="M1016" s="9" t="n"/>
    </row>
    <row r="1017">
      <c r="A1017" s="9" t="n"/>
      <c r="G1017" s="10" t="n"/>
      <c r="H1017" s="10" t="n"/>
      <c r="M1017" s="9" t="n"/>
    </row>
    <row r="1018">
      <c r="A1018" s="9" t="n"/>
      <c r="G1018" s="10" t="n"/>
      <c r="H1018" s="10" t="n"/>
      <c r="M1018" s="9" t="n"/>
    </row>
    <row r="1019">
      <c r="A1019" s="9" t="n"/>
      <c r="G1019" s="10" t="n"/>
      <c r="H1019" s="10" t="n"/>
      <c r="M1019" s="9" t="n"/>
    </row>
    <row r="1020">
      <c r="A1020" s="9" t="n"/>
      <c r="G1020" s="10" t="n"/>
      <c r="H1020" s="10" t="n"/>
      <c r="M1020" s="9" t="n"/>
    </row>
    <row r="1021">
      <c r="A1021" s="9" t="n"/>
      <c r="G1021" s="10" t="n"/>
      <c r="H1021" s="10" t="n"/>
      <c r="M1021" s="9" t="n"/>
    </row>
    <row r="1022">
      <c r="A1022" s="9" t="n"/>
      <c r="G1022" s="10" t="n"/>
      <c r="H1022" s="10" t="n"/>
      <c r="M1022" s="9" t="n"/>
    </row>
    <row r="1023">
      <c r="A1023" s="9" t="n"/>
      <c r="G1023" s="10" t="n"/>
      <c r="H1023" s="10" t="n"/>
      <c r="M1023" s="9" t="n"/>
    </row>
    <row r="1024">
      <c r="A1024" s="9" t="n"/>
      <c r="G1024" s="10" t="n"/>
      <c r="H1024" s="10" t="n"/>
      <c r="M1024" s="9" t="n"/>
    </row>
    <row r="1025">
      <c r="A1025" s="9" t="n"/>
      <c r="G1025" s="10" t="n"/>
      <c r="H1025" s="10" t="n"/>
      <c r="M1025" s="9" t="n"/>
    </row>
    <row r="1026">
      <c r="A1026" s="9" t="n"/>
      <c r="G1026" s="10" t="n"/>
      <c r="H1026" s="10" t="n"/>
      <c r="M1026" s="9" t="n"/>
    </row>
    <row r="1027">
      <c r="A1027" s="9" t="n"/>
      <c r="G1027" s="10" t="n"/>
      <c r="H1027" s="10" t="n"/>
      <c r="M1027" s="9" t="n"/>
    </row>
    <row r="1028">
      <c r="A1028" s="9" t="n"/>
      <c r="G1028" s="10" t="n"/>
      <c r="H1028" s="10" t="n"/>
      <c r="M1028" s="9" t="n"/>
    </row>
    <row r="1029">
      <c r="A1029" s="9" t="n"/>
      <c r="G1029" s="10" t="n"/>
      <c r="H1029" s="10" t="n"/>
      <c r="M1029" s="9" t="n"/>
    </row>
    <row r="1030">
      <c r="A1030" s="9" t="n"/>
      <c r="G1030" s="10" t="n"/>
      <c r="H1030" s="10" t="n"/>
      <c r="M1030" s="9" t="n"/>
    </row>
    <row r="1031">
      <c r="A1031" s="9" t="n"/>
      <c r="G1031" s="10" t="n"/>
      <c r="H1031" s="10" t="n"/>
      <c r="M1031" s="9" t="n"/>
    </row>
    <row r="1032">
      <c r="A1032" s="9" t="n"/>
      <c r="G1032" s="10" t="n"/>
      <c r="H1032" s="10" t="n"/>
      <c r="M1032" s="9" t="n"/>
    </row>
    <row r="1033">
      <c r="A1033" s="9" t="n"/>
      <c r="G1033" s="10" t="n"/>
      <c r="H1033" s="10" t="n"/>
      <c r="M1033" s="9" t="n"/>
    </row>
    <row r="1034">
      <c r="A1034" s="9" t="n"/>
      <c r="G1034" s="10" t="n"/>
      <c r="H1034" s="10" t="n"/>
      <c r="M1034" s="9" t="n"/>
    </row>
    <row r="1035">
      <c r="A1035" s="9" t="n"/>
      <c r="G1035" s="10" t="n"/>
      <c r="H1035" s="10" t="n"/>
      <c r="M1035" s="9" t="n"/>
    </row>
    <row r="1036">
      <c r="A1036" s="9" t="n"/>
      <c r="G1036" s="10" t="n"/>
      <c r="H1036" s="10" t="n"/>
      <c r="M1036" s="9" t="n"/>
    </row>
    <row r="1037">
      <c r="A1037" s="9" t="n"/>
      <c r="G1037" s="10" t="n"/>
      <c r="H1037" s="10" t="n"/>
      <c r="M1037" s="9" t="n"/>
    </row>
    <row r="1038">
      <c r="A1038" s="9" t="n"/>
      <c r="G1038" s="10" t="n"/>
      <c r="H1038" s="10" t="n"/>
      <c r="M1038" s="9" t="n"/>
    </row>
    <row r="1039">
      <c r="A1039" s="9" t="n"/>
      <c r="G1039" s="10" t="n"/>
      <c r="H1039" s="10" t="n"/>
      <c r="M1039" s="9" t="n"/>
    </row>
    <row r="1040">
      <c r="A1040" s="9" t="n"/>
      <c r="G1040" s="10" t="n"/>
      <c r="H1040" s="10" t="n"/>
      <c r="M1040" s="9" t="n"/>
    </row>
    <row r="1041">
      <c r="A1041" s="9" t="n"/>
      <c r="G1041" s="10" t="n"/>
      <c r="H1041" s="10" t="n"/>
      <c r="M1041" s="9" t="n"/>
    </row>
    <row r="1042">
      <c r="A1042" s="9" t="n"/>
      <c r="G1042" s="10" t="n"/>
      <c r="H1042" s="10" t="n"/>
      <c r="M1042" s="9" t="n"/>
    </row>
    <row r="1043">
      <c r="A1043" s="9" t="n"/>
      <c r="G1043" s="10" t="n"/>
      <c r="H1043" s="10" t="n"/>
      <c r="M1043" s="9" t="n"/>
    </row>
    <row r="1044">
      <c r="A1044" s="9" t="n"/>
      <c r="G1044" s="10" t="n"/>
      <c r="H1044" s="10" t="n"/>
      <c r="M1044" s="9" t="n"/>
    </row>
    <row r="1045">
      <c r="A1045" s="9" t="n"/>
      <c r="G1045" s="10" t="n"/>
      <c r="H1045" s="10" t="n"/>
      <c r="M1045" s="9" t="n"/>
    </row>
    <row r="1046">
      <c r="A1046" s="9" t="n"/>
      <c r="G1046" s="10" t="n"/>
      <c r="H1046" s="10" t="n"/>
      <c r="M1046" s="9" t="n"/>
    </row>
    <row r="1047">
      <c r="A1047" s="9" t="n"/>
      <c r="G1047" s="10" t="n"/>
      <c r="H1047" s="10" t="n"/>
      <c r="M1047" s="9" t="n"/>
    </row>
    <row r="1048">
      <c r="A1048" s="9" t="n"/>
      <c r="G1048" s="10" t="n"/>
      <c r="H1048" s="10" t="n"/>
      <c r="M1048" s="9" t="n"/>
    </row>
    <row r="1049">
      <c r="A1049" s="9" t="n"/>
      <c r="G1049" s="10" t="n"/>
      <c r="H1049" s="10" t="n"/>
      <c r="M1049" s="9" t="n"/>
    </row>
    <row r="1050">
      <c r="A1050" s="9" t="n"/>
      <c r="G1050" s="10" t="n"/>
      <c r="H1050" s="10" t="n"/>
      <c r="M1050" s="9" t="n"/>
    </row>
    <row r="1051">
      <c r="A1051" s="9" t="n"/>
      <c r="G1051" s="10" t="n"/>
      <c r="H1051" s="10" t="n"/>
      <c r="M1051" s="9" t="n"/>
    </row>
    <row r="1052">
      <c r="A1052" s="9" t="n"/>
      <c r="G1052" s="10" t="n"/>
      <c r="H1052" s="10" t="n"/>
      <c r="M1052" s="9" t="n"/>
    </row>
    <row r="1053">
      <c r="A1053" s="9" t="n"/>
      <c r="G1053" s="10" t="n"/>
      <c r="H1053" s="10" t="n"/>
      <c r="M1053" s="9" t="n"/>
    </row>
    <row r="1054">
      <c r="A1054" s="9" t="n"/>
      <c r="G1054" s="10" t="n"/>
      <c r="H1054" s="10" t="n"/>
      <c r="M1054" s="9" t="n"/>
    </row>
    <row r="1055">
      <c r="A1055" s="9" t="n"/>
      <c r="G1055" s="10" t="n"/>
      <c r="H1055" s="10" t="n"/>
      <c r="M1055" s="9" t="n"/>
    </row>
    <row r="1056">
      <c r="A1056" s="9" t="n"/>
      <c r="G1056" s="10" t="n"/>
      <c r="H1056" s="10" t="n"/>
      <c r="M1056" s="9" t="n"/>
    </row>
    <row r="1057">
      <c r="A1057" s="9" t="n"/>
      <c r="G1057" s="10" t="n"/>
      <c r="H1057" s="10" t="n"/>
      <c r="M1057" s="9" t="n"/>
    </row>
    <row r="1058">
      <c r="A1058" s="9" t="n"/>
      <c r="G1058" s="10" t="n"/>
      <c r="H1058" s="10" t="n"/>
      <c r="M1058" s="9" t="n"/>
    </row>
    <row r="1059">
      <c r="A1059" s="9" t="n"/>
      <c r="G1059" s="10" t="n"/>
      <c r="H1059" s="10" t="n"/>
      <c r="M1059" s="9" t="n"/>
    </row>
    <row r="1060">
      <c r="A1060" s="9" t="n"/>
      <c r="G1060" s="10" t="n"/>
      <c r="H1060" s="10" t="n"/>
      <c r="M1060" s="9" t="n"/>
    </row>
    <row r="1061">
      <c r="A1061" s="9" t="n"/>
      <c r="G1061" s="10" t="n"/>
      <c r="H1061" s="10" t="n"/>
      <c r="M1061" s="9" t="n"/>
    </row>
    <row r="1062">
      <c r="A1062" s="9" t="n"/>
      <c r="G1062" s="10" t="n"/>
      <c r="H1062" s="10" t="n"/>
      <c r="M1062" s="9" t="n"/>
    </row>
    <row r="1063">
      <c r="A1063" s="9" t="n"/>
      <c r="G1063" s="10" t="n"/>
      <c r="H1063" s="10" t="n"/>
      <c r="M1063" s="9" t="n"/>
    </row>
    <row r="1064">
      <c r="A1064" s="9" t="n"/>
      <c r="G1064" s="10" t="n"/>
      <c r="H1064" s="10" t="n"/>
      <c r="M1064" s="9" t="n"/>
    </row>
    <row r="1065">
      <c r="A1065" s="9" t="n"/>
      <c r="G1065" s="10" t="n"/>
      <c r="H1065" s="10" t="n"/>
      <c r="M1065" s="9" t="n"/>
    </row>
    <row r="1066">
      <c r="A1066" s="9" t="n"/>
      <c r="G1066" s="10" t="n"/>
      <c r="H1066" s="10" t="n"/>
      <c r="M1066" s="9" t="n"/>
    </row>
    <row r="1067">
      <c r="A1067" s="9" t="n"/>
      <c r="G1067" s="10" t="n"/>
      <c r="H1067" s="10" t="n"/>
      <c r="M1067" s="9" t="n"/>
    </row>
    <row r="1068">
      <c r="A1068" s="9" t="n"/>
      <c r="G1068" s="10" t="n"/>
      <c r="H1068" s="10" t="n"/>
      <c r="M1068" s="9" t="n"/>
    </row>
    <row r="1069">
      <c r="A1069" s="9" t="n"/>
      <c r="G1069" s="10" t="n"/>
      <c r="H1069" s="10" t="n"/>
      <c r="M1069" s="9" t="n"/>
    </row>
    <row r="1070">
      <c r="A1070" s="9" t="n"/>
      <c r="G1070" s="10" t="n"/>
      <c r="H1070" s="10" t="n"/>
      <c r="M1070" s="9" t="n"/>
    </row>
    <row r="1071">
      <c r="A1071" s="9" t="n"/>
      <c r="G1071" s="10" t="n"/>
      <c r="H1071" s="10" t="n"/>
      <c r="M1071" s="9" t="n"/>
    </row>
    <row r="1072">
      <c r="A1072" s="9" t="n"/>
      <c r="G1072" s="10" t="n"/>
      <c r="H1072" s="10" t="n"/>
      <c r="M1072" s="9" t="n"/>
    </row>
    <row r="1073">
      <c r="A1073" s="9" t="n"/>
      <c r="G1073" s="10" t="n"/>
      <c r="H1073" s="10" t="n"/>
      <c r="M1073" s="9" t="n"/>
    </row>
    <row r="1074">
      <c r="A1074" s="9" t="n"/>
      <c r="G1074" s="10" t="n"/>
      <c r="H1074" s="10" t="n"/>
      <c r="M1074" s="9" t="n"/>
    </row>
    <row r="1075">
      <c r="A1075" s="9" t="n"/>
      <c r="G1075" s="10" t="n"/>
      <c r="H1075" s="10" t="n"/>
      <c r="M1075" s="9" t="n"/>
    </row>
    <row r="1076">
      <c r="A1076" s="9" t="n"/>
      <c r="G1076" s="10" t="n"/>
      <c r="H1076" s="10" t="n"/>
      <c r="M1076" s="9" t="n"/>
    </row>
    <row r="1077">
      <c r="A1077" s="9" t="n"/>
      <c r="G1077" s="10" t="n"/>
      <c r="H1077" s="10" t="n"/>
      <c r="M1077" s="9" t="n"/>
    </row>
    <row r="1078">
      <c r="A1078" s="9" t="n"/>
      <c r="G1078" s="10" t="n"/>
      <c r="H1078" s="10" t="n"/>
      <c r="M1078" s="9" t="n"/>
    </row>
    <row r="1079">
      <c r="A1079" s="9" t="n"/>
      <c r="G1079" s="10" t="n"/>
      <c r="H1079" s="10" t="n"/>
      <c r="M1079" s="9" t="n"/>
    </row>
    <row r="1080">
      <c r="A1080" s="9" t="n"/>
      <c r="G1080" s="10" t="n"/>
      <c r="H1080" s="10" t="n"/>
      <c r="M1080" s="9" t="n"/>
    </row>
    <row r="1081">
      <c r="A1081" s="9" t="n"/>
      <c r="G1081" s="10" t="n"/>
      <c r="H1081" s="10" t="n"/>
      <c r="M1081" s="9" t="n"/>
    </row>
    <row r="1082">
      <c r="A1082" s="9" t="n"/>
      <c r="G1082" s="10" t="n"/>
      <c r="H1082" s="10" t="n"/>
      <c r="M1082" s="9" t="n"/>
    </row>
    <row r="1083">
      <c r="A1083" s="9" t="n"/>
      <c r="G1083" s="10" t="n"/>
      <c r="H1083" s="10" t="n"/>
      <c r="M1083" s="9" t="n"/>
    </row>
    <row r="1084">
      <c r="A1084" s="9" t="n"/>
      <c r="G1084" s="10" t="n"/>
      <c r="H1084" s="10" t="n"/>
      <c r="M1084" s="9" t="n"/>
    </row>
    <row r="1085">
      <c r="A1085" s="9" t="n"/>
      <c r="G1085" s="10" t="n"/>
      <c r="H1085" s="10" t="n"/>
      <c r="M1085" s="9" t="n"/>
    </row>
    <row r="1086">
      <c r="A1086" s="9" t="n"/>
      <c r="G1086" s="10" t="n"/>
      <c r="H1086" s="10" t="n"/>
      <c r="M1086" s="9" t="n"/>
    </row>
    <row r="1087">
      <c r="A1087" s="9" t="n"/>
      <c r="G1087" s="10" t="n"/>
      <c r="H1087" s="10" t="n"/>
      <c r="M1087" s="9" t="n"/>
    </row>
    <row r="1088">
      <c r="A1088" s="9" t="n"/>
      <c r="G1088" s="10" t="n"/>
      <c r="H1088" s="10" t="n"/>
      <c r="M1088" s="9" t="n"/>
    </row>
    <row r="1089">
      <c r="A1089" s="9" t="n"/>
      <c r="G1089" s="10" t="n"/>
      <c r="H1089" s="10" t="n"/>
      <c r="M1089" s="9" t="n"/>
    </row>
    <row r="1090">
      <c r="A1090" s="9" t="n"/>
      <c r="G1090" s="10" t="n"/>
      <c r="H1090" s="10" t="n"/>
      <c r="M1090" s="9" t="n"/>
    </row>
    <row r="1091">
      <c r="A1091" s="9" t="n"/>
      <c r="G1091" s="10" t="n"/>
      <c r="H1091" s="10" t="n"/>
      <c r="M1091" s="9" t="n"/>
    </row>
    <row r="1092">
      <c r="A1092" s="9" t="n"/>
      <c r="G1092" s="10" t="n"/>
      <c r="H1092" s="10" t="n"/>
      <c r="M1092" s="9" t="n"/>
    </row>
    <row r="1093">
      <c r="A1093" s="9" t="n"/>
      <c r="G1093" s="10" t="n"/>
      <c r="H1093" s="10" t="n"/>
      <c r="M1093" s="9" t="n"/>
    </row>
    <row r="1094">
      <c r="A1094" s="9" t="n"/>
      <c r="G1094" s="10" t="n"/>
      <c r="H1094" s="10" t="n"/>
      <c r="M1094" s="9" t="n"/>
    </row>
    <row r="1095">
      <c r="A1095" s="9" t="n"/>
      <c r="G1095" s="10" t="n"/>
      <c r="H1095" s="10" t="n"/>
      <c r="M1095" s="9" t="n"/>
    </row>
    <row r="1096">
      <c r="A1096" s="9" t="n"/>
      <c r="G1096" s="10" t="n"/>
      <c r="H1096" s="10" t="n"/>
      <c r="M1096" s="9" t="n"/>
    </row>
    <row r="1097">
      <c r="A1097" s="9" t="n"/>
      <c r="G1097" s="10" t="n"/>
      <c r="H1097" s="10" t="n"/>
      <c r="M1097" s="9" t="n"/>
    </row>
    <row r="1098">
      <c r="A1098" s="9" t="n"/>
      <c r="G1098" s="10" t="n"/>
      <c r="H1098" s="10" t="n"/>
      <c r="M1098" s="9" t="n"/>
    </row>
    <row r="1099">
      <c r="A1099" s="9" t="n"/>
      <c r="G1099" s="10" t="n"/>
      <c r="H1099" s="10" t="n"/>
      <c r="M1099" s="9" t="n"/>
    </row>
    <row r="1100">
      <c r="A1100" s="9" t="n"/>
      <c r="G1100" s="10" t="n"/>
      <c r="H1100" s="10" t="n"/>
      <c r="M1100" s="9" t="n"/>
    </row>
    <row r="1101">
      <c r="A1101" s="9" t="n"/>
      <c r="G1101" s="10" t="n"/>
      <c r="H1101" s="10" t="n"/>
      <c r="M1101" s="9" t="n"/>
    </row>
    <row r="1102">
      <c r="A1102" s="9" t="n"/>
      <c r="G1102" s="10" t="n"/>
      <c r="H1102" s="10" t="n"/>
      <c r="M1102" s="9" t="n"/>
    </row>
    <row r="1103">
      <c r="A1103" s="9" t="n"/>
      <c r="G1103" s="10" t="n"/>
      <c r="H1103" s="10" t="n"/>
      <c r="M1103" s="9" t="n"/>
    </row>
    <row r="1104">
      <c r="A1104" s="9" t="n"/>
      <c r="G1104" s="10" t="n"/>
      <c r="H1104" s="10" t="n"/>
      <c r="M1104" s="9" t="n"/>
    </row>
    <row r="1105">
      <c r="A1105" s="9" t="n"/>
      <c r="G1105" s="10" t="n"/>
      <c r="H1105" s="10" t="n"/>
      <c r="M1105" s="9" t="n"/>
    </row>
    <row r="1106">
      <c r="A1106" s="9" t="n"/>
      <c r="G1106" s="10" t="n"/>
      <c r="H1106" s="10" t="n"/>
      <c r="M1106" s="9" t="n"/>
    </row>
    <row r="1107">
      <c r="A1107" s="9" t="n"/>
      <c r="G1107" s="10" t="n"/>
      <c r="H1107" s="10" t="n"/>
      <c r="M1107" s="9" t="n"/>
    </row>
    <row r="1108">
      <c r="A1108" s="9" t="n"/>
      <c r="G1108" s="10" t="n"/>
      <c r="H1108" s="10" t="n"/>
      <c r="M1108" s="9" t="n"/>
    </row>
    <row r="1109">
      <c r="A1109" s="9" t="n"/>
      <c r="G1109" s="10" t="n"/>
      <c r="H1109" s="10" t="n"/>
      <c r="M1109" s="9" t="n"/>
    </row>
    <row r="1110">
      <c r="A1110" s="9" t="n"/>
      <c r="G1110" s="10" t="n"/>
      <c r="H1110" s="10" t="n"/>
      <c r="M1110" s="9" t="n"/>
    </row>
    <row r="1111">
      <c r="A1111" s="9" t="n"/>
      <c r="G1111" s="10" t="n"/>
      <c r="H1111" s="10" t="n"/>
      <c r="M1111" s="9" t="n"/>
    </row>
    <row r="1112">
      <c r="A1112" s="9" t="n"/>
      <c r="G1112" s="10" t="n"/>
      <c r="H1112" s="10" t="n"/>
      <c r="M1112" s="9" t="n"/>
    </row>
    <row r="1113">
      <c r="A1113" s="9" t="n"/>
      <c r="G1113" s="10" t="n"/>
      <c r="H1113" s="10" t="n"/>
      <c r="M1113" s="9" t="n"/>
    </row>
    <row r="1114">
      <c r="A1114" s="9" t="n"/>
      <c r="G1114" s="10" t="n"/>
      <c r="H1114" s="10" t="n"/>
      <c r="M1114" s="9" t="n"/>
    </row>
    <row r="1115">
      <c r="A1115" s="9" t="n"/>
      <c r="G1115" s="10" t="n"/>
      <c r="H1115" s="10" t="n"/>
      <c r="M1115" s="9" t="n"/>
    </row>
    <row r="1116">
      <c r="A1116" s="9" t="n"/>
      <c r="G1116" s="10" t="n"/>
      <c r="H1116" s="10" t="n"/>
      <c r="M1116" s="9" t="n"/>
    </row>
    <row r="1117">
      <c r="A1117" s="9" t="n"/>
      <c r="G1117" s="10" t="n"/>
      <c r="H1117" s="10" t="n"/>
      <c r="M1117" s="9" t="n"/>
    </row>
    <row r="1118">
      <c r="A1118" s="9" t="n"/>
      <c r="G1118" s="10" t="n"/>
      <c r="H1118" s="10" t="n"/>
      <c r="M1118" s="9" t="n"/>
    </row>
    <row r="1119">
      <c r="A1119" s="9" t="n"/>
      <c r="G1119" s="10" t="n"/>
      <c r="H1119" s="10" t="n"/>
      <c r="M1119" s="9" t="n"/>
    </row>
    <row r="1120">
      <c r="A1120" s="9" t="n"/>
      <c r="G1120" s="10" t="n"/>
      <c r="H1120" s="10" t="n"/>
      <c r="M1120" s="9" t="n"/>
    </row>
    <row r="1121">
      <c r="A1121" s="9" t="n"/>
      <c r="G1121" s="10" t="n"/>
      <c r="H1121" s="10" t="n"/>
      <c r="M1121" s="9" t="n"/>
    </row>
    <row r="1122">
      <c r="A1122" s="9" t="n"/>
      <c r="G1122" s="10" t="n"/>
      <c r="H1122" s="10" t="n"/>
      <c r="M1122" s="9" t="n"/>
    </row>
    <row r="1123">
      <c r="A1123" s="9" t="n"/>
      <c r="G1123" s="10" t="n"/>
      <c r="H1123" s="10" t="n"/>
      <c r="M1123" s="9" t="n"/>
    </row>
    <row r="1124">
      <c r="A1124" s="9" t="n"/>
      <c r="G1124" s="10" t="n"/>
      <c r="H1124" s="10" t="n"/>
      <c r="M1124" s="9" t="n"/>
    </row>
    <row r="1125">
      <c r="A1125" s="9" t="n"/>
      <c r="G1125" s="10" t="n"/>
      <c r="H1125" s="10" t="n"/>
      <c r="M1125" s="9" t="n"/>
    </row>
    <row r="1126">
      <c r="A1126" s="9" t="n"/>
      <c r="G1126" s="10" t="n"/>
      <c r="H1126" s="10" t="n"/>
      <c r="M1126" s="9" t="n"/>
    </row>
    <row r="1127">
      <c r="A1127" s="9" t="n"/>
      <c r="G1127" s="10" t="n"/>
      <c r="H1127" s="10" t="n"/>
      <c r="M1127" s="9" t="n"/>
    </row>
    <row r="1128">
      <c r="A1128" s="9" t="n"/>
      <c r="G1128" s="10" t="n"/>
      <c r="H1128" s="10" t="n"/>
      <c r="M1128" s="9" t="n"/>
    </row>
    <row r="1129">
      <c r="A1129" s="9" t="n"/>
      <c r="G1129" s="10" t="n"/>
      <c r="H1129" s="10" t="n"/>
      <c r="M1129" s="9" t="n"/>
    </row>
    <row r="1130">
      <c r="A1130" s="9" t="n"/>
      <c r="G1130" s="10" t="n"/>
      <c r="H1130" s="10" t="n"/>
      <c r="M1130" s="9" t="n"/>
    </row>
    <row r="1131">
      <c r="A1131" s="9" t="n"/>
      <c r="G1131" s="10" t="n"/>
      <c r="H1131" s="10" t="n"/>
      <c r="M1131" s="9" t="n"/>
    </row>
    <row r="1132">
      <c r="A1132" s="9" t="n"/>
      <c r="G1132" s="10" t="n"/>
      <c r="H1132" s="10" t="n"/>
      <c r="M1132" s="9" t="n"/>
    </row>
    <row r="1133">
      <c r="A1133" s="9" t="n"/>
      <c r="G1133" s="10" t="n"/>
      <c r="H1133" s="10" t="n"/>
      <c r="M1133" s="9" t="n"/>
    </row>
    <row r="1134">
      <c r="A1134" s="9" t="n"/>
      <c r="G1134" s="10" t="n"/>
      <c r="H1134" s="10" t="n"/>
      <c r="M1134" s="9" t="n"/>
    </row>
    <row r="1135">
      <c r="A1135" s="9" t="n"/>
      <c r="G1135" s="10" t="n"/>
      <c r="H1135" s="10" t="n"/>
      <c r="M1135" s="9" t="n"/>
    </row>
    <row r="1136">
      <c r="A1136" s="9" t="n"/>
      <c r="G1136" s="10" t="n"/>
      <c r="H1136" s="10" t="n"/>
      <c r="M1136" s="9" t="n"/>
    </row>
    <row r="1137">
      <c r="A1137" s="9" t="n"/>
      <c r="G1137" s="10" t="n"/>
      <c r="H1137" s="10" t="n"/>
      <c r="M1137" s="9" t="n"/>
    </row>
    <row r="1138">
      <c r="A1138" s="9" t="n"/>
      <c r="G1138" s="10" t="n"/>
      <c r="H1138" s="10" t="n"/>
      <c r="M1138" s="9" t="n"/>
    </row>
    <row r="1139">
      <c r="A1139" s="9" t="n"/>
      <c r="G1139" s="10" t="n"/>
      <c r="H1139" s="10" t="n"/>
      <c r="M1139" s="9" t="n"/>
    </row>
    <row r="1140">
      <c r="A1140" s="9" t="n"/>
      <c r="G1140" s="10" t="n"/>
      <c r="H1140" s="10" t="n"/>
      <c r="M1140" s="9" t="n"/>
    </row>
    <row r="1141">
      <c r="A1141" s="9" t="n"/>
      <c r="G1141" s="10" t="n"/>
      <c r="H1141" s="10" t="n"/>
      <c r="M1141" s="9" t="n"/>
    </row>
    <row r="1142">
      <c r="A1142" s="9" t="n"/>
      <c r="G1142" s="10" t="n"/>
      <c r="H1142" s="10" t="n"/>
      <c r="M1142" s="9" t="n"/>
    </row>
    <row r="1143">
      <c r="A1143" s="9" t="n"/>
      <c r="G1143" s="10" t="n"/>
      <c r="H1143" s="10" t="n"/>
      <c r="M1143" s="9" t="n"/>
    </row>
    <row r="1144">
      <c r="A1144" s="9" t="n"/>
      <c r="G1144" s="10" t="n"/>
      <c r="H1144" s="10" t="n"/>
      <c r="M1144" s="9" t="n"/>
    </row>
    <row r="1145">
      <c r="A1145" s="9" t="n"/>
      <c r="G1145" s="10" t="n"/>
      <c r="H1145" s="10" t="n"/>
      <c r="M1145" s="9" t="n"/>
    </row>
    <row r="1146">
      <c r="A1146" s="9" t="n"/>
      <c r="G1146" s="10" t="n"/>
      <c r="H1146" s="10" t="n"/>
      <c r="M1146" s="9" t="n"/>
    </row>
    <row r="1147">
      <c r="A1147" s="9" t="n"/>
      <c r="G1147" s="10" t="n"/>
      <c r="H1147" s="10" t="n"/>
      <c r="M1147" s="9" t="n"/>
    </row>
    <row r="1148">
      <c r="A1148" s="9" t="n"/>
      <c r="G1148" s="10" t="n"/>
      <c r="H1148" s="10" t="n"/>
      <c r="M1148" s="9" t="n"/>
    </row>
    <row r="1149">
      <c r="A1149" s="9" t="n"/>
      <c r="G1149" s="10" t="n"/>
      <c r="H1149" s="10" t="n"/>
      <c r="M1149" s="9" t="n"/>
    </row>
    <row r="1150">
      <c r="A1150" s="9" t="n"/>
      <c r="G1150" s="10" t="n"/>
      <c r="H1150" s="10" t="n"/>
      <c r="M1150" s="9" t="n"/>
    </row>
    <row r="1151">
      <c r="A1151" s="9" t="n"/>
      <c r="G1151" s="10" t="n"/>
      <c r="H1151" s="10" t="n"/>
      <c r="M1151" s="9" t="n"/>
    </row>
    <row r="1152">
      <c r="A1152" s="9" t="n"/>
      <c r="G1152" s="10" t="n"/>
      <c r="H1152" s="10" t="n"/>
      <c r="M1152" s="9" t="n"/>
    </row>
    <row r="1153">
      <c r="A1153" s="9" t="n"/>
      <c r="G1153" s="10" t="n"/>
      <c r="H1153" s="10" t="n"/>
      <c r="M1153" s="9" t="n"/>
    </row>
    <row r="1154">
      <c r="A1154" s="9" t="n"/>
      <c r="G1154" s="10" t="n"/>
      <c r="H1154" s="10" t="n"/>
      <c r="M1154" s="9" t="n"/>
    </row>
    <row r="1155">
      <c r="A1155" s="9" t="n"/>
      <c r="G1155" s="10" t="n"/>
      <c r="H1155" s="10" t="n"/>
      <c r="M1155" s="9" t="n"/>
    </row>
    <row r="1156">
      <c r="A1156" s="9" t="n"/>
      <c r="G1156" s="10" t="n"/>
      <c r="H1156" s="10" t="n"/>
      <c r="M1156" s="9" t="n"/>
    </row>
    <row r="1157">
      <c r="A1157" s="9" t="n"/>
      <c r="G1157" s="10" t="n"/>
      <c r="H1157" s="10" t="n"/>
      <c r="M1157" s="9" t="n"/>
    </row>
    <row r="1158">
      <c r="A1158" s="9" t="n"/>
      <c r="G1158" s="10" t="n"/>
      <c r="H1158" s="10" t="n"/>
      <c r="M1158" s="9" t="n"/>
    </row>
    <row r="1159">
      <c r="A1159" s="9" t="n"/>
      <c r="G1159" s="10" t="n"/>
      <c r="H1159" s="10" t="n"/>
      <c r="M1159" s="9" t="n"/>
    </row>
    <row r="1160">
      <c r="A1160" s="9" t="n"/>
      <c r="G1160" s="10" t="n"/>
      <c r="H1160" s="10" t="n"/>
      <c r="M1160" s="9" t="n"/>
    </row>
    <row r="1161">
      <c r="A1161" s="9" t="n"/>
      <c r="G1161" s="10" t="n"/>
      <c r="H1161" s="10" t="n"/>
      <c r="M1161" s="9" t="n"/>
    </row>
    <row r="1162">
      <c r="A1162" s="9" t="n"/>
      <c r="G1162" s="10" t="n"/>
      <c r="H1162" s="10" t="n"/>
      <c r="M1162" s="9" t="n"/>
    </row>
    <row r="1163">
      <c r="A1163" s="9" t="n"/>
      <c r="G1163" s="10" t="n"/>
      <c r="H1163" s="10" t="n"/>
      <c r="M1163" s="9" t="n"/>
    </row>
    <row r="1164">
      <c r="A1164" s="9" t="n"/>
      <c r="G1164" s="10" t="n"/>
      <c r="H1164" s="10" t="n"/>
      <c r="M1164" s="9" t="n"/>
    </row>
    <row r="1165">
      <c r="A1165" s="9" t="n"/>
      <c r="G1165" s="10" t="n"/>
      <c r="H1165" s="10" t="n"/>
      <c r="M1165" s="9" t="n"/>
    </row>
    <row r="1166">
      <c r="A1166" s="9" t="n"/>
      <c r="G1166" s="10" t="n"/>
      <c r="H1166" s="10" t="n"/>
      <c r="M1166" s="9" t="n"/>
    </row>
    <row r="1167">
      <c r="A1167" s="9" t="n"/>
      <c r="G1167" s="10" t="n"/>
      <c r="H1167" s="10" t="n"/>
      <c r="M1167" s="9" t="n"/>
    </row>
    <row r="1168">
      <c r="A1168" s="9" t="n"/>
      <c r="G1168" s="10" t="n"/>
      <c r="H1168" s="10" t="n"/>
      <c r="M1168" s="9" t="n"/>
    </row>
    <row r="1169">
      <c r="A1169" s="9" t="n"/>
      <c r="G1169" s="10" t="n"/>
      <c r="H1169" s="10" t="n"/>
      <c r="M1169" s="9" t="n"/>
    </row>
    <row r="1170">
      <c r="A1170" s="9" t="n"/>
      <c r="G1170" s="10" t="n"/>
      <c r="H1170" s="10" t="n"/>
      <c r="M1170" s="9" t="n"/>
    </row>
    <row r="1171">
      <c r="A1171" s="9" t="n"/>
      <c r="G1171" s="10" t="n"/>
      <c r="H1171" s="10" t="n"/>
      <c r="M1171" s="9" t="n"/>
    </row>
    <row r="1172">
      <c r="A1172" s="9" t="n"/>
      <c r="G1172" s="10" t="n"/>
      <c r="H1172" s="10" t="n"/>
      <c r="M1172" s="9" t="n"/>
    </row>
    <row r="1173">
      <c r="A1173" s="9" t="n"/>
      <c r="G1173" s="10" t="n"/>
      <c r="H1173" s="10" t="n"/>
      <c r="M1173" s="9" t="n"/>
    </row>
    <row r="1174">
      <c r="A1174" s="9" t="n"/>
      <c r="G1174" s="10" t="n"/>
      <c r="H1174" s="10" t="n"/>
      <c r="M1174" s="9" t="n"/>
    </row>
    <row r="1175">
      <c r="A1175" s="9" t="n"/>
      <c r="G1175" s="10" t="n"/>
      <c r="H1175" s="10" t="n"/>
      <c r="M1175" s="9" t="n"/>
    </row>
    <row r="1176">
      <c r="A1176" s="9" t="n"/>
      <c r="G1176" s="10" t="n"/>
      <c r="H1176" s="10" t="n"/>
      <c r="M1176" s="9" t="n"/>
    </row>
    <row r="1177">
      <c r="A1177" s="9" t="n"/>
      <c r="G1177" s="10" t="n"/>
      <c r="H1177" s="10" t="n"/>
      <c r="M1177" s="9" t="n"/>
    </row>
    <row r="1178">
      <c r="A1178" s="9" t="n"/>
      <c r="G1178" s="10" t="n"/>
      <c r="H1178" s="10" t="n"/>
      <c r="M1178" s="9" t="n"/>
    </row>
    <row r="1179">
      <c r="A1179" s="9" t="n"/>
      <c r="G1179" s="10" t="n"/>
      <c r="H1179" s="10" t="n"/>
      <c r="M1179" s="9" t="n"/>
    </row>
    <row r="1180">
      <c r="A1180" s="9" t="n"/>
      <c r="G1180" s="10" t="n"/>
      <c r="H1180" s="10" t="n"/>
      <c r="M1180" s="9" t="n"/>
    </row>
    <row r="1181">
      <c r="A1181" s="9" t="n"/>
      <c r="G1181" s="10" t="n"/>
      <c r="H1181" s="10" t="n"/>
      <c r="M1181" s="9" t="n"/>
    </row>
    <row r="1182">
      <c r="A1182" s="9" t="n"/>
      <c r="G1182" s="10" t="n"/>
      <c r="H1182" s="10" t="n"/>
      <c r="M1182" s="9" t="n"/>
    </row>
    <row r="1183">
      <c r="A1183" s="9" t="n"/>
      <c r="G1183" s="10" t="n"/>
      <c r="H1183" s="10" t="n"/>
      <c r="M1183" s="9" t="n"/>
    </row>
    <row r="1184">
      <c r="A1184" s="9" t="n"/>
      <c r="G1184" s="10" t="n"/>
      <c r="H1184" s="10" t="n"/>
      <c r="M1184" s="9" t="n"/>
    </row>
    <row r="1185">
      <c r="A1185" s="9" t="n"/>
      <c r="G1185" s="10" t="n"/>
      <c r="H1185" s="10" t="n"/>
      <c r="M1185" s="9" t="n"/>
    </row>
    <row r="1186">
      <c r="A1186" s="9" t="n"/>
      <c r="G1186" s="10" t="n"/>
      <c r="H1186" s="10" t="n"/>
      <c r="M1186" s="9" t="n"/>
    </row>
    <row r="1187">
      <c r="A1187" s="9" t="n"/>
      <c r="G1187" s="10" t="n"/>
      <c r="H1187" s="10" t="n"/>
      <c r="M1187" s="9" t="n"/>
    </row>
    <row r="1188">
      <c r="A1188" s="9" t="n"/>
      <c r="G1188" s="10" t="n"/>
      <c r="H1188" s="10" t="n"/>
      <c r="M1188" s="9" t="n"/>
    </row>
    <row r="1189">
      <c r="A1189" s="9" t="n"/>
      <c r="G1189" s="10" t="n"/>
      <c r="H1189" s="10" t="n"/>
      <c r="M1189" s="9" t="n"/>
    </row>
    <row r="1190">
      <c r="A1190" s="9" t="n"/>
      <c r="G1190" s="10" t="n"/>
      <c r="H1190" s="10" t="n"/>
      <c r="M1190" s="9" t="n"/>
    </row>
    <row r="1191">
      <c r="A1191" s="9" t="n"/>
      <c r="G1191" s="10" t="n"/>
      <c r="H1191" s="10" t="n"/>
      <c r="M1191" s="9" t="n"/>
    </row>
    <row r="1192">
      <c r="A1192" s="9" t="n"/>
      <c r="G1192" s="10" t="n"/>
      <c r="H1192" s="10" t="n"/>
      <c r="M1192" s="9" t="n"/>
    </row>
    <row r="1193">
      <c r="A1193" s="9" t="n"/>
      <c r="G1193" s="10" t="n"/>
      <c r="H1193" s="10" t="n"/>
      <c r="M1193" s="9" t="n"/>
    </row>
    <row r="1194">
      <c r="A1194" s="9" t="n"/>
      <c r="G1194" s="10" t="n"/>
      <c r="H1194" s="10" t="n"/>
      <c r="M1194" s="9" t="n"/>
    </row>
    <row r="1195">
      <c r="A1195" s="9" t="n"/>
      <c r="G1195" s="10" t="n"/>
      <c r="H1195" s="10" t="n"/>
      <c r="M1195" s="9" t="n"/>
    </row>
    <row r="1196">
      <c r="A1196" s="9" t="n"/>
      <c r="G1196" s="10" t="n"/>
      <c r="H1196" s="10" t="n"/>
      <c r="M1196" s="9" t="n"/>
    </row>
    <row r="1197">
      <c r="A1197" s="9" t="n"/>
      <c r="G1197" s="10" t="n"/>
      <c r="H1197" s="10" t="n"/>
      <c r="M1197" s="9" t="n"/>
    </row>
    <row r="1198">
      <c r="A1198" s="9" t="n"/>
      <c r="G1198" s="10" t="n"/>
      <c r="H1198" s="10" t="n"/>
      <c r="M1198" s="9" t="n"/>
    </row>
    <row r="1199">
      <c r="A1199" s="9" t="n"/>
      <c r="G1199" s="10" t="n"/>
      <c r="H1199" s="10" t="n"/>
      <c r="M1199" s="9" t="n"/>
    </row>
    <row r="1200">
      <c r="A1200" s="9" t="n"/>
      <c r="G1200" s="10" t="n"/>
      <c r="H1200" s="10" t="n"/>
      <c r="M1200" s="9" t="n"/>
    </row>
    <row r="1201">
      <c r="A1201" s="9" t="n"/>
      <c r="G1201" s="10" t="n"/>
      <c r="H1201" s="10" t="n"/>
      <c r="M1201" s="9" t="n"/>
    </row>
    <row r="1202">
      <c r="A1202" s="9" t="n"/>
      <c r="G1202" s="10" t="n"/>
      <c r="H1202" s="10" t="n"/>
      <c r="M1202" s="9" t="n"/>
    </row>
    <row r="1203">
      <c r="A1203" s="9" t="n"/>
      <c r="G1203" s="10" t="n"/>
      <c r="H1203" s="10" t="n"/>
      <c r="M1203" s="9" t="n"/>
    </row>
    <row r="1204">
      <c r="A1204" s="9" t="n"/>
      <c r="G1204" s="10" t="n"/>
      <c r="H1204" s="10" t="n"/>
      <c r="M1204" s="9" t="n"/>
    </row>
    <row r="1205">
      <c r="A1205" s="9" t="n"/>
      <c r="G1205" s="10" t="n"/>
      <c r="H1205" s="10" t="n"/>
      <c r="M1205" s="9" t="n"/>
    </row>
    <row r="1206">
      <c r="A1206" s="9" t="n"/>
      <c r="G1206" s="10" t="n"/>
      <c r="H1206" s="10" t="n"/>
      <c r="M1206" s="9" t="n"/>
    </row>
    <row r="1207">
      <c r="A1207" s="9" t="n"/>
      <c r="G1207" s="10" t="n"/>
      <c r="H1207" s="10" t="n"/>
      <c r="M1207" s="9" t="n"/>
    </row>
    <row r="1208">
      <c r="A1208" s="9" t="n"/>
      <c r="G1208" s="10" t="n"/>
      <c r="H1208" s="10" t="n"/>
      <c r="M1208" s="9" t="n"/>
    </row>
    <row r="1209">
      <c r="A1209" s="9" t="n"/>
      <c r="G1209" s="10" t="n"/>
      <c r="H1209" s="10" t="n"/>
      <c r="M1209" s="9" t="n"/>
    </row>
    <row r="1210">
      <c r="A1210" s="9" t="n"/>
      <c r="G1210" s="10" t="n"/>
      <c r="H1210" s="10" t="n"/>
      <c r="M1210" s="9" t="n"/>
    </row>
    <row r="1211">
      <c r="A1211" s="9" t="n"/>
      <c r="G1211" s="10" t="n"/>
      <c r="H1211" s="10" t="n"/>
      <c r="M1211" s="9" t="n"/>
    </row>
    <row r="1212">
      <c r="A1212" s="9" t="n"/>
      <c r="G1212" s="10" t="n"/>
      <c r="H1212" s="10" t="n"/>
      <c r="M1212" s="9" t="n"/>
    </row>
    <row r="1213">
      <c r="A1213" s="9" t="n"/>
      <c r="G1213" s="10" t="n"/>
      <c r="H1213" s="10" t="n"/>
      <c r="M1213" s="9" t="n"/>
    </row>
    <row r="1214">
      <c r="A1214" s="9" t="n"/>
      <c r="G1214" s="10" t="n"/>
      <c r="H1214" s="10" t="n"/>
      <c r="M1214" s="9" t="n"/>
    </row>
    <row r="1215">
      <c r="A1215" s="9" t="n"/>
      <c r="G1215" s="10" t="n"/>
      <c r="H1215" s="10" t="n"/>
      <c r="M1215" s="9" t="n"/>
    </row>
    <row r="1216">
      <c r="A1216" s="9" t="n"/>
      <c r="G1216" s="10" t="n"/>
      <c r="H1216" s="10" t="n"/>
      <c r="M1216" s="9" t="n"/>
    </row>
    <row r="1217">
      <c r="A1217" s="9" t="n"/>
      <c r="G1217" s="10" t="n"/>
      <c r="H1217" s="10" t="n"/>
      <c r="M1217" s="9" t="n"/>
    </row>
    <row r="1218">
      <c r="A1218" s="9" t="n"/>
      <c r="G1218" s="10" t="n"/>
      <c r="H1218" s="10" t="n"/>
      <c r="M1218" s="9" t="n"/>
    </row>
    <row r="1219">
      <c r="A1219" s="9" t="n"/>
      <c r="G1219" s="10" t="n"/>
      <c r="H1219" s="10" t="n"/>
      <c r="M1219" s="9" t="n"/>
    </row>
    <row r="1220">
      <c r="A1220" s="9" t="n"/>
      <c r="G1220" s="10" t="n"/>
      <c r="H1220" s="10" t="n"/>
      <c r="M1220" s="9" t="n"/>
    </row>
    <row r="1221">
      <c r="A1221" s="9" t="n"/>
      <c r="G1221" s="10" t="n"/>
      <c r="H1221" s="10" t="n"/>
      <c r="M1221" s="9" t="n"/>
    </row>
    <row r="1222">
      <c r="A1222" s="9" t="n"/>
      <c r="G1222" s="10" t="n"/>
      <c r="H1222" s="10" t="n"/>
      <c r="M1222" s="9" t="n"/>
    </row>
    <row r="1223">
      <c r="A1223" s="9" t="n"/>
      <c r="G1223" s="10" t="n"/>
      <c r="H1223" s="10" t="n"/>
      <c r="M1223" s="9" t="n"/>
    </row>
    <row r="1224">
      <c r="A1224" s="9" t="n"/>
      <c r="G1224" s="10" t="n"/>
      <c r="H1224" s="10" t="n"/>
      <c r="M1224" s="9" t="n"/>
    </row>
    <row r="1225">
      <c r="A1225" s="9" t="n"/>
      <c r="G1225" s="10" t="n"/>
      <c r="H1225" s="10" t="n"/>
      <c r="M1225" s="9" t="n"/>
    </row>
    <row r="1226">
      <c r="A1226" s="9" t="n"/>
      <c r="G1226" s="10" t="n"/>
      <c r="H1226" s="10" t="n"/>
      <c r="M1226" s="9" t="n"/>
    </row>
    <row r="1227">
      <c r="A1227" s="9" t="n"/>
      <c r="G1227" s="10" t="n"/>
      <c r="H1227" s="10" t="n"/>
      <c r="M1227" s="9" t="n"/>
    </row>
    <row r="1228">
      <c r="A1228" s="9" t="n"/>
      <c r="G1228" s="10" t="n"/>
      <c r="H1228" s="10" t="n"/>
      <c r="M1228" s="9" t="n"/>
    </row>
    <row r="1229">
      <c r="A1229" s="9" t="n"/>
      <c r="G1229" s="10" t="n"/>
      <c r="H1229" s="10" t="n"/>
      <c r="M1229" s="9" t="n"/>
    </row>
    <row r="1230">
      <c r="A1230" s="9" t="n"/>
      <c r="G1230" s="10" t="n"/>
      <c r="H1230" s="10" t="n"/>
      <c r="M1230" s="9" t="n"/>
    </row>
    <row r="1231">
      <c r="A1231" s="9" t="n"/>
      <c r="G1231" s="10" t="n"/>
      <c r="H1231" s="10" t="n"/>
      <c r="M1231" s="9" t="n"/>
    </row>
    <row r="1232">
      <c r="A1232" s="9" t="n"/>
      <c r="G1232" s="10" t="n"/>
      <c r="H1232" s="10" t="n"/>
      <c r="M1232" s="9" t="n"/>
    </row>
    <row r="1233">
      <c r="A1233" s="9" t="n"/>
      <c r="G1233" s="10" t="n"/>
      <c r="H1233" s="10" t="n"/>
      <c r="M1233" s="9" t="n"/>
    </row>
    <row r="1234">
      <c r="A1234" s="9" t="n"/>
      <c r="G1234" s="10" t="n"/>
      <c r="H1234" s="10" t="n"/>
      <c r="M1234" s="9" t="n"/>
    </row>
    <row r="1235">
      <c r="A1235" s="9" t="n"/>
      <c r="G1235" s="10" t="n"/>
      <c r="H1235" s="10" t="n"/>
      <c r="M1235" s="9" t="n"/>
    </row>
    <row r="1236">
      <c r="A1236" s="9" t="n"/>
      <c r="G1236" s="10" t="n"/>
      <c r="H1236" s="10" t="n"/>
      <c r="M1236" s="9" t="n"/>
    </row>
    <row r="1237">
      <c r="A1237" s="9" t="n"/>
      <c r="G1237" s="10" t="n"/>
      <c r="H1237" s="10" t="n"/>
      <c r="M1237" s="9" t="n"/>
    </row>
    <row r="1238">
      <c r="A1238" s="9" t="n"/>
      <c r="G1238" s="10" t="n"/>
      <c r="H1238" s="10" t="n"/>
      <c r="M1238" s="9" t="n"/>
    </row>
    <row r="1239">
      <c r="A1239" s="9" t="n"/>
      <c r="G1239" s="10" t="n"/>
      <c r="H1239" s="10" t="n"/>
      <c r="M1239" s="9" t="n"/>
    </row>
    <row r="1240">
      <c r="A1240" s="9" t="n"/>
      <c r="G1240" s="10" t="n"/>
      <c r="H1240" s="10" t="n"/>
      <c r="M1240" s="9" t="n"/>
    </row>
    <row r="1241">
      <c r="A1241" s="9" t="n"/>
      <c r="G1241" s="10" t="n"/>
      <c r="H1241" s="10" t="n"/>
      <c r="M1241" s="9" t="n"/>
    </row>
    <row r="1242">
      <c r="A1242" s="9" t="n"/>
      <c r="G1242" s="10" t="n"/>
      <c r="H1242" s="10" t="n"/>
      <c r="M1242" s="9" t="n"/>
    </row>
    <row r="1243">
      <c r="A1243" s="9" t="n"/>
      <c r="G1243" s="10" t="n"/>
      <c r="H1243" s="10" t="n"/>
      <c r="M1243" s="9" t="n"/>
    </row>
    <row r="1244">
      <c r="A1244" s="9" t="n"/>
      <c r="G1244" s="10" t="n"/>
      <c r="H1244" s="10" t="n"/>
      <c r="M1244" s="9" t="n"/>
    </row>
    <row r="1245">
      <c r="A1245" s="9" t="n"/>
      <c r="G1245" s="10" t="n"/>
      <c r="H1245" s="10" t="n"/>
      <c r="M1245" s="9" t="n"/>
    </row>
    <row r="1246">
      <c r="A1246" s="9" t="n"/>
      <c r="G1246" s="10" t="n"/>
      <c r="H1246" s="10" t="n"/>
      <c r="M1246" s="9" t="n"/>
    </row>
    <row r="1247">
      <c r="A1247" s="9" t="n"/>
      <c r="G1247" s="10" t="n"/>
      <c r="H1247" s="10" t="n"/>
      <c r="M1247" s="9" t="n"/>
    </row>
    <row r="1248">
      <c r="A1248" s="9" t="n"/>
      <c r="G1248" s="10" t="n"/>
      <c r="H1248" s="10" t="n"/>
      <c r="M1248" s="9" t="n"/>
    </row>
    <row r="1249">
      <c r="A1249" s="9" t="n"/>
      <c r="G1249" s="10" t="n"/>
      <c r="H1249" s="10" t="n"/>
      <c r="M1249" s="9" t="n"/>
    </row>
    <row r="1250">
      <c r="A1250" s="9" t="n"/>
      <c r="G1250" s="10" t="n"/>
      <c r="H1250" s="10" t="n"/>
      <c r="M1250" s="9" t="n"/>
    </row>
    <row r="1251">
      <c r="A1251" s="9" t="n"/>
      <c r="G1251" s="10" t="n"/>
      <c r="H1251" s="10" t="n"/>
      <c r="M1251" s="9" t="n"/>
    </row>
    <row r="1252">
      <c r="A1252" s="9" t="n"/>
      <c r="G1252" s="10" t="n"/>
      <c r="H1252" s="10" t="n"/>
      <c r="M1252" s="9" t="n"/>
    </row>
    <row r="1253">
      <c r="A1253" s="9" t="n"/>
      <c r="G1253" s="10" t="n"/>
      <c r="H1253" s="10" t="n"/>
      <c r="M1253" s="9" t="n"/>
    </row>
    <row r="1254">
      <c r="A1254" s="9" t="n"/>
      <c r="G1254" s="10" t="n"/>
      <c r="H1254" s="10" t="n"/>
      <c r="M1254" s="9" t="n"/>
    </row>
    <row r="1255">
      <c r="A1255" s="9" t="n"/>
      <c r="G1255" s="10" t="n"/>
      <c r="H1255" s="10" t="n"/>
      <c r="M1255" s="9" t="n"/>
    </row>
    <row r="1256">
      <c r="A1256" s="9" t="n"/>
      <c r="G1256" s="10" t="n"/>
      <c r="H1256" s="10" t="n"/>
      <c r="M1256" s="9" t="n"/>
    </row>
    <row r="1257">
      <c r="A1257" s="9" t="n"/>
      <c r="G1257" s="10" t="n"/>
      <c r="H1257" s="10" t="n"/>
      <c r="M1257" s="9" t="n"/>
    </row>
    <row r="1258">
      <c r="A1258" s="9" t="n"/>
      <c r="G1258" s="10" t="n"/>
      <c r="H1258" s="10" t="n"/>
      <c r="M1258" s="9" t="n"/>
    </row>
    <row r="1259">
      <c r="A1259" s="9" t="n"/>
      <c r="G1259" s="10" t="n"/>
      <c r="H1259" s="10" t="n"/>
      <c r="M1259" s="9" t="n"/>
    </row>
    <row r="1260">
      <c r="A1260" s="9" t="n"/>
      <c r="G1260" s="10" t="n"/>
      <c r="H1260" s="10" t="n"/>
      <c r="M1260" s="9" t="n"/>
    </row>
    <row r="1261">
      <c r="A1261" s="9" t="n"/>
      <c r="G1261" s="10" t="n"/>
      <c r="H1261" s="10" t="n"/>
      <c r="M1261" s="9" t="n"/>
    </row>
    <row r="1262">
      <c r="A1262" s="9" t="n"/>
      <c r="G1262" s="10" t="n"/>
      <c r="H1262" s="10" t="n"/>
      <c r="M1262" s="9" t="n"/>
    </row>
    <row r="1263">
      <c r="A1263" s="9" t="n"/>
      <c r="G1263" s="10" t="n"/>
      <c r="H1263" s="10" t="n"/>
      <c r="M1263" s="9" t="n"/>
    </row>
    <row r="1264">
      <c r="A1264" s="9" t="n"/>
      <c r="G1264" s="10" t="n"/>
      <c r="H1264" s="10" t="n"/>
      <c r="M1264" s="9" t="n"/>
    </row>
    <row r="1265">
      <c r="A1265" s="9" t="n"/>
      <c r="G1265" s="10" t="n"/>
      <c r="H1265" s="10" t="n"/>
      <c r="M1265" s="9" t="n"/>
    </row>
    <row r="1266">
      <c r="A1266" s="9" t="n"/>
      <c r="G1266" s="10" t="n"/>
      <c r="H1266" s="10" t="n"/>
      <c r="M1266" s="9" t="n"/>
    </row>
    <row r="1267">
      <c r="A1267" s="9" t="n"/>
      <c r="G1267" s="10" t="n"/>
      <c r="H1267" s="10" t="n"/>
      <c r="M1267" s="9" t="n"/>
    </row>
    <row r="1268">
      <c r="A1268" s="9" t="n"/>
      <c r="G1268" s="10" t="n"/>
      <c r="H1268" s="10" t="n"/>
      <c r="M1268" s="9" t="n"/>
    </row>
    <row r="1269">
      <c r="A1269" s="9" t="n"/>
      <c r="G1269" s="10" t="n"/>
      <c r="H1269" s="10" t="n"/>
      <c r="M1269" s="9" t="n"/>
    </row>
    <row r="1270">
      <c r="A1270" s="9" t="n"/>
      <c r="G1270" s="10" t="n"/>
      <c r="H1270" s="10" t="n"/>
      <c r="M1270" s="9" t="n"/>
    </row>
    <row r="1271">
      <c r="A1271" s="9" t="n"/>
      <c r="G1271" s="10" t="n"/>
      <c r="H1271" s="10" t="n"/>
      <c r="M1271" s="9" t="n"/>
    </row>
    <row r="1272">
      <c r="A1272" s="9" t="n"/>
      <c r="G1272" s="10" t="n"/>
      <c r="H1272" s="10" t="n"/>
      <c r="M1272" s="9" t="n"/>
    </row>
    <row r="1273">
      <c r="A1273" s="9" t="n"/>
      <c r="G1273" s="10" t="n"/>
      <c r="H1273" s="10" t="n"/>
      <c r="M1273" s="9" t="n"/>
    </row>
    <row r="1274">
      <c r="A1274" s="9" t="n"/>
      <c r="G1274" s="10" t="n"/>
      <c r="H1274" s="10" t="n"/>
      <c r="M1274" s="9" t="n"/>
    </row>
    <row r="1275">
      <c r="A1275" s="9" t="n"/>
      <c r="G1275" s="10" t="n"/>
      <c r="H1275" s="10" t="n"/>
      <c r="M1275" s="9" t="n"/>
    </row>
    <row r="1276">
      <c r="A1276" s="9" t="n"/>
      <c r="G1276" s="10" t="n"/>
      <c r="H1276" s="10" t="n"/>
      <c r="M1276" s="9" t="n"/>
    </row>
    <row r="1277">
      <c r="A1277" s="9" t="n"/>
      <c r="G1277" s="10" t="n"/>
      <c r="H1277" s="10" t="n"/>
      <c r="M1277" s="9" t="n"/>
    </row>
    <row r="1278">
      <c r="A1278" s="9" t="n"/>
      <c r="G1278" s="10" t="n"/>
      <c r="H1278" s="10" t="n"/>
      <c r="M1278" s="9" t="n"/>
    </row>
    <row r="1279">
      <c r="A1279" s="9" t="n"/>
      <c r="G1279" s="10" t="n"/>
      <c r="H1279" s="10" t="n"/>
      <c r="M1279" s="9" t="n"/>
    </row>
    <row r="1280">
      <c r="A1280" s="9" t="n"/>
      <c r="G1280" s="10" t="n"/>
      <c r="H1280" s="10" t="n"/>
      <c r="M1280" s="9" t="n"/>
    </row>
    <row r="1281">
      <c r="A1281" s="9" t="n"/>
      <c r="G1281" s="10" t="n"/>
      <c r="H1281" s="10" t="n"/>
      <c r="M1281" s="9" t="n"/>
    </row>
    <row r="1282">
      <c r="A1282" s="9" t="n"/>
      <c r="G1282" s="10" t="n"/>
      <c r="H1282" s="10" t="n"/>
      <c r="M1282" s="9" t="n"/>
    </row>
    <row r="1283">
      <c r="A1283" s="9" t="n"/>
      <c r="G1283" s="10" t="n"/>
      <c r="H1283" s="10" t="n"/>
      <c r="M1283" s="9" t="n"/>
    </row>
    <row r="1284">
      <c r="A1284" s="9" t="n"/>
      <c r="G1284" s="10" t="n"/>
      <c r="H1284" s="10" t="n"/>
      <c r="M1284" s="9" t="n"/>
    </row>
    <row r="1285">
      <c r="A1285" s="9" t="n"/>
      <c r="G1285" s="10" t="n"/>
      <c r="H1285" s="10" t="n"/>
      <c r="M1285" s="9" t="n"/>
    </row>
    <row r="1286">
      <c r="A1286" s="9" t="n"/>
      <c r="G1286" s="10" t="n"/>
      <c r="H1286" s="10" t="n"/>
      <c r="M1286" s="9" t="n"/>
    </row>
    <row r="1287">
      <c r="A1287" s="9" t="n"/>
      <c r="G1287" s="10" t="n"/>
      <c r="H1287" s="10" t="n"/>
      <c r="M1287" s="9" t="n"/>
    </row>
    <row r="1288">
      <c r="A1288" s="9" t="n"/>
      <c r="G1288" s="10" t="n"/>
      <c r="H1288" s="10" t="n"/>
      <c r="M1288" s="9" t="n"/>
    </row>
    <row r="1289">
      <c r="A1289" s="9" t="n"/>
      <c r="G1289" s="10" t="n"/>
      <c r="H1289" s="10" t="n"/>
      <c r="M1289" s="9" t="n"/>
    </row>
    <row r="1290">
      <c r="A1290" s="9" t="n"/>
      <c r="G1290" s="10" t="n"/>
      <c r="H1290" s="10" t="n"/>
      <c r="M1290" s="9" t="n"/>
    </row>
    <row r="1291">
      <c r="A1291" s="9" t="n"/>
      <c r="G1291" s="10" t="n"/>
      <c r="H1291" s="10" t="n"/>
      <c r="M1291" s="9" t="n"/>
    </row>
    <row r="1292">
      <c r="A1292" s="9" t="n"/>
      <c r="G1292" s="10" t="n"/>
      <c r="H1292" s="10" t="n"/>
      <c r="M1292" s="9" t="n"/>
    </row>
    <row r="1293">
      <c r="A1293" s="9" t="n"/>
      <c r="G1293" s="10" t="n"/>
      <c r="H1293" s="10" t="n"/>
      <c r="M1293" s="9" t="n"/>
    </row>
    <row r="1294">
      <c r="A1294" s="9" t="n"/>
      <c r="G1294" s="10" t="n"/>
      <c r="H1294" s="10" t="n"/>
      <c r="M1294" s="9" t="n"/>
    </row>
    <row r="1295">
      <c r="A1295" s="9" t="n"/>
      <c r="G1295" s="10" t="n"/>
      <c r="H1295" s="10" t="n"/>
      <c r="M1295" s="9" t="n"/>
    </row>
    <row r="1296">
      <c r="A1296" s="9" t="n"/>
      <c r="G1296" s="10" t="n"/>
      <c r="H1296" s="10" t="n"/>
      <c r="M1296" s="9" t="n"/>
    </row>
    <row r="1297">
      <c r="A1297" s="9" t="n"/>
      <c r="G1297" s="10" t="n"/>
      <c r="H1297" s="10" t="n"/>
      <c r="M1297" s="9" t="n"/>
    </row>
    <row r="1298">
      <c r="A1298" s="9" t="n"/>
      <c r="G1298" s="10" t="n"/>
      <c r="H1298" s="10" t="n"/>
      <c r="M1298" s="9" t="n"/>
    </row>
    <row r="1299">
      <c r="A1299" s="9" t="n"/>
      <c r="G1299" s="10" t="n"/>
      <c r="H1299" s="10" t="n"/>
      <c r="M1299" s="9" t="n"/>
    </row>
    <row r="1300">
      <c r="A1300" s="9" t="n"/>
      <c r="G1300" s="10" t="n"/>
      <c r="H1300" s="10" t="n"/>
      <c r="M1300" s="9" t="n"/>
    </row>
    <row r="1301">
      <c r="A1301" s="9" t="n"/>
      <c r="G1301" s="10" t="n"/>
      <c r="H1301" s="10" t="n"/>
      <c r="M1301" s="9" t="n"/>
    </row>
    <row r="1302">
      <c r="A1302" s="9" t="n"/>
      <c r="G1302" s="10" t="n"/>
      <c r="H1302" s="10" t="n"/>
      <c r="M1302" s="9" t="n"/>
    </row>
    <row r="1303">
      <c r="A1303" s="9" t="n"/>
      <c r="G1303" s="10" t="n"/>
      <c r="H1303" s="10" t="n"/>
      <c r="M1303" s="9" t="n"/>
    </row>
    <row r="1304">
      <c r="A1304" s="9" t="n"/>
      <c r="G1304" s="10" t="n"/>
      <c r="H1304" s="10" t="n"/>
      <c r="M1304" s="9" t="n"/>
    </row>
    <row r="1305">
      <c r="A1305" s="9" t="n"/>
      <c r="G1305" s="10" t="n"/>
      <c r="H1305" s="10" t="n"/>
      <c r="M1305" s="9" t="n"/>
    </row>
    <row r="1306">
      <c r="A1306" s="9" t="n"/>
      <c r="G1306" s="10" t="n"/>
      <c r="H1306" s="10" t="n"/>
      <c r="M1306" s="9" t="n"/>
    </row>
    <row r="1307">
      <c r="A1307" s="9" t="n"/>
      <c r="G1307" s="10" t="n"/>
      <c r="H1307" s="10" t="n"/>
      <c r="M1307" s="9" t="n"/>
    </row>
    <row r="1308">
      <c r="A1308" s="9" t="n"/>
      <c r="G1308" s="10" t="n"/>
      <c r="H1308" s="10" t="n"/>
      <c r="M1308" s="9" t="n"/>
    </row>
    <row r="1309">
      <c r="A1309" s="9" t="n"/>
      <c r="G1309" s="10" t="n"/>
      <c r="H1309" s="10" t="n"/>
      <c r="M1309" s="9" t="n"/>
    </row>
    <row r="1310">
      <c r="A1310" s="9" t="n"/>
      <c r="G1310" s="10" t="n"/>
      <c r="H1310" s="10" t="n"/>
      <c r="M1310" s="9" t="n"/>
    </row>
    <row r="1311">
      <c r="A1311" s="9" t="n"/>
      <c r="G1311" s="10" t="n"/>
      <c r="H1311" s="10" t="n"/>
      <c r="M1311" s="9" t="n"/>
    </row>
    <row r="1312">
      <c r="A1312" s="9" t="n"/>
      <c r="G1312" s="10" t="n"/>
      <c r="H1312" s="10" t="n"/>
      <c r="M1312" s="9" t="n"/>
    </row>
    <row r="1313">
      <c r="A1313" s="9" t="n"/>
      <c r="G1313" s="10" t="n"/>
      <c r="H1313" s="10" t="n"/>
      <c r="M1313" s="9" t="n"/>
    </row>
    <row r="1314">
      <c r="A1314" s="9" t="n"/>
      <c r="G1314" s="10" t="n"/>
      <c r="H1314" s="10" t="n"/>
      <c r="M1314" s="9" t="n"/>
    </row>
    <row r="1315">
      <c r="A1315" s="9" t="n"/>
      <c r="G1315" s="10" t="n"/>
      <c r="H1315" s="10" t="n"/>
      <c r="M1315" s="9" t="n"/>
    </row>
    <row r="1316">
      <c r="A1316" s="9" t="n"/>
      <c r="G1316" s="10" t="n"/>
      <c r="H1316" s="10" t="n"/>
      <c r="M1316" s="9" t="n"/>
    </row>
    <row r="1317">
      <c r="A1317" s="9" t="n"/>
      <c r="G1317" s="10" t="n"/>
      <c r="H1317" s="10" t="n"/>
      <c r="M1317" s="9" t="n"/>
    </row>
    <row r="1318">
      <c r="A1318" s="9" t="n"/>
      <c r="G1318" s="10" t="n"/>
      <c r="H1318" s="10" t="n"/>
      <c r="M1318" s="9" t="n"/>
    </row>
    <row r="1319">
      <c r="A1319" s="9" t="n"/>
      <c r="G1319" s="10" t="n"/>
      <c r="H1319" s="10" t="n"/>
      <c r="M1319" s="9" t="n"/>
    </row>
    <row r="1320">
      <c r="A1320" s="9" t="n"/>
      <c r="G1320" s="10" t="n"/>
      <c r="H1320" s="10" t="n"/>
      <c r="M1320" s="9" t="n"/>
    </row>
    <row r="1321">
      <c r="A1321" s="9" t="n"/>
      <c r="G1321" s="10" t="n"/>
      <c r="H1321" s="10" t="n"/>
      <c r="M1321" s="9" t="n"/>
    </row>
    <row r="1322">
      <c r="A1322" s="9" t="n"/>
      <c r="G1322" s="10" t="n"/>
      <c r="H1322" s="10" t="n"/>
      <c r="M1322" s="9" t="n"/>
    </row>
    <row r="1323">
      <c r="A1323" s="9" t="n"/>
      <c r="G1323" s="10" t="n"/>
      <c r="H1323" s="10" t="n"/>
      <c r="M1323" s="9" t="n"/>
    </row>
    <row r="1324">
      <c r="A1324" s="9" t="n"/>
      <c r="G1324" s="10" t="n"/>
      <c r="H1324" s="10" t="n"/>
      <c r="M1324" s="9" t="n"/>
    </row>
    <row r="1325">
      <c r="A1325" s="9" t="n"/>
      <c r="G1325" s="10" t="n"/>
      <c r="H1325" s="10" t="n"/>
      <c r="M1325" s="9" t="n"/>
    </row>
    <row r="1326">
      <c r="A1326" s="9" t="n"/>
      <c r="G1326" s="10" t="n"/>
      <c r="H1326" s="10" t="n"/>
      <c r="M1326" s="9" t="n"/>
    </row>
    <row r="1327">
      <c r="A1327" s="9" t="n"/>
      <c r="G1327" s="10" t="n"/>
      <c r="H1327" s="10" t="n"/>
      <c r="M1327" s="9" t="n"/>
    </row>
    <row r="1328">
      <c r="A1328" s="9" t="n"/>
      <c r="G1328" s="10" t="n"/>
      <c r="H1328" s="10" t="n"/>
      <c r="M1328" s="9" t="n"/>
    </row>
    <row r="1329">
      <c r="A1329" s="9" t="n"/>
      <c r="G1329" s="10" t="n"/>
      <c r="H1329" s="10" t="n"/>
      <c r="M1329" s="9" t="n"/>
    </row>
    <row r="1330">
      <c r="A1330" s="9" t="n"/>
      <c r="G1330" s="10" t="n"/>
      <c r="H1330" s="10" t="n"/>
      <c r="M1330" s="9" t="n"/>
    </row>
    <row r="1331">
      <c r="A1331" s="9" t="n"/>
      <c r="G1331" s="10" t="n"/>
      <c r="H1331" s="10" t="n"/>
      <c r="M1331" s="9" t="n"/>
    </row>
    <row r="1332">
      <c r="A1332" s="9" t="n"/>
      <c r="G1332" s="10" t="n"/>
      <c r="H1332" s="10" t="n"/>
      <c r="M1332" s="9" t="n"/>
    </row>
    <row r="1333">
      <c r="A1333" s="9" t="n"/>
      <c r="G1333" s="10" t="n"/>
      <c r="H1333" s="10" t="n"/>
      <c r="M1333" s="9" t="n"/>
    </row>
    <row r="1334">
      <c r="A1334" s="9" t="n"/>
      <c r="G1334" s="10" t="n"/>
      <c r="H1334" s="10" t="n"/>
      <c r="M1334" s="9" t="n"/>
    </row>
    <row r="1335">
      <c r="A1335" s="9" t="n"/>
      <c r="G1335" s="10" t="n"/>
      <c r="H1335" s="10" t="n"/>
      <c r="M1335" s="9" t="n"/>
    </row>
    <row r="1336">
      <c r="A1336" s="9" t="n"/>
      <c r="G1336" s="10" t="n"/>
      <c r="H1336" s="10" t="n"/>
      <c r="M1336" s="9" t="n"/>
    </row>
    <row r="1337">
      <c r="A1337" s="9" t="n"/>
      <c r="G1337" s="10" t="n"/>
      <c r="H1337" s="10" t="n"/>
      <c r="M1337" s="9" t="n"/>
    </row>
    <row r="1338">
      <c r="A1338" s="9" t="n"/>
      <c r="G1338" s="10" t="n"/>
      <c r="H1338" s="10" t="n"/>
      <c r="M1338" s="9" t="n"/>
    </row>
    <row r="1339">
      <c r="A1339" s="9" t="n"/>
      <c r="G1339" s="10" t="n"/>
      <c r="H1339" s="10" t="n"/>
      <c r="M1339" s="9" t="n"/>
    </row>
    <row r="1340">
      <c r="A1340" s="9" t="n"/>
      <c r="G1340" s="10" t="n"/>
      <c r="H1340" s="10" t="n"/>
      <c r="M1340" s="9" t="n"/>
    </row>
    <row r="1341">
      <c r="A1341" s="9" t="n"/>
      <c r="G1341" s="10" t="n"/>
      <c r="H1341" s="10" t="n"/>
      <c r="M1341" s="9" t="n"/>
    </row>
    <row r="1342">
      <c r="A1342" s="9" t="n"/>
      <c r="G1342" s="10" t="n"/>
      <c r="H1342" s="10" t="n"/>
      <c r="M1342" s="9" t="n"/>
    </row>
    <row r="1343">
      <c r="A1343" s="9" t="n"/>
      <c r="G1343" s="10" t="n"/>
      <c r="H1343" s="10" t="n"/>
      <c r="M1343" s="9" t="n"/>
    </row>
    <row r="1344">
      <c r="A1344" s="9" t="n"/>
      <c r="G1344" s="10" t="n"/>
      <c r="H1344" s="10" t="n"/>
      <c r="M1344" s="9" t="n"/>
    </row>
    <row r="1345">
      <c r="A1345" s="9" t="n"/>
      <c r="G1345" s="10" t="n"/>
      <c r="H1345" s="10" t="n"/>
      <c r="M1345" s="9" t="n"/>
    </row>
    <row r="1346">
      <c r="A1346" s="9" t="n"/>
      <c r="G1346" s="10" t="n"/>
      <c r="H1346" s="10" t="n"/>
      <c r="M1346" s="9" t="n"/>
    </row>
    <row r="1347">
      <c r="A1347" s="9" t="n"/>
      <c r="G1347" s="10" t="n"/>
      <c r="H1347" s="10" t="n"/>
      <c r="M1347" s="9" t="n"/>
    </row>
    <row r="1348">
      <c r="A1348" s="9" t="n"/>
      <c r="G1348" s="10" t="n"/>
      <c r="H1348" s="10" t="n"/>
      <c r="M1348" s="9" t="n"/>
    </row>
    <row r="1349">
      <c r="A1349" s="9" t="n"/>
      <c r="G1349" s="10" t="n"/>
      <c r="H1349" s="10" t="n"/>
      <c r="M1349" s="9" t="n"/>
    </row>
    <row r="1350">
      <c r="A1350" s="9" t="n"/>
      <c r="G1350" s="10" t="n"/>
      <c r="H1350" s="10" t="n"/>
      <c r="M1350" s="9" t="n"/>
    </row>
    <row r="1351">
      <c r="A1351" s="9" t="n"/>
      <c r="G1351" s="10" t="n"/>
      <c r="H1351" s="10" t="n"/>
      <c r="M1351" s="9" t="n"/>
    </row>
    <row r="1352">
      <c r="A1352" s="9" t="n"/>
      <c r="G1352" s="10" t="n"/>
      <c r="H1352" s="10" t="n"/>
      <c r="M1352" s="9" t="n"/>
    </row>
    <row r="1353">
      <c r="A1353" s="9" t="n"/>
      <c r="G1353" s="10" t="n"/>
      <c r="H1353" s="10" t="n"/>
      <c r="M1353" s="9" t="n"/>
    </row>
    <row r="1354">
      <c r="A1354" s="9" t="n"/>
      <c r="G1354" s="10" t="n"/>
      <c r="H1354" s="10" t="n"/>
      <c r="M1354" s="9" t="n"/>
    </row>
    <row r="1355">
      <c r="A1355" s="9" t="n"/>
      <c r="G1355" s="10" t="n"/>
      <c r="H1355" s="10" t="n"/>
      <c r="M1355" s="9" t="n"/>
    </row>
    <row r="1356">
      <c r="A1356" s="9" t="n"/>
      <c r="G1356" s="10" t="n"/>
      <c r="H1356" s="10" t="n"/>
      <c r="M1356" s="9" t="n"/>
    </row>
    <row r="1357">
      <c r="A1357" s="9" t="n"/>
      <c r="G1357" s="10" t="n"/>
      <c r="H1357" s="10" t="n"/>
      <c r="M1357" s="9" t="n"/>
    </row>
    <row r="1358">
      <c r="A1358" s="9" t="n"/>
      <c r="G1358" s="10" t="n"/>
      <c r="H1358" s="10" t="n"/>
      <c r="M1358" s="9" t="n"/>
    </row>
    <row r="1359">
      <c r="A1359" s="9" t="n"/>
      <c r="G1359" s="10" t="n"/>
      <c r="H1359" s="10" t="n"/>
      <c r="M1359" s="9" t="n"/>
    </row>
    <row r="1360">
      <c r="A1360" s="9" t="n"/>
      <c r="G1360" s="10" t="n"/>
      <c r="H1360" s="10" t="n"/>
      <c r="M1360" s="9" t="n"/>
    </row>
    <row r="1361">
      <c r="A1361" s="9" t="n"/>
      <c r="G1361" s="10" t="n"/>
      <c r="H1361" s="10" t="n"/>
      <c r="M1361" s="9" t="n"/>
    </row>
    <row r="1362">
      <c r="A1362" s="9" t="n"/>
      <c r="G1362" s="10" t="n"/>
      <c r="H1362" s="10" t="n"/>
      <c r="M1362" s="9" t="n"/>
    </row>
    <row r="1363">
      <c r="A1363" s="9" t="n"/>
      <c r="G1363" s="10" t="n"/>
      <c r="H1363" s="10" t="n"/>
      <c r="M1363" s="9" t="n"/>
    </row>
    <row r="1364">
      <c r="A1364" s="9" t="n"/>
      <c r="G1364" s="10" t="n"/>
      <c r="H1364" s="10" t="n"/>
      <c r="M1364" s="9" t="n"/>
    </row>
    <row r="1365">
      <c r="A1365" s="9" t="n"/>
      <c r="G1365" s="10" t="n"/>
      <c r="H1365" s="10" t="n"/>
      <c r="M1365" s="9" t="n"/>
    </row>
    <row r="1366">
      <c r="A1366" s="9" t="n"/>
      <c r="G1366" s="10" t="n"/>
      <c r="H1366" s="10" t="n"/>
      <c r="M1366" s="9" t="n"/>
    </row>
    <row r="1367">
      <c r="A1367" s="9" t="n"/>
      <c r="G1367" s="10" t="n"/>
      <c r="H1367" s="10" t="n"/>
      <c r="M1367" s="9" t="n"/>
    </row>
    <row r="1368">
      <c r="A1368" s="9" t="n"/>
      <c r="G1368" s="10" t="n"/>
      <c r="H1368" s="10" t="n"/>
      <c r="M1368" s="9" t="n"/>
    </row>
    <row r="1369">
      <c r="A1369" s="9" t="n"/>
      <c r="G1369" s="10" t="n"/>
      <c r="H1369" s="10" t="n"/>
      <c r="M1369" s="9" t="n"/>
    </row>
    <row r="1370">
      <c r="A1370" s="9" t="n"/>
      <c r="G1370" s="10" t="n"/>
      <c r="H1370" s="10" t="n"/>
      <c r="M1370" s="9" t="n"/>
    </row>
    <row r="1371">
      <c r="A1371" s="9" t="n"/>
      <c r="G1371" s="10" t="n"/>
      <c r="H1371" s="10" t="n"/>
      <c r="M1371" s="9" t="n"/>
    </row>
    <row r="1372">
      <c r="A1372" s="9" t="n"/>
      <c r="G1372" s="10" t="n"/>
      <c r="H1372" s="10" t="n"/>
      <c r="M1372" s="9" t="n"/>
    </row>
    <row r="1373">
      <c r="A1373" s="9" t="n"/>
      <c r="G1373" s="10" t="n"/>
      <c r="H1373" s="10" t="n"/>
      <c r="M1373" s="9" t="n"/>
    </row>
    <row r="1374">
      <c r="A1374" s="9" t="n"/>
      <c r="G1374" s="10" t="n"/>
      <c r="H1374" s="10" t="n"/>
      <c r="M1374" s="9" t="n"/>
    </row>
    <row r="1375">
      <c r="A1375" s="9" t="n"/>
      <c r="G1375" s="10" t="n"/>
      <c r="H1375" s="10" t="n"/>
      <c r="M1375" s="9" t="n"/>
    </row>
    <row r="1376">
      <c r="A1376" s="9" t="n"/>
      <c r="G1376" s="10" t="n"/>
      <c r="H1376" s="10" t="n"/>
      <c r="M1376" s="9" t="n"/>
    </row>
    <row r="1377">
      <c r="A1377" s="9" t="n"/>
      <c r="G1377" s="10" t="n"/>
      <c r="H1377" s="10" t="n"/>
      <c r="M1377" s="9" t="n"/>
    </row>
    <row r="1378">
      <c r="A1378" s="9" t="n"/>
      <c r="G1378" s="10" t="n"/>
      <c r="H1378" s="10" t="n"/>
      <c r="M1378" s="9" t="n"/>
    </row>
    <row r="1379">
      <c r="A1379" s="9" t="n"/>
      <c r="G1379" s="10" t="n"/>
      <c r="H1379" s="10" t="n"/>
      <c r="M1379" s="9" t="n"/>
    </row>
    <row r="1380">
      <c r="A1380" s="9" t="n"/>
      <c r="G1380" s="10" t="n"/>
      <c r="H1380" s="10" t="n"/>
      <c r="M1380" s="9" t="n"/>
    </row>
    <row r="1381">
      <c r="A1381" s="9" t="n"/>
      <c r="G1381" s="10" t="n"/>
      <c r="H1381" s="10" t="n"/>
      <c r="M1381" s="9" t="n"/>
    </row>
    <row r="1382">
      <c r="A1382" s="9" t="n"/>
      <c r="G1382" s="10" t="n"/>
      <c r="H1382" s="10" t="n"/>
      <c r="M1382" s="9" t="n"/>
    </row>
    <row r="1383">
      <c r="A1383" s="9" t="n"/>
      <c r="G1383" s="10" t="n"/>
      <c r="H1383" s="10" t="n"/>
      <c r="M1383" s="9" t="n"/>
    </row>
    <row r="1384">
      <c r="A1384" s="9" t="n"/>
      <c r="G1384" s="10" t="n"/>
      <c r="H1384" s="10" t="n"/>
      <c r="M1384" s="9" t="n"/>
    </row>
    <row r="1385">
      <c r="A1385" s="9" t="n"/>
      <c r="G1385" s="10" t="n"/>
      <c r="H1385" s="10" t="n"/>
      <c r="M1385" s="9" t="n"/>
    </row>
    <row r="1386">
      <c r="A1386" s="9" t="n"/>
      <c r="G1386" s="10" t="n"/>
      <c r="H1386" s="10" t="n"/>
      <c r="M1386" s="9" t="n"/>
    </row>
    <row r="1387">
      <c r="A1387" s="9" t="n"/>
      <c r="G1387" s="10" t="n"/>
      <c r="H1387" s="10" t="n"/>
      <c r="M1387" s="9" t="n"/>
    </row>
    <row r="1388">
      <c r="A1388" s="9" t="n"/>
      <c r="G1388" s="10" t="n"/>
      <c r="H1388" s="10" t="n"/>
      <c r="M1388" s="9" t="n"/>
    </row>
    <row r="1389">
      <c r="A1389" s="9" t="n"/>
      <c r="G1389" s="10" t="n"/>
      <c r="H1389" s="10" t="n"/>
      <c r="M1389" s="9" t="n"/>
    </row>
    <row r="1390">
      <c r="A1390" s="9" t="n"/>
      <c r="G1390" s="10" t="n"/>
      <c r="H1390" s="10" t="n"/>
      <c r="M1390" s="9" t="n"/>
    </row>
    <row r="1391">
      <c r="A1391" s="9" t="n"/>
      <c r="G1391" s="10" t="n"/>
      <c r="H1391" s="10" t="n"/>
      <c r="M1391" s="9" t="n"/>
    </row>
    <row r="1392">
      <c r="A1392" s="9" t="n"/>
      <c r="G1392" s="10" t="n"/>
      <c r="H1392" s="10" t="n"/>
      <c r="M1392" s="9" t="n"/>
    </row>
    <row r="1393">
      <c r="A1393" s="9" t="n"/>
      <c r="G1393" s="10" t="n"/>
      <c r="H1393" s="10" t="n"/>
      <c r="M1393" s="9" t="n"/>
    </row>
    <row r="1394">
      <c r="A1394" s="9" t="n"/>
      <c r="G1394" s="10" t="n"/>
      <c r="H1394" s="10" t="n"/>
      <c r="M1394" s="9" t="n"/>
    </row>
    <row r="1395">
      <c r="A1395" s="9" t="n"/>
      <c r="G1395" s="10" t="n"/>
      <c r="H1395" s="10" t="n"/>
      <c r="M1395" s="9" t="n"/>
    </row>
    <row r="1396">
      <c r="A1396" s="9" t="n"/>
      <c r="G1396" s="10" t="n"/>
      <c r="H1396" s="10" t="n"/>
      <c r="M1396" s="9" t="n"/>
    </row>
    <row r="1397">
      <c r="A1397" s="9" t="n"/>
      <c r="G1397" s="10" t="n"/>
      <c r="H1397" s="10" t="n"/>
      <c r="M1397" s="9" t="n"/>
    </row>
    <row r="1398">
      <c r="A1398" s="9" t="n"/>
      <c r="G1398" s="10" t="n"/>
      <c r="H1398" s="10" t="n"/>
      <c r="M1398" s="9" t="n"/>
    </row>
    <row r="1399">
      <c r="A1399" s="9" t="n"/>
      <c r="G1399" s="10" t="n"/>
      <c r="H1399" s="10" t="n"/>
      <c r="M1399" s="9" t="n"/>
    </row>
    <row r="1400">
      <c r="A1400" s="9" t="n"/>
      <c r="G1400" s="10" t="n"/>
      <c r="H1400" s="10" t="n"/>
      <c r="M1400" s="9" t="n"/>
    </row>
    <row r="1401">
      <c r="A1401" s="9" t="n"/>
      <c r="G1401" s="10" t="n"/>
      <c r="H1401" s="10" t="n"/>
      <c r="M1401" s="9" t="n"/>
    </row>
    <row r="1402">
      <c r="A1402" s="9" t="n"/>
      <c r="G1402" s="10" t="n"/>
      <c r="H1402" s="10" t="n"/>
      <c r="M1402" s="9" t="n"/>
    </row>
    <row r="1403">
      <c r="A1403" s="9" t="n"/>
      <c r="G1403" s="10" t="n"/>
      <c r="H1403" s="10" t="n"/>
      <c r="M1403" s="9" t="n"/>
    </row>
    <row r="1404">
      <c r="A1404" s="9" t="n"/>
      <c r="G1404" s="10" t="n"/>
      <c r="H1404" s="10" t="n"/>
      <c r="M1404" s="9" t="n"/>
    </row>
    <row r="1405">
      <c r="A1405" s="9" t="n"/>
      <c r="G1405" s="10" t="n"/>
      <c r="H1405" s="10" t="n"/>
      <c r="M1405" s="9" t="n"/>
    </row>
    <row r="1406">
      <c r="A1406" s="9" t="n"/>
      <c r="G1406" s="10" t="n"/>
      <c r="H1406" s="10" t="n"/>
      <c r="M1406" s="9" t="n"/>
    </row>
    <row r="1407">
      <c r="A1407" s="9" t="n"/>
      <c r="G1407" s="10" t="n"/>
      <c r="H1407" s="10" t="n"/>
      <c r="M1407" s="9" t="n"/>
    </row>
    <row r="1408">
      <c r="A1408" s="9" t="n"/>
      <c r="G1408" s="10" t="n"/>
      <c r="H1408" s="10" t="n"/>
      <c r="M1408" s="9" t="n"/>
    </row>
    <row r="1409">
      <c r="A1409" s="9" t="n"/>
      <c r="G1409" s="10" t="n"/>
      <c r="H1409" s="10" t="n"/>
      <c r="M1409" s="9" t="n"/>
    </row>
    <row r="1410">
      <c r="A1410" s="9" t="n"/>
      <c r="G1410" s="10" t="n"/>
      <c r="H1410" s="10" t="n"/>
      <c r="M1410" s="9" t="n"/>
    </row>
    <row r="1411">
      <c r="A1411" s="9" t="n"/>
      <c r="G1411" s="10" t="n"/>
      <c r="H1411" s="10" t="n"/>
      <c r="M1411" s="9" t="n"/>
    </row>
    <row r="1412">
      <c r="A1412" s="9" t="n"/>
      <c r="G1412" s="10" t="n"/>
      <c r="H1412" s="10" t="n"/>
      <c r="M1412" s="9" t="n"/>
    </row>
    <row r="1413">
      <c r="A1413" s="9" t="n"/>
      <c r="G1413" s="10" t="n"/>
      <c r="H1413" s="10" t="n"/>
      <c r="M1413" s="9" t="n"/>
    </row>
    <row r="1414">
      <c r="A1414" s="9" t="n"/>
      <c r="G1414" s="10" t="n"/>
      <c r="H1414" s="10" t="n"/>
      <c r="M1414" s="9" t="n"/>
    </row>
    <row r="1415">
      <c r="A1415" s="9" t="n"/>
      <c r="G1415" s="10" t="n"/>
      <c r="H1415" s="10" t="n"/>
      <c r="M1415" s="9" t="n"/>
    </row>
    <row r="1416">
      <c r="A1416" s="9" t="n"/>
      <c r="G1416" s="10" t="n"/>
      <c r="H1416" s="10" t="n"/>
      <c r="M1416" s="9" t="n"/>
    </row>
    <row r="1417">
      <c r="A1417" s="9" t="n"/>
      <c r="G1417" s="10" t="n"/>
      <c r="H1417" s="10" t="n"/>
      <c r="M1417" s="9" t="n"/>
    </row>
    <row r="1418">
      <c r="A1418" s="9" t="n"/>
      <c r="G1418" s="10" t="n"/>
      <c r="H1418" s="10" t="n"/>
      <c r="M1418" s="9" t="n"/>
    </row>
    <row r="1419">
      <c r="A1419" s="9" t="n"/>
      <c r="G1419" s="10" t="n"/>
      <c r="H1419" s="10" t="n"/>
      <c r="M1419" s="9" t="n"/>
    </row>
    <row r="1420">
      <c r="A1420" s="9" t="n"/>
      <c r="G1420" s="10" t="n"/>
      <c r="H1420" s="10" t="n"/>
      <c r="M1420" s="9" t="n"/>
    </row>
    <row r="1421">
      <c r="A1421" s="9" t="n"/>
      <c r="G1421" s="10" t="n"/>
      <c r="H1421" s="10" t="n"/>
      <c r="M1421" s="9" t="n"/>
    </row>
    <row r="1422">
      <c r="A1422" s="9" t="n"/>
      <c r="G1422" s="10" t="n"/>
      <c r="H1422" s="10" t="n"/>
      <c r="M1422" s="9" t="n"/>
    </row>
    <row r="1423">
      <c r="A1423" s="9" t="n"/>
      <c r="G1423" s="10" t="n"/>
      <c r="H1423" s="10" t="n"/>
      <c r="M1423" s="9" t="n"/>
    </row>
    <row r="1424">
      <c r="A1424" s="9" t="n"/>
      <c r="G1424" s="10" t="n"/>
      <c r="H1424" s="10" t="n"/>
      <c r="M1424" s="9" t="n"/>
    </row>
    <row r="1425">
      <c r="A1425" s="9" t="n"/>
      <c r="G1425" s="10" t="n"/>
      <c r="H1425" s="10" t="n"/>
      <c r="M1425" s="9" t="n"/>
    </row>
    <row r="1426">
      <c r="A1426" s="9" t="n"/>
      <c r="G1426" s="10" t="n"/>
      <c r="H1426" s="10" t="n"/>
      <c r="M1426" s="9" t="n"/>
    </row>
    <row r="1427">
      <c r="A1427" s="9" t="n"/>
      <c r="G1427" s="10" t="n"/>
      <c r="H1427" s="10" t="n"/>
      <c r="M1427" s="9" t="n"/>
    </row>
    <row r="1428">
      <c r="A1428" s="9" t="n"/>
      <c r="G1428" s="10" t="n"/>
      <c r="H1428" s="10" t="n"/>
      <c r="M1428" s="9" t="n"/>
    </row>
    <row r="1429">
      <c r="A1429" s="9" t="n"/>
      <c r="G1429" s="10" t="n"/>
      <c r="H1429" s="10" t="n"/>
      <c r="M1429" s="9" t="n"/>
    </row>
    <row r="1430">
      <c r="A1430" s="9" t="n"/>
      <c r="G1430" s="10" t="n"/>
      <c r="H1430" s="10" t="n"/>
      <c r="M1430" s="9" t="n"/>
    </row>
    <row r="1431">
      <c r="A1431" s="9" t="n"/>
      <c r="G1431" s="10" t="n"/>
      <c r="H1431" s="10" t="n"/>
      <c r="M1431" s="9" t="n"/>
    </row>
    <row r="1432">
      <c r="A1432" s="9" t="n"/>
      <c r="G1432" s="10" t="n"/>
      <c r="H1432" s="10" t="n"/>
      <c r="M1432" s="9" t="n"/>
    </row>
    <row r="1433">
      <c r="A1433" s="9" t="n"/>
      <c r="G1433" s="10" t="n"/>
      <c r="H1433" s="10" t="n"/>
      <c r="M1433" s="9" t="n"/>
    </row>
    <row r="1434">
      <c r="A1434" s="9" t="n"/>
      <c r="G1434" s="10" t="n"/>
      <c r="H1434" s="10" t="n"/>
      <c r="M1434" s="9" t="n"/>
    </row>
    <row r="1435">
      <c r="A1435" s="9" t="n"/>
      <c r="G1435" s="10" t="n"/>
      <c r="H1435" s="10" t="n"/>
      <c r="M1435" s="9" t="n"/>
    </row>
    <row r="1436">
      <c r="A1436" s="9" t="n"/>
      <c r="G1436" s="10" t="n"/>
      <c r="H1436" s="10" t="n"/>
      <c r="M1436" s="9" t="n"/>
    </row>
    <row r="1437">
      <c r="A1437" s="9" t="n"/>
      <c r="G1437" s="10" t="n"/>
      <c r="H1437" s="10" t="n"/>
      <c r="M1437" s="9" t="n"/>
    </row>
    <row r="1438">
      <c r="A1438" s="9" t="n"/>
      <c r="G1438" s="10" t="n"/>
      <c r="H1438" s="10" t="n"/>
      <c r="M1438" s="9" t="n"/>
    </row>
    <row r="1439">
      <c r="A1439" s="9" t="n"/>
      <c r="G1439" s="10" t="n"/>
      <c r="H1439" s="10" t="n"/>
      <c r="M1439" s="9" t="n"/>
    </row>
    <row r="1440">
      <c r="A1440" s="9" t="n"/>
      <c r="G1440" s="10" t="n"/>
      <c r="H1440" s="10" t="n"/>
      <c r="M1440" s="9" t="n"/>
    </row>
    <row r="1441">
      <c r="A1441" s="9" t="n"/>
      <c r="G1441" s="10" t="n"/>
      <c r="H1441" s="10" t="n"/>
      <c r="M1441" s="9" t="n"/>
    </row>
    <row r="1442">
      <c r="A1442" s="9" t="n"/>
      <c r="G1442" s="10" t="n"/>
      <c r="H1442" s="10" t="n"/>
      <c r="M1442" s="9" t="n"/>
    </row>
    <row r="1443">
      <c r="A1443" s="9" t="n"/>
      <c r="G1443" s="10" t="n"/>
      <c r="H1443" s="10" t="n"/>
      <c r="M1443" s="9" t="n"/>
    </row>
    <row r="1444">
      <c r="A1444" s="9" t="n"/>
      <c r="G1444" s="10" t="n"/>
      <c r="H1444" s="10" t="n"/>
      <c r="M1444" s="9" t="n"/>
    </row>
    <row r="1445">
      <c r="A1445" s="9" t="n"/>
      <c r="G1445" s="10" t="n"/>
      <c r="H1445" s="10" t="n"/>
      <c r="M1445" s="9" t="n"/>
    </row>
    <row r="1446">
      <c r="A1446" s="9" t="n"/>
      <c r="G1446" s="10" t="n"/>
      <c r="H1446" s="10" t="n"/>
      <c r="M1446" s="9" t="n"/>
    </row>
    <row r="1447">
      <c r="A1447" s="9" t="n"/>
      <c r="G1447" s="10" t="n"/>
      <c r="H1447" s="10" t="n"/>
      <c r="M1447" s="9" t="n"/>
    </row>
    <row r="1448">
      <c r="A1448" s="9" t="n"/>
      <c r="G1448" s="10" t="n"/>
      <c r="H1448" s="10" t="n"/>
      <c r="M1448" s="9" t="n"/>
    </row>
    <row r="1449">
      <c r="A1449" s="9" t="n"/>
      <c r="G1449" s="10" t="n"/>
      <c r="H1449" s="10" t="n"/>
      <c r="M1449" s="9" t="n"/>
    </row>
    <row r="1450">
      <c r="A1450" s="9" t="n"/>
      <c r="G1450" s="10" t="n"/>
      <c r="H1450" s="10" t="n"/>
      <c r="M1450" s="9" t="n"/>
    </row>
    <row r="1451">
      <c r="A1451" s="9" t="n"/>
      <c r="G1451" s="10" t="n"/>
      <c r="H1451" s="10" t="n"/>
      <c r="M1451" s="9" t="n"/>
    </row>
    <row r="1452">
      <c r="A1452" s="9" t="n"/>
      <c r="G1452" s="10" t="n"/>
      <c r="H1452" s="10" t="n"/>
      <c r="M1452" s="9" t="n"/>
    </row>
    <row r="1453">
      <c r="A1453" s="9" t="n"/>
      <c r="G1453" s="10" t="n"/>
      <c r="H1453" s="10" t="n"/>
      <c r="M1453" s="9" t="n"/>
    </row>
    <row r="1454">
      <c r="A1454" s="9" t="n"/>
      <c r="G1454" s="10" t="n"/>
      <c r="H1454" s="10" t="n"/>
      <c r="M1454" s="9" t="n"/>
    </row>
    <row r="1455">
      <c r="A1455" s="9" t="n"/>
      <c r="G1455" s="10" t="n"/>
      <c r="H1455" s="10" t="n"/>
      <c r="M1455" s="9" t="n"/>
    </row>
    <row r="1456">
      <c r="A1456" s="9" t="n"/>
      <c r="G1456" s="10" t="n"/>
      <c r="H1456" s="10" t="n"/>
      <c r="M1456" s="9" t="n"/>
    </row>
    <row r="1457">
      <c r="A1457" s="9" t="n"/>
      <c r="G1457" s="10" t="n"/>
      <c r="H1457" s="10" t="n"/>
      <c r="M1457" s="9" t="n"/>
    </row>
    <row r="1458">
      <c r="A1458" s="9" t="n"/>
      <c r="G1458" s="10" t="n"/>
      <c r="H1458" s="10" t="n"/>
      <c r="M1458" s="9" t="n"/>
    </row>
    <row r="1459">
      <c r="A1459" s="9" t="n"/>
      <c r="G1459" s="10" t="n"/>
      <c r="H1459" s="10" t="n"/>
      <c r="M1459" s="9" t="n"/>
    </row>
    <row r="1460">
      <c r="A1460" s="9" t="n"/>
      <c r="G1460" s="10" t="n"/>
      <c r="H1460" s="10" t="n"/>
      <c r="M1460" s="9" t="n"/>
    </row>
    <row r="1461">
      <c r="A1461" s="9" t="n"/>
      <c r="G1461" s="10" t="n"/>
      <c r="H1461" s="10" t="n"/>
      <c r="M1461" s="9" t="n"/>
    </row>
    <row r="1462">
      <c r="A1462" s="9" t="n"/>
      <c r="G1462" s="10" t="n"/>
      <c r="H1462" s="10" t="n"/>
      <c r="M1462" s="9" t="n"/>
    </row>
    <row r="1463">
      <c r="A1463" s="9" t="n"/>
      <c r="G1463" s="10" t="n"/>
      <c r="H1463" s="10" t="n"/>
      <c r="M1463" s="9" t="n"/>
    </row>
    <row r="1464">
      <c r="A1464" s="9" t="n"/>
      <c r="G1464" s="10" t="n"/>
      <c r="H1464" s="10" t="n"/>
      <c r="M1464" s="9" t="n"/>
    </row>
    <row r="1465">
      <c r="A1465" s="9" t="n"/>
      <c r="G1465" s="10" t="n"/>
      <c r="H1465" s="10" t="n"/>
      <c r="M1465" s="9" t="n"/>
    </row>
    <row r="1466">
      <c r="A1466" s="9" t="n"/>
      <c r="G1466" s="10" t="n"/>
      <c r="H1466" s="10" t="n"/>
      <c r="M1466" s="9" t="n"/>
    </row>
    <row r="1467">
      <c r="A1467" s="9" t="n"/>
      <c r="G1467" s="10" t="n"/>
      <c r="H1467" s="10" t="n"/>
      <c r="M1467" s="9" t="n"/>
    </row>
    <row r="1468">
      <c r="A1468" s="9" t="n"/>
      <c r="G1468" s="10" t="n"/>
      <c r="H1468" s="10" t="n"/>
      <c r="M1468" s="9" t="n"/>
    </row>
    <row r="1469">
      <c r="A1469" s="9" t="n"/>
      <c r="G1469" s="10" t="n"/>
      <c r="H1469" s="10" t="n"/>
      <c r="M1469" s="9" t="n"/>
    </row>
    <row r="1470">
      <c r="A1470" s="9" t="n"/>
      <c r="G1470" s="10" t="n"/>
      <c r="H1470" s="10" t="n"/>
      <c r="M1470" s="9" t="n"/>
    </row>
    <row r="1471">
      <c r="A1471" s="9" t="n"/>
      <c r="G1471" s="10" t="n"/>
      <c r="H1471" s="10" t="n"/>
      <c r="M1471" s="9" t="n"/>
    </row>
    <row r="1472">
      <c r="A1472" s="9" t="n"/>
      <c r="G1472" s="10" t="n"/>
      <c r="H1472" s="10" t="n"/>
      <c r="M1472" s="9" t="n"/>
    </row>
    <row r="1473">
      <c r="A1473" s="9" t="n"/>
      <c r="G1473" s="10" t="n"/>
      <c r="H1473" s="10" t="n"/>
      <c r="M1473" s="9" t="n"/>
    </row>
    <row r="1474">
      <c r="A1474" s="9" t="n"/>
      <c r="G1474" s="10" t="n"/>
      <c r="H1474" s="10" t="n"/>
      <c r="M1474" s="9" t="n"/>
    </row>
    <row r="1475">
      <c r="A1475" s="9" t="n"/>
      <c r="G1475" s="10" t="n"/>
      <c r="H1475" s="10" t="n"/>
      <c r="M1475" s="9" t="n"/>
    </row>
    <row r="1476">
      <c r="A1476" s="9" t="n"/>
      <c r="G1476" s="10" t="n"/>
      <c r="H1476" s="10" t="n"/>
      <c r="M1476" s="9" t="n"/>
    </row>
    <row r="1477">
      <c r="A1477" s="9" t="n"/>
      <c r="G1477" s="10" t="n"/>
      <c r="H1477" s="10" t="n"/>
      <c r="M1477" s="9" t="n"/>
    </row>
    <row r="1478">
      <c r="A1478" s="9" t="n"/>
      <c r="G1478" s="10" t="n"/>
      <c r="H1478" s="10" t="n"/>
      <c r="M1478" s="9" t="n"/>
    </row>
    <row r="1479">
      <c r="A1479" s="9" t="n"/>
      <c r="G1479" s="10" t="n"/>
      <c r="H1479" s="10" t="n"/>
      <c r="M1479" s="9" t="n"/>
    </row>
    <row r="1480">
      <c r="A1480" s="9" t="n"/>
      <c r="G1480" s="10" t="n"/>
      <c r="H1480" s="10" t="n"/>
      <c r="M1480" s="9" t="n"/>
    </row>
    <row r="1481">
      <c r="A1481" s="9" t="n"/>
      <c r="G1481" s="10" t="n"/>
      <c r="H1481" s="10" t="n"/>
      <c r="M1481" s="9" t="n"/>
    </row>
    <row r="1482">
      <c r="A1482" s="9" t="n"/>
      <c r="G1482" s="10" t="n"/>
      <c r="H1482" s="10" t="n"/>
      <c r="M1482" s="9" t="n"/>
    </row>
    <row r="1483">
      <c r="A1483" s="9" t="n"/>
      <c r="G1483" s="10" t="n"/>
      <c r="H1483" s="10" t="n"/>
      <c r="M1483" s="9" t="n"/>
    </row>
    <row r="1484">
      <c r="A1484" s="9" t="n"/>
      <c r="G1484" s="10" t="n"/>
      <c r="H1484" s="10" t="n"/>
      <c r="M1484" s="9" t="n"/>
    </row>
    <row r="1485">
      <c r="A1485" s="9" t="n"/>
      <c r="G1485" s="10" t="n"/>
      <c r="H1485" s="10" t="n"/>
      <c r="M1485" s="9" t="n"/>
    </row>
    <row r="1486">
      <c r="A1486" s="9" t="n"/>
      <c r="G1486" s="10" t="n"/>
      <c r="H1486" s="10" t="n"/>
      <c r="M1486" s="9" t="n"/>
    </row>
    <row r="1487">
      <c r="A1487" s="9" t="n"/>
      <c r="G1487" s="10" t="n"/>
      <c r="H1487" s="10" t="n"/>
      <c r="M1487" s="9" t="n"/>
    </row>
    <row r="1488">
      <c r="A1488" s="9" t="n"/>
      <c r="G1488" s="10" t="n"/>
      <c r="H1488" s="10" t="n"/>
      <c r="M1488" s="9" t="n"/>
    </row>
    <row r="1489">
      <c r="A1489" s="9" t="n"/>
      <c r="G1489" s="10" t="n"/>
      <c r="H1489" s="10" t="n"/>
      <c r="M1489" s="9" t="n"/>
    </row>
    <row r="1490">
      <c r="A1490" s="9" t="n"/>
      <c r="G1490" s="10" t="n"/>
      <c r="H1490" s="10" t="n"/>
      <c r="M1490" s="9" t="n"/>
    </row>
    <row r="1491">
      <c r="A1491" s="9" t="n"/>
      <c r="G1491" s="10" t="n"/>
      <c r="H1491" s="10" t="n"/>
      <c r="M1491" s="9" t="n"/>
    </row>
    <row r="1492">
      <c r="A1492" s="9" t="n"/>
      <c r="G1492" s="10" t="n"/>
      <c r="H1492" s="10" t="n"/>
      <c r="M1492" s="9" t="n"/>
    </row>
    <row r="1493">
      <c r="A1493" s="9" t="n"/>
      <c r="G1493" s="10" t="n"/>
      <c r="H1493" s="10" t="n"/>
      <c r="M1493" s="9" t="n"/>
    </row>
    <row r="1494">
      <c r="A1494" s="9" t="n"/>
      <c r="G1494" s="10" t="n"/>
      <c r="H1494" s="10" t="n"/>
      <c r="M1494" s="9" t="n"/>
    </row>
    <row r="1495">
      <c r="A1495" s="9" t="n"/>
      <c r="G1495" s="10" t="n"/>
      <c r="H1495" s="10" t="n"/>
      <c r="M1495" s="9" t="n"/>
    </row>
    <row r="1496">
      <c r="A1496" s="9" t="n"/>
      <c r="G1496" s="10" t="n"/>
      <c r="H1496" s="10" t="n"/>
      <c r="M1496" s="9" t="n"/>
    </row>
    <row r="1497">
      <c r="A1497" s="9" t="n"/>
      <c r="G1497" s="10" t="n"/>
      <c r="H1497" s="10" t="n"/>
      <c r="M1497" s="9" t="n"/>
    </row>
    <row r="1498">
      <c r="A1498" s="9" t="n"/>
      <c r="G1498" s="10" t="n"/>
      <c r="H1498" s="10" t="n"/>
      <c r="M1498" s="9" t="n"/>
    </row>
    <row r="1499">
      <c r="A1499" s="9" t="n"/>
      <c r="G1499" s="10" t="n"/>
      <c r="H1499" s="10" t="n"/>
      <c r="M1499" s="9" t="n"/>
    </row>
    <row r="1500">
      <c r="A1500" s="9" t="n"/>
      <c r="G1500" s="10" t="n"/>
      <c r="H1500" s="10" t="n"/>
      <c r="M1500" s="9" t="n"/>
    </row>
    <row r="1501">
      <c r="A1501" s="9" t="n"/>
      <c r="G1501" s="10" t="n"/>
      <c r="H1501" s="10" t="n"/>
      <c r="M1501" s="9" t="n"/>
    </row>
    <row r="1502">
      <c r="A1502" s="9" t="n"/>
      <c r="G1502" s="10" t="n"/>
      <c r="H1502" s="10" t="n"/>
      <c r="M1502" s="9" t="n"/>
    </row>
    <row r="1503">
      <c r="A1503" s="9" t="n"/>
      <c r="G1503" s="10" t="n"/>
      <c r="H1503" s="10" t="n"/>
      <c r="M1503" s="9" t="n"/>
    </row>
    <row r="1504">
      <c r="A1504" s="9" t="n"/>
      <c r="G1504" s="10" t="n"/>
      <c r="H1504" s="10" t="n"/>
      <c r="M1504" s="9" t="n"/>
    </row>
    <row r="1505">
      <c r="A1505" s="9" t="n"/>
      <c r="G1505" s="10" t="n"/>
      <c r="H1505" s="10" t="n"/>
      <c r="M1505" s="9" t="n"/>
    </row>
    <row r="1506">
      <c r="A1506" s="9" t="n"/>
      <c r="G1506" s="10" t="n"/>
      <c r="H1506" s="10" t="n"/>
      <c r="M1506" s="9" t="n"/>
    </row>
    <row r="1507">
      <c r="A1507" s="9" t="n"/>
      <c r="G1507" s="10" t="n"/>
      <c r="H1507" s="10" t="n"/>
      <c r="M1507" s="9" t="n"/>
    </row>
    <row r="1508">
      <c r="A1508" s="9" t="n"/>
      <c r="G1508" s="10" t="n"/>
      <c r="H1508" s="10" t="n"/>
      <c r="M1508" s="9" t="n"/>
    </row>
    <row r="1509">
      <c r="A1509" s="9" t="n"/>
      <c r="G1509" s="10" t="n"/>
      <c r="H1509" s="10" t="n"/>
      <c r="M1509" s="9" t="n"/>
    </row>
    <row r="1510">
      <c r="A1510" s="9" t="n"/>
      <c r="G1510" s="10" t="n"/>
      <c r="H1510" s="10" t="n"/>
      <c r="M1510" s="9" t="n"/>
    </row>
    <row r="1511">
      <c r="A1511" s="9" t="n"/>
      <c r="G1511" s="10" t="n"/>
      <c r="H1511" s="10" t="n"/>
      <c r="M1511" s="9" t="n"/>
    </row>
    <row r="1512">
      <c r="A1512" s="9" t="n"/>
      <c r="G1512" s="10" t="n"/>
      <c r="H1512" s="10" t="n"/>
      <c r="M1512" s="9" t="n"/>
    </row>
    <row r="1513">
      <c r="A1513" s="9" t="n"/>
      <c r="G1513" s="10" t="n"/>
      <c r="H1513" s="10" t="n"/>
      <c r="M1513" s="9" t="n"/>
    </row>
    <row r="1514">
      <c r="A1514" s="9" t="n"/>
      <c r="G1514" s="10" t="n"/>
      <c r="H1514" s="10" t="n"/>
      <c r="M1514" s="9" t="n"/>
    </row>
    <row r="1515">
      <c r="A1515" s="9" t="n"/>
      <c r="G1515" s="10" t="n"/>
      <c r="H1515" s="10" t="n"/>
      <c r="M1515" s="9" t="n"/>
    </row>
    <row r="1516">
      <c r="A1516" s="9" t="n"/>
      <c r="G1516" s="10" t="n"/>
      <c r="H1516" s="10" t="n"/>
      <c r="M1516" s="9" t="n"/>
    </row>
    <row r="1517">
      <c r="A1517" s="9" t="n"/>
      <c r="G1517" s="10" t="n"/>
      <c r="H1517" s="10" t="n"/>
      <c r="M1517" s="9" t="n"/>
    </row>
    <row r="1518">
      <c r="A1518" s="9" t="n"/>
      <c r="G1518" s="10" t="n"/>
      <c r="H1518" s="10" t="n"/>
      <c r="M1518" s="9" t="n"/>
    </row>
    <row r="1519">
      <c r="A1519" s="9" t="n"/>
      <c r="G1519" s="10" t="n"/>
      <c r="H1519" s="10" t="n"/>
      <c r="M1519" s="9" t="n"/>
    </row>
    <row r="1520">
      <c r="A1520" s="9" t="n"/>
      <c r="G1520" s="10" t="n"/>
      <c r="H1520" s="10" t="n"/>
      <c r="M1520" s="9" t="n"/>
    </row>
    <row r="1521">
      <c r="A1521" s="9" t="n"/>
      <c r="G1521" s="10" t="n"/>
      <c r="H1521" s="10" t="n"/>
      <c r="M1521" s="9" t="n"/>
    </row>
    <row r="1522">
      <c r="A1522" s="9" t="n"/>
      <c r="G1522" s="10" t="n"/>
      <c r="H1522" s="10" t="n"/>
      <c r="M1522" s="9" t="n"/>
    </row>
    <row r="1523">
      <c r="A1523" s="9" t="n"/>
      <c r="G1523" s="10" t="n"/>
      <c r="H1523" s="10" t="n"/>
      <c r="M1523" s="9" t="n"/>
    </row>
    <row r="1524">
      <c r="A1524" s="9" t="n"/>
      <c r="G1524" s="10" t="n"/>
      <c r="H1524" s="10" t="n"/>
      <c r="M1524" s="9" t="n"/>
    </row>
    <row r="1525">
      <c r="A1525" s="9" t="n"/>
      <c r="G1525" s="10" t="n"/>
      <c r="H1525" s="10" t="n"/>
      <c r="M1525" s="9" t="n"/>
    </row>
    <row r="1526">
      <c r="A1526" s="9" t="n"/>
      <c r="G1526" s="10" t="n"/>
      <c r="H1526" s="10" t="n"/>
      <c r="M1526" s="9" t="n"/>
    </row>
    <row r="1527">
      <c r="A1527" s="9" t="n"/>
      <c r="G1527" s="10" t="n"/>
      <c r="H1527" s="10" t="n"/>
      <c r="M1527" s="9" t="n"/>
    </row>
    <row r="1528">
      <c r="A1528" s="9" t="n"/>
      <c r="G1528" s="10" t="n"/>
      <c r="H1528" s="10" t="n"/>
      <c r="M1528" s="9" t="n"/>
    </row>
    <row r="1529">
      <c r="A1529" s="9" t="n"/>
      <c r="G1529" s="10" t="n"/>
      <c r="H1529" s="10" t="n"/>
      <c r="M1529" s="9" t="n"/>
    </row>
    <row r="1530">
      <c r="A1530" s="9" t="n"/>
      <c r="G1530" s="10" t="n"/>
      <c r="H1530" s="10" t="n"/>
      <c r="M1530" s="9" t="n"/>
    </row>
    <row r="1531">
      <c r="A1531" s="9" t="n"/>
      <c r="G1531" s="10" t="n"/>
      <c r="H1531" s="10" t="n"/>
      <c r="M1531" s="9" t="n"/>
    </row>
    <row r="1532">
      <c r="A1532" s="9" t="n"/>
      <c r="G1532" s="10" t="n"/>
      <c r="H1532" s="10" t="n"/>
      <c r="M1532" s="9" t="n"/>
    </row>
    <row r="1533">
      <c r="A1533" s="9" t="n"/>
      <c r="G1533" s="10" t="n"/>
      <c r="H1533" s="10" t="n"/>
      <c r="M1533" s="9" t="n"/>
    </row>
    <row r="1534">
      <c r="A1534" s="9" t="n"/>
      <c r="G1534" s="10" t="n"/>
      <c r="H1534" s="10" t="n"/>
      <c r="M1534" s="9" t="n"/>
    </row>
    <row r="1535">
      <c r="A1535" s="9" t="n"/>
      <c r="G1535" s="10" t="n"/>
      <c r="H1535" s="10" t="n"/>
      <c r="M1535" s="9" t="n"/>
    </row>
    <row r="1536">
      <c r="A1536" s="9" t="n"/>
      <c r="G1536" s="10" t="n"/>
      <c r="H1536" s="10" t="n"/>
      <c r="M1536" s="9" t="n"/>
    </row>
    <row r="1537">
      <c r="A1537" s="9" t="n"/>
      <c r="G1537" s="10" t="n"/>
      <c r="H1537" s="10" t="n"/>
      <c r="M1537" s="9" t="n"/>
    </row>
    <row r="1538">
      <c r="A1538" s="9" t="n"/>
      <c r="G1538" s="10" t="n"/>
      <c r="H1538" s="10" t="n"/>
      <c r="M1538" s="9" t="n"/>
    </row>
    <row r="1539">
      <c r="A1539" s="9" t="n"/>
      <c r="G1539" s="10" t="n"/>
      <c r="H1539" s="10" t="n"/>
      <c r="M1539" s="9" t="n"/>
    </row>
    <row r="1540">
      <c r="A1540" s="9" t="n"/>
      <c r="G1540" s="10" t="n"/>
      <c r="H1540" s="10" t="n"/>
      <c r="M1540" s="9" t="n"/>
    </row>
    <row r="1541">
      <c r="A1541" s="9" t="n"/>
      <c r="G1541" s="10" t="n"/>
      <c r="H1541" s="10" t="n"/>
      <c r="M1541" s="9" t="n"/>
    </row>
    <row r="1542">
      <c r="A1542" s="9" t="n"/>
      <c r="G1542" s="10" t="n"/>
      <c r="H1542" s="10" t="n"/>
      <c r="M1542" s="9" t="n"/>
    </row>
    <row r="1543">
      <c r="A1543" s="9" t="n"/>
      <c r="G1543" s="10" t="n"/>
      <c r="H1543" s="10" t="n"/>
      <c r="M1543" s="9" t="n"/>
    </row>
    <row r="1544">
      <c r="A1544" s="9" t="n"/>
      <c r="G1544" s="10" t="n"/>
      <c r="H1544" s="10" t="n"/>
      <c r="M1544" s="9" t="n"/>
    </row>
    <row r="1545">
      <c r="A1545" s="9" t="n"/>
      <c r="G1545" s="10" t="n"/>
      <c r="H1545" s="10" t="n"/>
      <c r="M1545" s="9" t="n"/>
    </row>
    <row r="1546">
      <c r="A1546" s="9" t="n"/>
      <c r="G1546" s="10" t="n"/>
      <c r="H1546" s="10" t="n"/>
      <c r="M1546" s="9" t="n"/>
    </row>
    <row r="1547">
      <c r="A1547" s="9" t="n"/>
      <c r="G1547" s="10" t="n"/>
      <c r="H1547" s="10" t="n"/>
      <c r="M1547" s="9" t="n"/>
    </row>
    <row r="1548">
      <c r="A1548" s="9" t="n"/>
      <c r="G1548" s="10" t="n"/>
      <c r="H1548" s="10" t="n"/>
      <c r="M1548" s="9" t="n"/>
    </row>
    <row r="1549">
      <c r="A1549" s="9" t="n"/>
      <c r="G1549" s="10" t="n"/>
      <c r="H1549" s="10" t="n"/>
      <c r="M1549" s="9" t="n"/>
    </row>
    <row r="1550">
      <c r="A1550" s="9" t="n"/>
      <c r="G1550" s="10" t="n"/>
      <c r="H1550" s="10" t="n"/>
      <c r="M1550" s="9" t="n"/>
    </row>
    <row r="1551">
      <c r="A1551" s="9" t="n"/>
      <c r="G1551" s="10" t="n"/>
      <c r="H1551" s="10" t="n"/>
      <c r="M1551" s="9" t="n"/>
    </row>
    <row r="1552">
      <c r="A1552" s="9" t="n"/>
      <c r="G1552" s="10" t="n"/>
      <c r="H1552" s="10" t="n"/>
      <c r="M1552" s="9" t="n"/>
    </row>
    <row r="1553">
      <c r="A1553" s="9" t="n"/>
      <c r="G1553" s="10" t="n"/>
      <c r="H1553" s="10" t="n"/>
      <c r="M1553" s="9" t="n"/>
    </row>
    <row r="1554">
      <c r="A1554" s="9" t="n"/>
      <c r="G1554" s="10" t="n"/>
      <c r="H1554" s="10" t="n"/>
      <c r="M1554" s="9" t="n"/>
    </row>
    <row r="1555">
      <c r="A1555" s="9" t="n"/>
      <c r="G1555" s="10" t="n"/>
      <c r="H1555" s="10" t="n"/>
      <c r="M1555" s="9" t="n"/>
    </row>
    <row r="1556">
      <c r="A1556" s="9" t="n"/>
      <c r="G1556" s="10" t="n"/>
      <c r="H1556" s="10" t="n"/>
      <c r="M1556" s="9" t="n"/>
    </row>
    <row r="1557">
      <c r="A1557" s="9" t="n"/>
      <c r="G1557" s="10" t="n"/>
      <c r="H1557" s="10" t="n"/>
      <c r="M1557" s="9" t="n"/>
    </row>
    <row r="1558">
      <c r="A1558" s="9" t="n"/>
      <c r="G1558" s="10" t="n"/>
      <c r="H1558" s="10" t="n"/>
      <c r="M1558" s="9" t="n"/>
    </row>
    <row r="1559">
      <c r="A1559" s="9" t="n"/>
      <c r="G1559" s="10" t="n"/>
      <c r="H1559" s="10" t="n"/>
      <c r="M1559" s="9" t="n"/>
    </row>
    <row r="1560">
      <c r="A1560" s="9" t="n"/>
      <c r="G1560" s="10" t="n"/>
      <c r="H1560" s="10" t="n"/>
      <c r="M1560" s="9" t="n"/>
    </row>
    <row r="1561">
      <c r="A1561" s="9" t="n"/>
      <c r="G1561" s="10" t="n"/>
      <c r="H1561" s="10" t="n"/>
      <c r="M1561" s="9" t="n"/>
    </row>
    <row r="1562">
      <c r="A1562" s="9" t="n"/>
      <c r="G1562" s="10" t="n"/>
      <c r="H1562" s="10" t="n"/>
      <c r="M1562" s="9" t="n"/>
    </row>
    <row r="1563">
      <c r="A1563" s="9" t="n"/>
      <c r="G1563" s="10" t="n"/>
      <c r="H1563" s="10" t="n"/>
      <c r="M1563" s="9" t="n"/>
    </row>
    <row r="1564">
      <c r="A1564" s="9" t="n"/>
      <c r="G1564" s="10" t="n"/>
      <c r="H1564" s="10" t="n"/>
      <c r="M1564" s="9" t="n"/>
    </row>
    <row r="1565">
      <c r="A1565" s="9" t="n"/>
      <c r="G1565" s="10" t="n"/>
      <c r="H1565" s="10" t="n"/>
      <c r="M1565" s="9" t="n"/>
    </row>
    <row r="1566">
      <c r="A1566" s="9" t="n"/>
      <c r="G1566" s="10" t="n"/>
      <c r="H1566" s="10" t="n"/>
      <c r="M1566" s="9" t="n"/>
    </row>
    <row r="1567">
      <c r="A1567" s="9" t="n"/>
      <c r="G1567" s="10" t="n"/>
      <c r="H1567" s="10" t="n"/>
      <c r="M1567" s="9" t="n"/>
    </row>
    <row r="1568">
      <c r="A1568" s="9" t="n"/>
      <c r="G1568" s="10" t="n"/>
      <c r="H1568" s="10" t="n"/>
      <c r="M1568" s="9" t="n"/>
    </row>
    <row r="1569">
      <c r="A1569" s="9" t="n"/>
      <c r="G1569" s="10" t="n"/>
      <c r="H1569" s="10" t="n"/>
      <c r="M1569" s="9" t="n"/>
    </row>
    <row r="1570">
      <c r="A1570" s="9" t="n"/>
      <c r="G1570" s="10" t="n"/>
      <c r="H1570" s="10" t="n"/>
      <c r="M1570" s="9" t="n"/>
    </row>
    <row r="1571">
      <c r="A1571" s="9" t="n"/>
      <c r="G1571" s="10" t="n"/>
      <c r="H1571" s="10" t="n"/>
      <c r="M1571" s="9" t="n"/>
    </row>
    <row r="1572">
      <c r="A1572" s="9" t="n"/>
      <c r="G1572" s="10" t="n"/>
      <c r="H1572" s="10" t="n"/>
      <c r="M1572" s="9" t="n"/>
    </row>
    <row r="1573">
      <c r="A1573" s="9" t="n"/>
      <c r="G1573" s="10" t="n"/>
      <c r="H1573" s="10" t="n"/>
      <c r="M1573" s="9" t="n"/>
    </row>
    <row r="1574">
      <c r="A1574" s="9" t="n"/>
      <c r="G1574" s="10" t="n"/>
      <c r="H1574" s="10" t="n"/>
      <c r="M1574" s="9" t="n"/>
    </row>
    <row r="1575">
      <c r="A1575" s="9" t="n"/>
      <c r="G1575" s="10" t="n"/>
      <c r="H1575" s="10" t="n"/>
      <c r="M1575" s="9" t="n"/>
    </row>
    <row r="1576">
      <c r="A1576" s="9" t="n"/>
      <c r="G1576" s="10" t="n"/>
      <c r="H1576" s="10" t="n"/>
      <c r="M1576" s="9" t="n"/>
    </row>
    <row r="1577">
      <c r="A1577" s="9" t="n"/>
      <c r="G1577" s="10" t="n"/>
      <c r="H1577" s="10" t="n"/>
      <c r="M1577" s="9" t="n"/>
    </row>
    <row r="1578">
      <c r="A1578" s="9" t="n"/>
      <c r="G1578" s="10" t="n"/>
      <c r="H1578" s="10" t="n"/>
      <c r="M1578" s="9" t="n"/>
    </row>
    <row r="1579">
      <c r="A1579" s="9" t="n"/>
      <c r="G1579" s="10" t="n"/>
      <c r="H1579" s="10" t="n"/>
      <c r="M1579" s="9" t="n"/>
    </row>
    <row r="1580">
      <c r="A1580" s="9" t="n"/>
      <c r="G1580" s="10" t="n"/>
      <c r="H1580" s="10" t="n"/>
      <c r="M1580" s="9" t="n"/>
    </row>
    <row r="1581">
      <c r="A1581" s="9" t="n"/>
      <c r="G1581" s="10" t="n"/>
      <c r="H1581" s="10" t="n"/>
      <c r="M1581" s="9" t="n"/>
    </row>
    <row r="1582">
      <c r="A1582" s="9" t="n"/>
      <c r="G1582" s="10" t="n"/>
      <c r="H1582" s="10" t="n"/>
      <c r="M1582" s="9" t="n"/>
    </row>
    <row r="1583">
      <c r="A1583" s="9" t="n"/>
      <c r="G1583" s="10" t="n"/>
      <c r="H1583" s="10" t="n"/>
      <c r="M1583" s="9" t="n"/>
    </row>
    <row r="1584">
      <c r="A1584" s="9" t="n"/>
      <c r="G1584" s="10" t="n"/>
      <c r="H1584" s="10" t="n"/>
      <c r="M1584" s="9" t="n"/>
    </row>
    <row r="1585">
      <c r="A1585" s="9" t="n"/>
      <c r="G1585" s="10" t="n"/>
      <c r="H1585" s="10" t="n"/>
      <c r="M1585" s="9" t="n"/>
    </row>
    <row r="1586">
      <c r="A1586" s="9" t="n"/>
      <c r="G1586" s="10" t="n"/>
      <c r="H1586" s="10" t="n"/>
      <c r="M1586" s="9" t="n"/>
    </row>
    <row r="1587">
      <c r="A1587" s="9" t="n"/>
      <c r="G1587" s="10" t="n"/>
      <c r="H1587" s="10" t="n"/>
      <c r="M1587" s="9" t="n"/>
    </row>
    <row r="1588">
      <c r="A1588" s="9" t="n"/>
      <c r="G1588" s="10" t="n"/>
      <c r="H1588" s="10" t="n"/>
      <c r="M1588" s="9" t="n"/>
    </row>
    <row r="1589">
      <c r="A1589" s="9" t="n"/>
      <c r="G1589" s="10" t="n"/>
      <c r="H1589" s="10" t="n"/>
      <c r="M1589" s="9" t="n"/>
    </row>
    <row r="1590">
      <c r="A1590" s="9" t="n"/>
      <c r="G1590" s="10" t="n"/>
      <c r="H1590" s="10" t="n"/>
      <c r="M1590" s="9" t="n"/>
    </row>
    <row r="1591">
      <c r="A1591" s="9" t="n"/>
      <c r="G1591" s="10" t="n"/>
      <c r="H1591" s="10" t="n"/>
      <c r="M1591" s="9" t="n"/>
    </row>
    <row r="1592">
      <c r="A1592" s="9" t="n"/>
      <c r="G1592" s="10" t="n"/>
      <c r="H1592" s="10" t="n"/>
      <c r="M1592" s="9" t="n"/>
    </row>
    <row r="1593">
      <c r="A1593" s="9" t="n"/>
      <c r="G1593" s="10" t="n"/>
      <c r="H1593" s="10" t="n"/>
      <c r="M1593" s="9" t="n"/>
    </row>
    <row r="1594">
      <c r="A1594" s="9" t="n"/>
      <c r="G1594" s="10" t="n"/>
      <c r="H1594" s="10" t="n"/>
      <c r="M1594" s="9" t="n"/>
    </row>
    <row r="1595">
      <c r="A1595" s="9" t="n"/>
      <c r="G1595" s="10" t="n"/>
      <c r="H1595" s="10" t="n"/>
      <c r="M1595" s="9" t="n"/>
    </row>
    <row r="1596">
      <c r="A1596" s="9" t="n"/>
      <c r="G1596" s="10" t="n"/>
      <c r="H1596" s="10" t="n"/>
      <c r="M1596" s="9" t="n"/>
    </row>
    <row r="1597">
      <c r="A1597" s="9" t="n"/>
      <c r="G1597" s="10" t="n"/>
      <c r="H1597" s="10" t="n"/>
      <c r="M1597" s="9" t="n"/>
    </row>
    <row r="1598">
      <c r="A1598" s="9" t="n"/>
      <c r="G1598" s="10" t="n"/>
      <c r="H1598" s="10" t="n"/>
      <c r="M1598" s="9" t="n"/>
    </row>
    <row r="1599">
      <c r="A1599" s="9" t="n"/>
      <c r="G1599" s="10" t="n"/>
      <c r="H1599" s="10" t="n"/>
      <c r="M1599" s="9" t="n"/>
    </row>
    <row r="1600">
      <c r="A1600" s="9" t="n"/>
      <c r="G1600" s="10" t="n"/>
      <c r="H1600" s="10" t="n"/>
      <c r="M1600" s="9" t="n"/>
    </row>
    <row r="1601">
      <c r="A1601" s="9" t="n"/>
      <c r="G1601" s="10" t="n"/>
      <c r="H1601" s="10" t="n"/>
      <c r="M1601" s="9" t="n"/>
    </row>
    <row r="1602">
      <c r="A1602" s="9" t="n"/>
      <c r="G1602" s="10" t="n"/>
      <c r="H1602" s="10" t="n"/>
      <c r="M1602" s="9" t="n"/>
    </row>
    <row r="1603">
      <c r="A1603" s="9" t="n"/>
      <c r="G1603" s="10" t="n"/>
      <c r="H1603" s="10" t="n"/>
      <c r="M1603" s="9" t="n"/>
    </row>
    <row r="1604">
      <c r="A1604" s="9" t="n"/>
      <c r="G1604" s="10" t="n"/>
      <c r="H1604" s="10" t="n"/>
      <c r="M1604" s="9" t="n"/>
    </row>
    <row r="1605">
      <c r="A1605" s="9" t="n"/>
      <c r="G1605" s="10" t="n"/>
      <c r="H1605" s="10" t="n"/>
      <c r="M1605" s="9" t="n"/>
    </row>
    <row r="1606">
      <c r="A1606" s="9" t="n"/>
      <c r="G1606" s="10" t="n"/>
      <c r="H1606" s="10" t="n"/>
      <c r="M1606" s="9" t="n"/>
    </row>
    <row r="1607">
      <c r="A1607" s="9" t="n"/>
      <c r="G1607" s="10" t="n"/>
      <c r="H1607" s="10" t="n"/>
      <c r="M1607" s="9" t="n"/>
    </row>
    <row r="1608">
      <c r="A1608" s="9" t="n"/>
      <c r="G1608" s="10" t="n"/>
      <c r="H1608" s="10" t="n"/>
      <c r="M1608" s="9" t="n"/>
    </row>
    <row r="1609">
      <c r="A1609" s="9" t="n"/>
      <c r="G1609" s="10" t="n"/>
      <c r="H1609" s="10" t="n"/>
      <c r="M1609" s="9" t="n"/>
    </row>
    <row r="1610">
      <c r="A1610" s="9" t="n"/>
      <c r="G1610" s="10" t="n"/>
      <c r="H1610" s="10" t="n"/>
      <c r="M1610" s="9" t="n"/>
    </row>
    <row r="1611">
      <c r="A1611" s="9" t="n"/>
      <c r="G1611" s="10" t="n"/>
      <c r="H1611" s="10" t="n"/>
      <c r="M1611" s="9" t="n"/>
    </row>
    <row r="1612">
      <c r="A1612" s="9" t="n"/>
      <c r="G1612" s="10" t="n"/>
      <c r="H1612" s="10" t="n"/>
      <c r="M1612" s="9" t="n"/>
    </row>
    <row r="1613">
      <c r="A1613" s="9" t="n"/>
      <c r="G1613" s="10" t="n"/>
      <c r="H1613" s="10" t="n"/>
      <c r="M1613" s="9" t="n"/>
    </row>
    <row r="1614">
      <c r="A1614" s="9" t="n"/>
      <c r="G1614" s="10" t="n"/>
      <c r="H1614" s="10" t="n"/>
      <c r="M1614" s="9" t="n"/>
    </row>
    <row r="1615">
      <c r="A1615" s="9" t="n"/>
      <c r="G1615" s="10" t="n"/>
      <c r="H1615" s="10" t="n"/>
      <c r="M1615" s="9" t="n"/>
    </row>
    <row r="1616">
      <c r="A1616" s="9" t="n"/>
      <c r="G1616" s="10" t="n"/>
      <c r="H1616" s="10" t="n"/>
      <c r="M1616" s="9" t="n"/>
    </row>
    <row r="1617">
      <c r="A1617" s="9" t="n"/>
      <c r="G1617" s="10" t="n"/>
      <c r="H1617" s="10" t="n"/>
      <c r="M1617" s="9" t="n"/>
    </row>
    <row r="1618">
      <c r="A1618" s="9" t="n"/>
      <c r="G1618" s="10" t="n"/>
      <c r="H1618" s="10" t="n"/>
      <c r="M1618" s="9" t="n"/>
    </row>
    <row r="1619">
      <c r="A1619" s="9" t="n"/>
      <c r="G1619" s="10" t="n"/>
      <c r="H1619" s="10" t="n"/>
      <c r="M1619" s="9" t="n"/>
    </row>
    <row r="1620">
      <c r="A1620" s="9" t="n"/>
      <c r="G1620" s="10" t="n"/>
      <c r="H1620" s="10" t="n"/>
      <c r="M1620" s="9" t="n"/>
    </row>
    <row r="1621">
      <c r="A1621" s="9" t="n"/>
      <c r="G1621" s="10" t="n"/>
      <c r="H1621" s="10" t="n"/>
      <c r="M1621" s="9" t="n"/>
    </row>
    <row r="1622">
      <c r="A1622" s="9" t="n"/>
      <c r="G1622" s="10" t="n"/>
      <c r="H1622" s="10" t="n"/>
      <c r="M1622" s="9" t="n"/>
    </row>
    <row r="1623">
      <c r="A1623" s="9" t="n"/>
      <c r="G1623" s="10" t="n"/>
      <c r="H1623" s="10" t="n"/>
      <c r="M1623" s="9" t="n"/>
    </row>
    <row r="1624">
      <c r="A1624" s="9" t="n"/>
      <c r="G1624" s="10" t="n"/>
      <c r="H1624" s="10" t="n"/>
      <c r="M1624" s="9" t="n"/>
    </row>
    <row r="1625">
      <c r="A1625" s="9" t="n"/>
      <c r="G1625" s="10" t="n"/>
      <c r="H1625" s="10" t="n"/>
      <c r="M1625" s="9" t="n"/>
    </row>
    <row r="1626">
      <c r="A1626" s="9" t="n"/>
      <c r="G1626" s="10" t="n"/>
      <c r="H1626" s="10" t="n"/>
      <c r="M1626" s="9" t="n"/>
    </row>
    <row r="1627">
      <c r="A1627" s="9" t="n"/>
      <c r="G1627" s="10" t="n"/>
      <c r="H1627" s="10" t="n"/>
      <c r="M1627" s="9" t="n"/>
    </row>
    <row r="1628">
      <c r="A1628" s="9" t="n"/>
      <c r="G1628" s="10" t="n"/>
      <c r="H1628" s="10" t="n"/>
      <c r="M1628" s="9" t="n"/>
    </row>
    <row r="1629">
      <c r="A1629" s="9" t="n"/>
      <c r="G1629" s="10" t="n"/>
      <c r="H1629" s="10" t="n"/>
      <c r="M1629" s="9" t="n"/>
    </row>
    <row r="1630">
      <c r="A1630" s="9" t="n"/>
      <c r="G1630" s="10" t="n"/>
      <c r="H1630" s="10" t="n"/>
      <c r="M1630" s="9" t="n"/>
    </row>
    <row r="1631">
      <c r="A1631" s="9" t="n"/>
      <c r="G1631" s="10" t="n"/>
      <c r="H1631" s="10" t="n"/>
      <c r="M1631" s="9" t="n"/>
    </row>
    <row r="1632">
      <c r="A1632" s="9" t="n"/>
      <c r="G1632" s="10" t="n"/>
      <c r="H1632" s="10" t="n"/>
      <c r="M1632" s="9" t="n"/>
    </row>
    <row r="1633">
      <c r="A1633" s="9" t="n"/>
      <c r="G1633" s="10" t="n"/>
      <c r="H1633" s="10" t="n"/>
      <c r="M1633" s="9" t="n"/>
    </row>
    <row r="1634">
      <c r="A1634" s="9" t="n"/>
      <c r="G1634" s="10" t="n"/>
      <c r="H1634" s="10" t="n"/>
      <c r="M1634" s="9" t="n"/>
    </row>
    <row r="1635">
      <c r="A1635" s="9" t="n"/>
      <c r="G1635" s="10" t="n"/>
      <c r="H1635" s="10" t="n"/>
      <c r="M1635" s="9" t="n"/>
    </row>
    <row r="1636">
      <c r="A1636" s="9" t="n"/>
      <c r="G1636" s="10" t="n"/>
      <c r="H1636" s="10" t="n"/>
      <c r="M1636" s="9" t="n"/>
    </row>
    <row r="1637">
      <c r="A1637" s="9" t="n"/>
      <c r="G1637" s="10" t="n"/>
      <c r="H1637" s="10" t="n"/>
      <c r="M1637" s="9" t="n"/>
    </row>
    <row r="1638">
      <c r="A1638" s="9" t="n"/>
      <c r="G1638" s="10" t="n"/>
      <c r="H1638" s="10" t="n"/>
      <c r="M1638" s="9" t="n"/>
    </row>
    <row r="1639">
      <c r="A1639" s="9" t="n"/>
      <c r="G1639" s="10" t="n"/>
      <c r="H1639" s="10" t="n"/>
      <c r="M1639" s="9" t="n"/>
    </row>
    <row r="1640">
      <c r="A1640" s="9" t="n"/>
      <c r="G1640" s="10" t="n"/>
      <c r="H1640" s="10" t="n"/>
      <c r="M1640" s="9" t="n"/>
    </row>
    <row r="1641">
      <c r="A1641" s="9" t="n"/>
      <c r="G1641" s="10" t="n"/>
      <c r="H1641" s="10" t="n"/>
      <c r="M1641" s="9" t="n"/>
    </row>
    <row r="1642">
      <c r="A1642" s="9" t="n"/>
      <c r="G1642" s="10" t="n"/>
      <c r="H1642" s="10" t="n"/>
      <c r="M1642" s="9" t="n"/>
    </row>
    <row r="1643">
      <c r="A1643" s="9" t="n"/>
      <c r="G1643" s="10" t="n"/>
      <c r="H1643" s="10" t="n"/>
      <c r="M1643" s="9" t="n"/>
    </row>
    <row r="1644">
      <c r="A1644" s="9" t="n"/>
      <c r="G1644" s="10" t="n"/>
      <c r="H1644" s="10" t="n"/>
      <c r="M1644" s="9" t="n"/>
    </row>
    <row r="1645">
      <c r="A1645" s="9" t="n"/>
      <c r="G1645" s="10" t="n"/>
      <c r="H1645" s="10" t="n"/>
      <c r="M1645" s="9" t="n"/>
    </row>
    <row r="1646">
      <c r="A1646" s="9" t="n"/>
      <c r="G1646" s="10" t="n"/>
      <c r="H1646" s="10" t="n"/>
      <c r="M1646" s="9" t="n"/>
    </row>
    <row r="1647">
      <c r="A1647" s="9" t="n"/>
      <c r="G1647" s="10" t="n"/>
      <c r="H1647" s="10" t="n"/>
      <c r="M1647" s="9" t="n"/>
    </row>
    <row r="1648">
      <c r="A1648" s="9" t="n"/>
      <c r="G1648" s="10" t="n"/>
      <c r="H1648" s="10" t="n"/>
      <c r="M1648" s="9" t="n"/>
    </row>
    <row r="1649">
      <c r="A1649" s="9" t="n"/>
      <c r="G1649" s="10" t="n"/>
      <c r="H1649" s="10" t="n"/>
      <c r="M1649" s="9" t="n"/>
    </row>
    <row r="1650">
      <c r="A1650" s="9" t="n"/>
      <c r="G1650" s="10" t="n"/>
      <c r="H1650" s="10" t="n"/>
      <c r="M1650" s="9" t="n"/>
    </row>
    <row r="1651">
      <c r="A1651" s="9" t="n"/>
      <c r="G1651" s="10" t="n"/>
      <c r="H1651" s="10" t="n"/>
      <c r="M1651" s="9" t="n"/>
    </row>
    <row r="1652">
      <c r="A1652" s="9" t="n"/>
      <c r="G1652" s="10" t="n"/>
      <c r="H1652" s="10" t="n"/>
      <c r="M1652" s="9" t="n"/>
    </row>
    <row r="1653">
      <c r="A1653" s="9" t="n"/>
      <c r="G1653" s="10" t="n"/>
      <c r="H1653" s="10" t="n"/>
      <c r="M1653" s="9" t="n"/>
    </row>
    <row r="1654">
      <c r="A1654" s="9" t="n"/>
      <c r="G1654" s="10" t="n"/>
      <c r="H1654" s="10" t="n"/>
      <c r="M1654" s="9" t="n"/>
    </row>
    <row r="1655">
      <c r="A1655" s="9" t="n"/>
      <c r="G1655" s="10" t="n"/>
      <c r="H1655" s="10" t="n"/>
      <c r="M1655" s="9" t="n"/>
    </row>
    <row r="1656">
      <c r="A1656" s="9" t="n"/>
      <c r="G1656" s="10" t="n"/>
      <c r="H1656" s="10" t="n"/>
      <c r="M1656" s="9" t="n"/>
    </row>
    <row r="1657">
      <c r="A1657" s="9" t="n"/>
      <c r="G1657" s="10" t="n"/>
      <c r="H1657" s="10" t="n"/>
      <c r="M1657" s="9" t="n"/>
    </row>
    <row r="1658">
      <c r="A1658" s="9" t="n"/>
      <c r="G1658" s="10" t="n"/>
      <c r="H1658" s="10" t="n"/>
      <c r="M1658" s="9" t="n"/>
    </row>
    <row r="1659">
      <c r="A1659" s="9" t="n"/>
      <c r="G1659" s="10" t="n"/>
      <c r="H1659" s="10" t="n"/>
      <c r="M1659" s="9" t="n"/>
    </row>
    <row r="1660">
      <c r="A1660" s="9" t="n"/>
      <c r="G1660" s="10" t="n"/>
      <c r="H1660" s="10" t="n"/>
      <c r="M1660" s="9" t="n"/>
    </row>
    <row r="1661">
      <c r="A1661" s="9" t="n"/>
      <c r="G1661" s="10" t="n"/>
      <c r="H1661" s="10" t="n"/>
      <c r="M1661" s="9" t="n"/>
    </row>
    <row r="1662">
      <c r="A1662" s="9" t="n"/>
      <c r="G1662" s="10" t="n"/>
      <c r="H1662" s="10" t="n"/>
      <c r="M1662" s="9" t="n"/>
    </row>
    <row r="1663">
      <c r="A1663" s="9" t="n"/>
      <c r="G1663" s="10" t="n"/>
      <c r="H1663" s="10" t="n"/>
      <c r="M1663" s="9" t="n"/>
    </row>
    <row r="1664">
      <c r="A1664" s="9" t="n"/>
      <c r="G1664" s="10" t="n"/>
      <c r="H1664" s="10" t="n"/>
      <c r="M1664" s="9" t="n"/>
    </row>
    <row r="1665">
      <c r="A1665" s="9" t="n"/>
      <c r="G1665" s="10" t="n"/>
      <c r="H1665" s="10" t="n"/>
      <c r="M1665" s="9" t="n"/>
    </row>
    <row r="1666">
      <c r="A1666" s="9" t="n"/>
      <c r="G1666" s="10" t="n"/>
      <c r="H1666" s="10" t="n"/>
      <c r="M1666" s="9" t="n"/>
    </row>
    <row r="1667">
      <c r="A1667" s="9" t="n"/>
      <c r="G1667" s="10" t="n"/>
      <c r="H1667" s="10" t="n"/>
      <c r="M1667" s="9" t="n"/>
    </row>
    <row r="1668">
      <c r="A1668" s="9" t="n"/>
      <c r="G1668" s="10" t="n"/>
      <c r="H1668" s="10" t="n"/>
      <c r="M1668" s="9" t="n"/>
    </row>
    <row r="1669">
      <c r="A1669" s="9" t="n"/>
      <c r="G1669" s="10" t="n"/>
      <c r="H1669" s="10" t="n"/>
      <c r="M1669" s="9" t="n"/>
    </row>
    <row r="1670">
      <c r="A1670" s="9" t="n"/>
      <c r="G1670" s="10" t="n"/>
      <c r="H1670" s="10" t="n"/>
      <c r="M1670" s="9" t="n"/>
    </row>
    <row r="1671">
      <c r="A1671" s="9" t="n"/>
      <c r="G1671" s="10" t="n"/>
      <c r="H1671" s="10" t="n"/>
      <c r="M1671" s="9" t="n"/>
    </row>
    <row r="1672">
      <c r="A1672" s="9" t="n"/>
      <c r="G1672" s="10" t="n"/>
      <c r="H1672" s="10" t="n"/>
      <c r="M1672" s="9" t="n"/>
    </row>
    <row r="1673">
      <c r="A1673" s="9" t="n"/>
      <c r="G1673" s="10" t="n"/>
      <c r="H1673" s="10" t="n"/>
      <c r="M1673" s="9" t="n"/>
    </row>
    <row r="1674">
      <c r="A1674" s="9" t="n"/>
      <c r="G1674" s="10" t="n"/>
      <c r="H1674" s="10" t="n"/>
      <c r="M1674" s="9" t="n"/>
    </row>
    <row r="1675">
      <c r="A1675" s="9" t="n"/>
      <c r="G1675" s="10" t="n"/>
      <c r="H1675" s="10" t="n"/>
      <c r="M1675" s="9" t="n"/>
    </row>
    <row r="1676">
      <c r="A1676" s="9" t="n"/>
      <c r="G1676" s="10" t="n"/>
      <c r="H1676" s="10" t="n"/>
      <c r="M1676" s="9" t="n"/>
    </row>
    <row r="1677">
      <c r="A1677" s="9" t="n"/>
      <c r="G1677" s="10" t="n"/>
      <c r="H1677" s="10" t="n"/>
      <c r="M1677" s="9" t="n"/>
    </row>
    <row r="1678">
      <c r="A1678" s="9" t="n"/>
      <c r="G1678" s="10" t="n"/>
      <c r="H1678" s="10" t="n"/>
      <c r="M1678" s="9" t="n"/>
    </row>
    <row r="1679">
      <c r="A1679" s="9" t="n"/>
      <c r="G1679" s="10" t="n"/>
      <c r="H1679" s="10" t="n"/>
      <c r="M1679" s="9" t="n"/>
    </row>
    <row r="1680">
      <c r="A1680" s="9" t="n"/>
      <c r="G1680" s="10" t="n"/>
      <c r="H1680" s="10" t="n"/>
      <c r="M1680" s="9" t="n"/>
    </row>
    <row r="1681">
      <c r="A1681" s="9" t="n"/>
      <c r="G1681" s="10" t="n"/>
      <c r="H1681" s="10" t="n"/>
      <c r="M1681" s="9" t="n"/>
    </row>
    <row r="1682">
      <c r="A1682" s="9" t="n"/>
      <c r="G1682" s="10" t="n"/>
      <c r="H1682" s="10" t="n"/>
      <c r="M1682" s="9" t="n"/>
    </row>
    <row r="1683">
      <c r="A1683" s="9" t="n"/>
      <c r="G1683" s="10" t="n"/>
      <c r="H1683" s="10" t="n"/>
      <c r="M1683" s="9" t="n"/>
    </row>
    <row r="1684">
      <c r="A1684" s="9" t="n"/>
      <c r="G1684" s="10" t="n"/>
      <c r="H1684" s="10" t="n"/>
      <c r="M1684" s="9" t="n"/>
    </row>
    <row r="1685">
      <c r="A1685" s="9" t="n"/>
      <c r="G1685" s="10" t="n"/>
      <c r="H1685" s="10" t="n"/>
      <c r="M1685" s="9" t="n"/>
    </row>
    <row r="1686">
      <c r="A1686" s="9" t="n"/>
      <c r="G1686" s="10" t="n"/>
      <c r="H1686" s="10" t="n"/>
      <c r="M1686" s="9" t="n"/>
    </row>
    <row r="1687">
      <c r="A1687" s="9" t="n"/>
      <c r="G1687" s="10" t="n"/>
      <c r="H1687" s="10" t="n"/>
      <c r="M1687" s="9" t="n"/>
    </row>
    <row r="1688">
      <c r="A1688" s="9" t="n"/>
      <c r="G1688" s="10" t="n"/>
      <c r="H1688" s="10" t="n"/>
      <c r="M1688" s="9" t="n"/>
    </row>
    <row r="1689">
      <c r="A1689" s="9" t="n"/>
      <c r="G1689" s="10" t="n"/>
      <c r="H1689" s="10" t="n"/>
      <c r="M1689" s="9" t="n"/>
    </row>
    <row r="1690">
      <c r="A1690" s="9" t="n"/>
      <c r="G1690" s="10" t="n"/>
      <c r="H1690" s="10" t="n"/>
      <c r="M1690" s="9" t="n"/>
    </row>
    <row r="1691">
      <c r="A1691" s="9" t="n"/>
      <c r="G1691" s="10" t="n"/>
      <c r="H1691" s="10" t="n"/>
      <c r="M1691" s="9" t="n"/>
    </row>
    <row r="1692">
      <c r="A1692" s="9" t="n"/>
      <c r="G1692" s="10" t="n"/>
      <c r="H1692" s="10" t="n"/>
      <c r="M1692" s="9" t="n"/>
    </row>
    <row r="1693">
      <c r="A1693" s="9" t="n"/>
      <c r="G1693" s="10" t="n"/>
      <c r="H1693" s="10" t="n"/>
      <c r="M1693" s="9" t="n"/>
    </row>
    <row r="1694">
      <c r="A1694" s="9" t="n"/>
      <c r="G1694" s="10" t="n"/>
      <c r="H1694" s="10" t="n"/>
      <c r="M1694" s="9" t="n"/>
    </row>
    <row r="1695">
      <c r="A1695" s="9" t="n"/>
      <c r="G1695" s="10" t="n"/>
      <c r="H1695" s="10" t="n"/>
      <c r="M1695" s="9" t="n"/>
    </row>
    <row r="1696">
      <c r="A1696" s="9" t="n"/>
      <c r="G1696" s="10" t="n"/>
      <c r="H1696" s="10" t="n"/>
      <c r="M1696" s="9" t="n"/>
    </row>
    <row r="1697">
      <c r="A1697" s="9" t="n"/>
      <c r="G1697" s="10" t="n"/>
      <c r="H1697" s="10" t="n"/>
      <c r="M1697" s="9" t="n"/>
    </row>
    <row r="1698">
      <c r="A1698" s="9" t="n"/>
      <c r="G1698" s="10" t="n"/>
      <c r="H1698" s="10" t="n"/>
      <c r="M1698" s="9" t="n"/>
    </row>
    <row r="1699">
      <c r="A1699" s="9" t="n"/>
      <c r="G1699" s="10" t="n"/>
      <c r="H1699" s="10" t="n"/>
      <c r="M1699" s="9" t="n"/>
    </row>
    <row r="1700">
      <c r="A1700" s="9" t="n"/>
      <c r="G1700" s="10" t="n"/>
      <c r="H1700" s="10" t="n"/>
      <c r="M1700" s="9" t="n"/>
    </row>
    <row r="1701">
      <c r="A1701" s="9" t="n"/>
      <c r="G1701" s="10" t="n"/>
      <c r="H1701" s="10" t="n"/>
      <c r="M1701" s="9" t="n"/>
    </row>
    <row r="1702">
      <c r="A1702" s="9" t="n"/>
      <c r="G1702" s="10" t="n"/>
      <c r="H1702" s="10" t="n"/>
      <c r="M1702" s="9" t="n"/>
    </row>
    <row r="1703">
      <c r="A1703" s="9" t="n"/>
      <c r="G1703" s="10" t="n"/>
      <c r="H1703" s="10" t="n"/>
      <c r="M1703" s="9" t="n"/>
    </row>
    <row r="1704">
      <c r="A1704" s="9" t="n"/>
      <c r="G1704" s="10" t="n"/>
      <c r="H1704" s="10" t="n"/>
      <c r="M1704" s="9" t="n"/>
    </row>
    <row r="1705">
      <c r="A1705" s="9" t="n"/>
      <c r="G1705" s="10" t="n"/>
      <c r="H1705" s="10" t="n"/>
      <c r="M1705" s="9" t="n"/>
    </row>
    <row r="1706">
      <c r="A1706" s="9" t="n"/>
      <c r="G1706" s="10" t="n"/>
      <c r="H1706" s="10" t="n"/>
      <c r="M1706" s="9" t="n"/>
    </row>
    <row r="1707">
      <c r="A1707" s="9" t="n"/>
      <c r="G1707" s="10" t="n"/>
      <c r="H1707" s="10" t="n"/>
      <c r="M1707" s="9" t="n"/>
    </row>
    <row r="1708">
      <c r="A1708" s="9" t="n"/>
      <c r="G1708" s="10" t="n"/>
      <c r="H1708" s="10" t="n"/>
      <c r="M1708" s="9" t="n"/>
    </row>
    <row r="1709">
      <c r="A1709" s="9" t="n"/>
      <c r="G1709" s="10" t="n"/>
      <c r="H1709" s="10" t="n"/>
      <c r="M1709" s="9" t="n"/>
    </row>
    <row r="1710">
      <c r="A1710" s="9" t="n"/>
      <c r="G1710" s="10" t="n"/>
      <c r="H1710" s="10" t="n"/>
      <c r="M1710" s="9" t="n"/>
    </row>
    <row r="1711">
      <c r="A1711" s="9" t="n"/>
      <c r="G1711" s="10" t="n"/>
      <c r="H1711" s="10" t="n"/>
      <c r="M1711" s="9" t="n"/>
    </row>
    <row r="1712">
      <c r="A1712" s="9" t="n"/>
      <c r="G1712" s="10" t="n"/>
      <c r="H1712" s="10" t="n"/>
      <c r="M1712" s="9" t="n"/>
    </row>
    <row r="1713">
      <c r="A1713" s="9" t="n"/>
      <c r="G1713" s="10" t="n"/>
      <c r="H1713" s="10" t="n"/>
      <c r="M1713" s="9" t="n"/>
    </row>
    <row r="1714">
      <c r="A1714" s="9" t="n"/>
      <c r="G1714" s="10" t="n"/>
      <c r="H1714" s="10" t="n"/>
      <c r="M1714" s="9" t="n"/>
    </row>
    <row r="1715">
      <c r="A1715" s="9" t="n"/>
      <c r="G1715" s="10" t="n"/>
      <c r="H1715" s="10" t="n"/>
      <c r="M1715" s="9" t="n"/>
    </row>
    <row r="1716">
      <c r="A1716" s="9" t="n"/>
      <c r="G1716" s="10" t="n"/>
      <c r="H1716" s="10" t="n"/>
      <c r="M1716" s="9" t="n"/>
    </row>
    <row r="1717">
      <c r="A1717" s="9" t="n"/>
      <c r="G1717" s="10" t="n"/>
      <c r="H1717" s="10" t="n"/>
      <c r="M1717" s="9" t="n"/>
    </row>
    <row r="1718">
      <c r="A1718" s="9" t="n"/>
      <c r="G1718" s="10" t="n"/>
      <c r="H1718" s="10" t="n"/>
      <c r="M1718" s="9" t="n"/>
    </row>
    <row r="1719">
      <c r="A1719" s="9" t="n"/>
      <c r="G1719" s="10" t="n"/>
      <c r="H1719" s="10" t="n"/>
      <c r="M1719" s="9" t="n"/>
    </row>
    <row r="1720">
      <c r="A1720" s="9" t="n"/>
      <c r="G1720" s="10" t="n"/>
      <c r="H1720" s="10" t="n"/>
      <c r="M1720" s="9" t="n"/>
    </row>
    <row r="1721">
      <c r="A1721" s="9" t="n"/>
      <c r="G1721" s="10" t="n"/>
      <c r="H1721" s="10" t="n"/>
      <c r="M1721" s="9" t="n"/>
    </row>
    <row r="1722">
      <c r="A1722" s="9" t="n"/>
      <c r="G1722" s="10" t="n"/>
      <c r="H1722" s="10" t="n"/>
      <c r="M1722" s="9" t="n"/>
    </row>
    <row r="1723">
      <c r="A1723" s="9" t="n"/>
      <c r="G1723" s="10" t="n"/>
      <c r="H1723" s="10" t="n"/>
      <c r="M1723" s="9" t="n"/>
    </row>
    <row r="1724">
      <c r="A1724" s="9" t="n"/>
      <c r="G1724" s="10" t="n"/>
      <c r="H1724" s="10" t="n"/>
      <c r="M1724" s="9" t="n"/>
    </row>
    <row r="1725">
      <c r="A1725" s="9" t="n"/>
      <c r="G1725" s="10" t="n"/>
      <c r="H1725" s="10" t="n"/>
      <c r="M1725" s="9" t="n"/>
    </row>
    <row r="1726">
      <c r="A1726" s="9" t="n"/>
      <c r="G1726" s="10" t="n"/>
      <c r="H1726" s="10" t="n"/>
      <c r="M1726" s="9" t="n"/>
    </row>
    <row r="1727">
      <c r="A1727" s="9" t="n"/>
      <c r="G1727" s="10" t="n"/>
      <c r="H1727" s="10" t="n"/>
      <c r="M1727" s="9" t="n"/>
    </row>
    <row r="1728">
      <c r="A1728" s="9" t="n"/>
      <c r="G1728" s="10" t="n"/>
      <c r="H1728" s="10" t="n"/>
      <c r="M1728" s="9" t="n"/>
    </row>
    <row r="1729">
      <c r="A1729" s="9" t="n"/>
      <c r="G1729" s="10" t="n"/>
      <c r="H1729" s="10" t="n"/>
      <c r="M1729" s="9" t="n"/>
    </row>
    <row r="1730">
      <c r="A1730" s="9" t="n"/>
      <c r="G1730" s="10" t="n"/>
      <c r="H1730" s="10" t="n"/>
      <c r="M1730" s="9" t="n"/>
    </row>
    <row r="1731">
      <c r="A1731" s="9" t="n"/>
      <c r="G1731" s="10" t="n"/>
      <c r="H1731" s="10" t="n"/>
      <c r="M1731" s="9" t="n"/>
    </row>
    <row r="1732">
      <c r="A1732" s="9" t="n"/>
      <c r="G1732" s="10" t="n"/>
      <c r="H1732" s="10" t="n"/>
      <c r="M1732" s="9" t="n"/>
    </row>
    <row r="1733">
      <c r="A1733" s="9" t="n"/>
      <c r="G1733" s="10" t="n"/>
      <c r="H1733" s="10" t="n"/>
      <c r="M1733" s="9" t="n"/>
    </row>
    <row r="1734">
      <c r="A1734" s="9" t="n"/>
      <c r="G1734" s="10" t="n"/>
      <c r="H1734" s="10" t="n"/>
      <c r="M1734" s="9" t="n"/>
    </row>
    <row r="1735">
      <c r="A1735" s="9" t="n"/>
      <c r="G1735" s="10" t="n"/>
      <c r="H1735" s="10" t="n"/>
      <c r="M1735" s="9" t="n"/>
    </row>
    <row r="1736">
      <c r="A1736" s="9" t="n"/>
      <c r="G1736" s="10" t="n"/>
      <c r="H1736" s="10" t="n"/>
      <c r="M1736" s="9" t="n"/>
    </row>
    <row r="1737">
      <c r="A1737" s="9" t="n"/>
      <c r="G1737" s="10" t="n"/>
      <c r="H1737" s="10" t="n"/>
      <c r="M1737" s="9" t="n"/>
    </row>
    <row r="1738">
      <c r="A1738" s="9" t="n"/>
      <c r="G1738" s="10" t="n"/>
      <c r="H1738" s="10" t="n"/>
      <c r="M1738" s="9" t="n"/>
    </row>
    <row r="1739">
      <c r="A1739" s="9" t="n"/>
      <c r="G1739" s="10" t="n"/>
      <c r="H1739" s="10" t="n"/>
      <c r="M1739" s="9" t="n"/>
    </row>
    <row r="1740">
      <c r="A1740" s="9" t="n"/>
      <c r="G1740" s="10" t="n"/>
      <c r="H1740" s="10" t="n"/>
      <c r="M1740" s="9" t="n"/>
    </row>
    <row r="1741">
      <c r="A1741" s="9" t="n"/>
      <c r="G1741" s="10" t="n"/>
      <c r="H1741" s="10" t="n"/>
      <c r="M1741" s="9" t="n"/>
    </row>
    <row r="1742">
      <c r="A1742" s="9" t="n"/>
      <c r="G1742" s="10" t="n"/>
      <c r="H1742" s="10" t="n"/>
      <c r="M1742" s="9" t="n"/>
    </row>
    <row r="1743">
      <c r="A1743" s="9" t="n"/>
      <c r="G1743" s="10" t="n"/>
      <c r="H1743" s="10" t="n"/>
      <c r="M1743" s="9" t="n"/>
    </row>
    <row r="1744">
      <c r="A1744" s="9" t="n"/>
      <c r="G1744" s="10" t="n"/>
      <c r="H1744" s="10" t="n"/>
      <c r="M1744" s="9" t="n"/>
    </row>
    <row r="1745">
      <c r="A1745" s="9" t="n"/>
      <c r="G1745" s="10" t="n"/>
      <c r="H1745" s="10" t="n"/>
      <c r="M1745" s="9" t="n"/>
    </row>
    <row r="1746">
      <c r="A1746" s="9" t="n"/>
      <c r="G1746" s="10" t="n"/>
      <c r="H1746" s="10" t="n"/>
      <c r="M1746" s="9" t="n"/>
    </row>
    <row r="1747">
      <c r="A1747" s="9" t="n"/>
      <c r="G1747" s="10" t="n"/>
      <c r="H1747" s="10" t="n"/>
      <c r="M1747" s="9" t="n"/>
    </row>
    <row r="1748">
      <c r="A1748" s="9" t="n"/>
      <c r="G1748" s="10" t="n"/>
      <c r="H1748" s="10" t="n"/>
      <c r="M1748" s="9" t="n"/>
    </row>
    <row r="1749">
      <c r="A1749" s="9" t="n"/>
      <c r="G1749" s="10" t="n"/>
      <c r="H1749" s="10" t="n"/>
      <c r="M1749" s="9" t="n"/>
    </row>
    <row r="1750">
      <c r="A1750" s="9" t="n"/>
      <c r="G1750" s="10" t="n"/>
      <c r="H1750" s="10" t="n"/>
      <c r="M1750" s="9" t="n"/>
    </row>
    <row r="1751">
      <c r="A1751" s="9" t="n"/>
      <c r="G1751" s="10" t="n"/>
      <c r="H1751" s="10" t="n"/>
      <c r="M1751" s="9" t="n"/>
    </row>
    <row r="1752">
      <c r="A1752" s="9" t="n"/>
      <c r="G1752" s="10" t="n"/>
      <c r="H1752" s="10" t="n"/>
      <c r="M1752" s="9" t="n"/>
    </row>
    <row r="1753">
      <c r="A1753" s="9" t="n"/>
      <c r="G1753" s="10" t="n"/>
      <c r="H1753" s="10" t="n"/>
      <c r="M1753" s="9" t="n"/>
    </row>
    <row r="1754">
      <c r="A1754" s="9" t="n"/>
      <c r="G1754" s="10" t="n"/>
      <c r="H1754" s="10" t="n"/>
      <c r="M1754" s="9" t="n"/>
    </row>
    <row r="1755">
      <c r="A1755" s="9" t="n"/>
      <c r="G1755" s="10" t="n"/>
      <c r="H1755" s="10" t="n"/>
      <c r="M1755" s="9" t="n"/>
    </row>
    <row r="1756">
      <c r="A1756" s="9" t="n"/>
      <c r="G1756" s="10" t="n"/>
      <c r="H1756" s="10" t="n"/>
      <c r="M1756" s="9" t="n"/>
    </row>
    <row r="1757">
      <c r="A1757" s="9" t="n"/>
      <c r="G1757" s="10" t="n"/>
      <c r="H1757" s="10" t="n"/>
      <c r="M1757" s="9" t="n"/>
    </row>
    <row r="1758">
      <c r="A1758" s="9" t="n"/>
      <c r="G1758" s="10" t="n"/>
      <c r="H1758" s="10" t="n"/>
      <c r="M1758" s="9" t="n"/>
    </row>
    <row r="1759">
      <c r="A1759" s="9" t="n"/>
      <c r="G1759" s="10" t="n"/>
      <c r="H1759" s="10" t="n"/>
      <c r="M1759" s="9" t="n"/>
    </row>
    <row r="1760">
      <c r="A1760" s="9" t="n"/>
      <c r="G1760" s="10" t="n"/>
      <c r="H1760" s="10" t="n"/>
      <c r="M1760" s="9" t="n"/>
    </row>
    <row r="1761">
      <c r="A1761" s="9" t="n"/>
      <c r="G1761" s="10" t="n"/>
      <c r="H1761" s="10" t="n"/>
      <c r="M1761" s="9" t="n"/>
    </row>
    <row r="1762">
      <c r="A1762" s="9" t="n"/>
      <c r="G1762" s="10" t="n"/>
      <c r="H1762" s="10" t="n"/>
      <c r="M1762" s="9" t="n"/>
    </row>
    <row r="1763">
      <c r="A1763" s="9" t="n"/>
      <c r="G1763" s="10" t="n"/>
      <c r="H1763" s="10" t="n"/>
      <c r="M1763" s="9" t="n"/>
    </row>
    <row r="1764">
      <c r="A1764" s="9" t="n"/>
      <c r="G1764" s="10" t="n"/>
      <c r="H1764" s="10" t="n"/>
      <c r="M1764" s="9" t="n"/>
    </row>
    <row r="1765">
      <c r="A1765" s="9" t="n"/>
      <c r="G1765" s="10" t="n"/>
      <c r="H1765" s="10" t="n"/>
      <c r="M1765" s="9" t="n"/>
    </row>
    <row r="1766">
      <c r="A1766" s="9" t="n"/>
      <c r="G1766" s="10" t="n"/>
      <c r="H1766" s="10" t="n"/>
      <c r="M1766" s="9" t="n"/>
    </row>
    <row r="1767">
      <c r="A1767" s="9" t="n"/>
      <c r="G1767" s="10" t="n"/>
      <c r="H1767" s="10" t="n"/>
      <c r="M1767" s="9" t="n"/>
    </row>
    <row r="1768">
      <c r="A1768" s="9" t="n"/>
      <c r="G1768" s="10" t="n"/>
      <c r="H1768" s="10" t="n"/>
      <c r="M1768" s="9" t="n"/>
    </row>
    <row r="1769">
      <c r="A1769" s="9" t="n"/>
      <c r="G1769" s="10" t="n"/>
      <c r="H1769" s="10" t="n"/>
      <c r="M1769" s="9" t="n"/>
    </row>
    <row r="1770">
      <c r="A1770" s="9" t="n"/>
      <c r="G1770" s="10" t="n"/>
      <c r="H1770" s="10" t="n"/>
      <c r="M1770" s="9" t="n"/>
    </row>
    <row r="1771">
      <c r="A1771" s="9" t="n"/>
      <c r="G1771" s="10" t="n"/>
      <c r="H1771" s="10" t="n"/>
      <c r="M1771" s="9" t="n"/>
    </row>
    <row r="1772">
      <c r="A1772" s="9" t="n"/>
      <c r="G1772" s="10" t="n"/>
      <c r="H1772" s="10" t="n"/>
      <c r="M1772" s="9" t="n"/>
    </row>
    <row r="1773">
      <c r="A1773" s="9" t="n"/>
      <c r="G1773" s="10" t="n"/>
      <c r="H1773" s="10" t="n"/>
      <c r="M1773" s="9" t="n"/>
    </row>
    <row r="1774">
      <c r="A1774" s="9" t="n"/>
      <c r="G1774" s="10" t="n"/>
      <c r="H1774" s="10" t="n"/>
      <c r="M1774" s="9" t="n"/>
    </row>
    <row r="1775">
      <c r="A1775" s="9" t="n"/>
      <c r="G1775" s="10" t="n"/>
      <c r="H1775" s="10" t="n"/>
      <c r="M1775" s="9" t="n"/>
    </row>
    <row r="1776">
      <c r="A1776" s="9" t="n"/>
      <c r="G1776" s="10" t="n"/>
      <c r="H1776" s="10" t="n"/>
      <c r="M1776" s="9" t="n"/>
    </row>
    <row r="1777">
      <c r="A1777" s="9" t="n"/>
      <c r="G1777" s="10" t="n"/>
      <c r="H1777" s="10" t="n"/>
      <c r="M1777" s="9" t="n"/>
    </row>
    <row r="1778">
      <c r="A1778" s="9" t="n"/>
      <c r="G1778" s="10" t="n"/>
      <c r="H1778" s="10" t="n"/>
      <c r="M1778" s="9" t="n"/>
    </row>
    <row r="1779">
      <c r="A1779" s="9" t="n"/>
      <c r="G1779" s="10" t="n"/>
      <c r="H1779" s="10" t="n"/>
      <c r="M1779" s="9" t="n"/>
    </row>
    <row r="1780">
      <c r="A1780" s="9" t="n"/>
      <c r="G1780" s="10" t="n"/>
      <c r="H1780" s="10" t="n"/>
      <c r="M1780" s="9" t="n"/>
    </row>
    <row r="1781">
      <c r="A1781" s="9" t="n"/>
      <c r="G1781" s="10" t="n"/>
      <c r="H1781" s="10" t="n"/>
      <c r="M1781" s="9" t="n"/>
    </row>
    <row r="1782">
      <c r="A1782" s="9" t="n"/>
      <c r="G1782" s="10" t="n"/>
      <c r="H1782" s="10" t="n"/>
      <c r="M1782" s="9" t="n"/>
    </row>
    <row r="1783">
      <c r="A1783" s="9" t="n"/>
      <c r="G1783" s="10" t="n"/>
      <c r="H1783" s="10" t="n"/>
      <c r="M1783" s="9" t="n"/>
    </row>
    <row r="1784">
      <c r="A1784" s="9" t="n"/>
      <c r="G1784" s="10" t="n"/>
      <c r="H1784" s="10" t="n"/>
      <c r="M1784" s="9" t="n"/>
    </row>
    <row r="1785">
      <c r="A1785" s="9" t="n"/>
      <c r="G1785" s="10" t="n"/>
      <c r="H1785" s="10" t="n"/>
      <c r="M1785" s="9" t="n"/>
    </row>
    <row r="1786">
      <c r="A1786" s="9" t="n"/>
      <c r="G1786" s="10" t="n"/>
      <c r="H1786" s="10" t="n"/>
      <c r="M1786" s="9" t="n"/>
    </row>
    <row r="1787">
      <c r="A1787" s="9" t="n"/>
      <c r="G1787" s="10" t="n"/>
      <c r="H1787" s="10" t="n"/>
      <c r="M1787" s="9" t="n"/>
    </row>
    <row r="1788">
      <c r="A1788" s="9" t="n"/>
      <c r="G1788" s="10" t="n"/>
      <c r="H1788" s="10" t="n"/>
      <c r="M1788" s="9" t="n"/>
    </row>
    <row r="1789">
      <c r="A1789" s="9" t="n"/>
      <c r="G1789" s="10" t="n"/>
      <c r="H1789" s="10" t="n"/>
      <c r="M1789" s="9" t="n"/>
    </row>
    <row r="1790">
      <c r="A1790" s="9" t="n"/>
      <c r="G1790" s="10" t="n"/>
      <c r="H1790" s="10" t="n"/>
      <c r="M1790" s="9" t="n"/>
    </row>
    <row r="1791">
      <c r="A1791" s="9" t="n"/>
      <c r="G1791" s="10" t="n"/>
      <c r="H1791" s="10" t="n"/>
      <c r="M1791" s="9" t="n"/>
    </row>
    <row r="1792">
      <c r="A1792" s="9" t="n"/>
      <c r="G1792" s="10" t="n"/>
      <c r="H1792" s="10" t="n"/>
      <c r="M1792" s="9" t="n"/>
    </row>
    <row r="1793">
      <c r="A1793" s="9" t="n"/>
      <c r="G1793" s="10" t="n"/>
      <c r="H1793" s="10" t="n"/>
      <c r="M1793" s="9" t="n"/>
    </row>
    <row r="1794">
      <c r="A1794" s="9" t="n"/>
      <c r="G1794" s="10" t="n"/>
      <c r="H1794" s="10" t="n"/>
      <c r="M1794" s="9" t="n"/>
    </row>
    <row r="1795">
      <c r="A1795" s="9" t="n"/>
      <c r="G1795" s="10" t="n"/>
      <c r="H1795" s="10" t="n"/>
      <c r="M1795" s="9" t="n"/>
    </row>
    <row r="1796">
      <c r="A1796" s="9" t="n"/>
      <c r="G1796" s="10" t="n"/>
      <c r="H1796" s="10" t="n"/>
      <c r="M1796" s="9" t="n"/>
    </row>
    <row r="1797">
      <c r="A1797" s="9" t="n"/>
      <c r="G1797" s="10" t="n"/>
      <c r="H1797" s="10" t="n"/>
      <c r="M1797" s="9" t="n"/>
    </row>
    <row r="1798">
      <c r="A1798" s="9" t="n"/>
      <c r="G1798" s="10" t="n"/>
      <c r="H1798" s="10" t="n"/>
      <c r="M1798" s="9" t="n"/>
    </row>
    <row r="1799">
      <c r="A1799" s="9" t="n"/>
      <c r="G1799" s="10" t="n"/>
      <c r="H1799" s="10" t="n"/>
      <c r="M1799" s="9" t="n"/>
    </row>
    <row r="1800">
      <c r="A1800" s="9" t="n"/>
      <c r="G1800" s="10" t="n"/>
      <c r="H1800" s="10" t="n"/>
      <c r="M1800" s="9" t="n"/>
    </row>
    <row r="1801">
      <c r="A1801" s="9" t="n"/>
      <c r="G1801" s="10" t="n"/>
      <c r="H1801" s="10" t="n"/>
      <c r="M1801" s="9" t="n"/>
    </row>
    <row r="1802">
      <c r="A1802" s="9" t="n"/>
      <c r="G1802" s="10" t="n"/>
      <c r="H1802" s="10" t="n"/>
      <c r="M1802" s="9" t="n"/>
    </row>
    <row r="1803">
      <c r="A1803" s="9" t="n"/>
      <c r="G1803" s="10" t="n"/>
      <c r="H1803" s="10" t="n"/>
      <c r="M1803" s="9" t="n"/>
    </row>
    <row r="1804">
      <c r="A1804" s="9" t="n"/>
      <c r="G1804" s="10" t="n"/>
      <c r="H1804" s="10" t="n"/>
      <c r="M1804" s="9" t="n"/>
    </row>
    <row r="1805">
      <c r="A1805" s="9" t="n"/>
      <c r="G1805" s="10" t="n"/>
      <c r="H1805" s="10" t="n"/>
      <c r="M1805" s="9" t="n"/>
    </row>
    <row r="1806">
      <c r="A1806" s="9" t="n"/>
      <c r="G1806" s="10" t="n"/>
      <c r="H1806" s="10" t="n"/>
      <c r="M1806" s="9" t="n"/>
    </row>
    <row r="1807">
      <c r="A1807" s="9" t="n"/>
      <c r="G1807" s="10" t="n"/>
      <c r="H1807" s="10" t="n"/>
      <c r="M1807" s="9" t="n"/>
    </row>
    <row r="1808">
      <c r="A1808" s="9" t="n"/>
      <c r="G1808" s="10" t="n"/>
      <c r="H1808" s="10" t="n"/>
      <c r="M1808" s="9" t="n"/>
    </row>
    <row r="1809">
      <c r="A1809" s="9" t="n"/>
      <c r="G1809" s="10" t="n"/>
      <c r="H1809" s="10" t="n"/>
      <c r="M1809" s="9" t="n"/>
    </row>
    <row r="1810">
      <c r="A1810" s="9" t="n"/>
      <c r="G1810" s="10" t="n"/>
      <c r="H1810" s="10" t="n"/>
      <c r="M1810" s="9" t="n"/>
    </row>
    <row r="1811">
      <c r="A1811" s="9" t="n"/>
      <c r="G1811" s="10" t="n"/>
      <c r="H1811" s="10" t="n"/>
      <c r="M1811" s="9" t="n"/>
    </row>
    <row r="1812">
      <c r="A1812" s="9" t="n"/>
      <c r="G1812" s="10" t="n"/>
      <c r="H1812" s="10" t="n"/>
      <c r="M1812" s="9" t="n"/>
    </row>
    <row r="1813">
      <c r="A1813" s="9" t="n"/>
      <c r="G1813" s="10" t="n"/>
      <c r="H1813" s="10" t="n"/>
      <c r="M1813" s="9" t="n"/>
    </row>
    <row r="1814">
      <c r="A1814" s="9" t="n"/>
      <c r="G1814" s="10" t="n"/>
      <c r="H1814" s="10" t="n"/>
      <c r="M1814" s="9" t="n"/>
    </row>
    <row r="1815">
      <c r="A1815" s="9" t="n"/>
      <c r="G1815" s="10" t="n"/>
      <c r="H1815" s="10" t="n"/>
      <c r="M1815" s="9" t="n"/>
    </row>
    <row r="1816">
      <c r="A1816" s="9" t="n"/>
      <c r="G1816" s="10" t="n"/>
      <c r="H1816" s="10" t="n"/>
      <c r="M1816" s="9" t="n"/>
    </row>
    <row r="1817">
      <c r="A1817" s="9" t="n"/>
      <c r="G1817" s="10" t="n"/>
      <c r="H1817" s="10" t="n"/>
      <c r="M1817" s="9" t="n"/>
    </row>
    <row r="1818">
      <c r="A1818" s="9" t="n"/>
      <c r="G1818" s="10" t="n"/>
      <c r="H1818" s="10" t="n"/>
      <c r="M1818" s="9" t="n"/>
    </row>
    <row r="1819">
      <c r="A1819" s="9" t="n"/>
      <c r="G1819" s="10" t="n"/>
      <c r="H1819" s="10" t="n"/>
      <c r="M1819" s="9" t="n"/>
    </row>
    <row r="1820">
      <c r="A1820" s="9" t="n"/>
      <c r="G1820" s="10" t="n"/>
      <c r="H1820" s="10" t="n"/>
      <c r="M1820" s="9" t="n"/>
    </row>
    <row r="1821">
      <c r="A1821" s="9" t="n"/>
      <c r="G1821" s="10" t="n"/>
      <c r="H1821" s="10" t="n"/>
      <c r="M1821" s="9" t="n"/>
    </row>
    <row r="1822">
      <c r="A1822" s="9" t="n"/>
      <c r="G1822" s="10" t="n"/>
      <c r="H1822" s="10" t="n"/>
      <c r="M1822" s="9" t="n"/>
    </row>
    <row r="1823">
      <c r="A1823" s="9" t="n"/>
      <c r="G1823" s="10" t="n"/>
      <c r="H1823" s="10" t="n"/>
      <c r="M1823" s="9" t="n"/>
    </row>
    <row r="1824">
      <c r="A1824" s="9" t="n"/>
      <c r="G1824" s="10" t="n"/>
      <c r="H1824" s="10" t="n"/>
      <c r="M1824" s="9" t="n"/>
    </row>
    <row r="1825">
      <c r="A1825" s="9" t="n"/>
      <c r="G1825" s="10" t="n"/>
      <c r="H1825" s="10" t="n"/>
      <c r="M1825" s="9" t="n"/>
    </row>
    <row r="1826">
      <c r="A1826" s="9" t="n"/>
      <c r="G1826" s="10" t="n"/>
      <c r="H1826" s="10" t="n"/>
      <c r="M1826" s="9" t="n"/>
    </row>
    <row r="1827">
      <c r="A1827" s="9" t="n"/>
      <c r="G1827" s="10" t="n"/>
      <c r="H1827" s="10" t="n"/>
      <c r="M1827" s="9" t="n"/>
    </row>
    <row r="1828">
      <c r="A1828" s="9" t="n"/>
      <c r="G1828" s="10" t="n"/>
      <c r="H1828" s="10" t="n"/>
      <c r="M1828" s="9" t="n"/>
    </row>
    <row r="1829">
      <c r="A1829" s="9" t="n"/>
      <c r="G1829" s="10" t="n"/>
      <c r="H1829" s="10" t="n"/>
      <c r="M1829" s="9" t="n"/>
    </row>
    <row r="1830">
      <c r="A1830" s="9" t="n"/>
      <c r="G1830" s="10" t="n"/>
      <c r="H1830" s="10" t="n"/>
      <c r="M1830" s="9" t="n"/>
    </row>
    <row r="1831">
      <c r="A1831" s="9" t="n"/>
      <c r="G1831" s="10" t="n"/>
      <c r="H1831" s="10" t="n"/>
      <c r="M1831" s="9" t="n"/>
    </row>
    <row r="1832">
      <c r="A1832" s="9" t="n"/>
      <c r="G1832" s="10" t="n"/>
      <c r="H1832" s="10" t="n"/>
      <c r="M1832" s="9" t="n"/>
    </row>
    <row r="1833">
      <c r="A1833" s="9" t="n"/>
      <c r="G1833" s="10" t="n"/>
      <c r="H1833" s="10" t="n"/>
      <c r="M1833" s="9" t="n"/>
    </row>
    <row r="1834">
      <c r="A1834" s="9" t="n"/>
      <c r="G1834" s="10" t="n"/>
      <c r="H1834" s="10" t="n"/>
      <c r="M1834" s="9" t="n"/>
    </row>
    <row r="1835">
      <c r="A1835" s="9" t="n"/>
      <c r="G1835" s="10" t="n"/>
      <c r="H1835" s="10" t="n"/>
      <c r="M1835" s="9" t="n"/>
    </row>
    <row r="1836">
      <c r="A1836" s="9" t="n"/>
      <c r="G1836" s="10" t="n"/>
      <c r="H1836" s="10" t="n"/>
      <c r="M1836" s="9" t="n"/>
    </row>
    <row r="1837">
      <c r="A1837" s="9" t="n"/>
      <c r="G1837" s="10" t="n"/>
      <c r="H1837" s="10" t="n"/>
      <c r="M1837" s="9" t="n"/>
    </row>
    <row r="1838">
      <c r="A1838" s="9" t="n"/>
      <c r="G1838" s="10" t="n"/>
      <c r="H1838" s="10" t="n"/>
      <c r="M1838" s="9" t="n"/>
    </row>
    <row r="1839">
      <c r="A1839" s="9" t="n"/>
      <c r="G1839" s="10" t="n"/>
      <c r="H1839" s="10" t="n"/>
      <c r="M1839" s="9" t="n"/>
    </row>
    <row r="1840">
      <c r="A1840" s="9" t="n"/>
      <c r="G1840" s="10" t="n"/>
      <c r="H1840" s="10" t="n"/>
      <c r="M1840" s="9" t="n"/>
    </row>
    <row r="1841">
      <c r="A1841" s="9" t="n"/>
      <c r="G1841" s="10" t="n"/>
      <c r="H1841" s="10" t="n"/>
      <c r="M1841" s="9" t="n"/>
    </row>
    <row r="1842">
      <c r="A1842" s="9" t="n"/>
      <c r="G1842" s="10" t="n"/>
      <c r="H1842" s="10" t="n"/>
      <c r="M1842" s="9" t="n"/>
    </row>
    <row r="1843">
      <c r="A1843" s="9" t="n"/>
      <c r="G1843" s="10" t="n"/>
      <c r="H1843" s="10" t="n"/>
      <c r="M1843" s="9" t="n"/>
    </row>
    <row r="1844">
      <c r="A1844" s="9" t="n"/>
      <c r="G1844" s="10" t="n"/>
      <c r="H1844" s="10" t="n"/>
      <c r="M1844" s="9" t="n"/>
    </row>
    <row r="1845">
      <c r="A1845" s="9" t="n"/>
      <c r="G1845" s="10" t="n"/>
      <c r="H1845" s="10" t="n"/>
      <c r="M1845" s="9" t="n"/>
    </row>
    <row r="1846">
      <c r="A1846" s="9" t="n"/>
      <c r="G1846" s="10" t="n"/>
      <c r="H1846" s="10" t="n"/>
      <c r="M1846" s="9" t="n"/>
    </row>
    <row r="1847">
      <c r="A1847" s="9" t="n"/>
      <c r="G1847" s="10" t="n"/>
      <c r="H1847" s="10" t="n"/>
      <c r="M1847" s="9" t="n"/>
    </row>
    <row r="1848">
      <c r="A1848" s="9" t="n"/>
      <c r="G1848" s="10" t="n"/>
      <c r="H1848" s="10" t="n"/>
      <c r="M1848" s="9" t="n"/>
    </row>
    <row r="1849">
      <c r="A1849" s="9" t="n"/>
      <c r="G1849" s="10" t="n"/>
      <c r="H1849" s="10" t="n"/>
      <c r="M1849" s="9" t="n"/>
    </row>
    <row r="1850">
      <c r="A1850" s="9" t="n"/>
      <c r="G1850" s="10" t="n"/>
      <c r="H1850" s="10" t="n"/>
      <c r="M1850" s="9" t="n"/>
    </row>
    <row r="1851">
      <c r="A1851" s="9" t="n"/>
      <c r="G1851" s="10" t="n"/>
      <c r="H1851" s="10" t="n"/>
      <c r="M1851" s="9" t="n"/>
    </row>
    <row r="1852">
      <c r="A1852" s="9" t="n"/>
      <c r="G1852" s="10" t="n"/>
      <c r="H1852" s="10" t="n"/>
      <c r="M1852" s="9" t="n"/>
    </row>
    <row r="1853">
      <c r="A1853" s="9" t="n"/>
      <c r="G1853" s="10" t="n"/>
      <c r="H1853" s="10" t="n"/>
      <c r="M1853" s="9" t="n"/>
    </row>
    <row r="1854">
      <c r="A1854" s="9" t="n"/>
      <c r="G1854" s="10" t="n"/>
      <c r="H1854" s="10" t="n"/>
      <c r="M1854" s="9" t="n"/>
    </row>
    <row r="1855">
      <c r="A1855" s="9" t="n"/>
      <c r="G1855" s="10" t="n"/>
      <c r="H1855" s="10" t="n"/>
      <c r="M1855" s="9" t="n"/>
    </row>
    <row r="1856">
      <c r="A1856" s="9" t="n"/>
      <c r="G1856" s="10" t="n"/>
      <c r="H1856" s="10" t="n"/>
      <c r="M1856" s="9" t="n"/>
    </row>
    <row r="1857">
      <c r="A1857" s="9" t="n"/>
      <c r="G1857" s="10" t="n"/>
      <c r="H1857" s="10" t="n"/>
      <c r="M1857" s="9" t="n"/>
    </row>
    <row r="1858">
      <c r="A1858" s="9" t="n"/>
      <c r="G1858" s="10" t="n"/>
      <c r="H1858" s="10" t="n"/>
      <c r="M1858" s="9" t="n"/>
    </row>
    <row r="1859">
      <c r="A1859" s="9" t="n"/>
      <c r="G1859" s="10" t="n"/>
      <c r="H1859" s="10" t="n"/>
      <c r="M1859" s="9" t="n"/>
    </row>
    <row r="1860">
      <c r="A1860" s="9" t="n"/>
      <c r="G1860" s="10" t="n"/>
      <c r="H1860" s="10" t="n"/>
      <c r="M1860" s="9" t="n"/>
    </row>
    <row r="1861">
      <c r="A1861" s="9" t="n"/>
      <c r="G1861" s="10" t="n"/>
      <c r="H1861" s="10" t="n"/>
      <c r="M1861" s="9" t="n"/>
    </row>
    <row r="1862">
      <c r="A1862" s="9" t="n"/>
      <c r="G1862" s="10" t="n"/>
      <c r="H1862" s="10" t="n"/>
      <c r="M1862" s="9" t="n"/>
    </row>
    <row r="1863">
      <c r="A1863" s="9" t="n"/>
      <c r="G1863" s="10" t="n"/>
      <c r="H1863" s="10" t="n"/>
      <c r="M1863" s="9" t="n"/>
    </row>
    <row r="1864">
      <c r="A1864" s="9" t="n"/>
      <c r="G1864" s="10" t="n"/>
      <c r="H1864" s="10" t="n"/>
      <c r="M1864" s="9" t="n"/>
    </row>
    <row r="1865">
      <c r="A1865" s="9" t="n"/>
      <c r="G1865" s="10" t="n"/>
      <c r="H1865" s="10" t="n"/>
      <c r="M1865" s="9" t="n"/>
    </row>
    <row r="1866">
      <c r="A1866" s="9" t="n"/>
      <c r="G1866" s="10" t="n"/>
      <c r="H1866" s="10" t="n"/>
      <c r="M1866" s="9" t="n"/>
    </row>
    <row r="1867">
      <c r="A1867" s="9" t="n"/>
      <c r="G1867" s="10" t="n"/>
      <c r="H1867" s="10" t="n"/>
      <c r="M1867" s="9" t="n"/>
    </row>
    <row r="1868">
      <c r="A1868" s="9" t="n"/>
      <c r="G1868" s="10" t="n"/>
      <c r="H1868" s="10" t="n"/>
      <c r="M1868" s="9" t="n"/>
    </row>
    <row r="1869">
      <c r="A1869" s="9" t="n"/>
      <c r="G1869" s="10" t="n"/>
      <c r="H1869" s="10" t="n"/>
      <c r="M1869" s="9" t="n"/>
    </row>
    <row r="1870">
      <c r="A1870" s="9" t="n"/>
      <c r="G1870" s="10" t="n"/>
      <c r="H1870" s="10" t="n"/>
      <c r="M1870" s="9" t="n"/>
    </row>
    <row r="1871">
      <c r="A1871" s="9" t="n"/>
      <c r="G1871" s="10" t="n"/>
      <c r="H1871" s="10" t="n"/>
      <c r="M1871" s="9" t="n"/>
    </row>
    <row r="1872">
      <c r="A1872" s="9" t="n"/>
      <c r="G1872" s="10" t="n"/>
      <c r="H1872" s="10" t="n"/>
      <c r="M1872" s="9" t="n"/>
    </row>
    <row r="1873">
      <c r="A1873" s="9" t="n"/>
      <c r="G1873" s="10" t="n"/>
      <c r="H1873" s="10" t="n"/>
      <c r="M1873" s="9" t="n"/>
    </row>
    <row r="1874">
      <c r="A1874" s="9" t="n"/>
      <c r="G1874" s="10" t="n"/>
      <c r="H1874" s="10" t="n"/>
      <c r="M1874" s="9" t="n"/>
    </row>
    <row r="1875">
      <c r="A1875" s="9" t="n"/>
      <c r="G1875" s="10" t="n"/>
      <c r="H1875" s="10" t="n"/>
      <c r="M1875" s="9" t="n"/>
    </row>
    <row r="1876">
      <c r="A1876" s="9" t="n"/>
      <c r="G1876" s="10" t="n"/>
      <c r="H1876" s="10" t="n"/>
      <c r="M1876" s="9" t="n"/>
    </row>
    <row r="1877">
      <c r="A1877" s="9" t="n"/>
      <c r="G1877" s="10" t="n"/>
      <c r="H1877" s="10" t="n"/>
      <c r="M1877" s="9" t="n"/>
    </row>
    <row r="1878">
      <c r="A1878" s="9" t="n"/>
      <c r="G1878" s="10" t="n"/>
      <c r="H1878" s="10" t="n"/>
      <c r="M1878" s="9" t="n"/>
    </row>
    <row r="1879">
      <c r="A1879" s="9" t="n"/>
      <c r="G1879" s="10" t="n"/>
      <c r="H1879" s="10" t="n"/>
      <c r="M1879" s="9" t="n"/>
    </row>
    <row r="1880">
      <c r="A1880" s="9" t="n"/>
      <c r="G1880" s="10" t="n"/>
      <c r="H1880" s="10" t="n"/>
      <c r="M1880" s="9" t="n"/>
    </row>
    <row r="1881">
      <c r="A1881" s="9" t="n"/>
      <c r="G1881" s="10" t="n"/>
      <c r="H1881" s="10" t="n"/>
      <c r="M1881" s="9" t="n"/>
    </row>
    <row r="1882">
      <c r="A1882" s="9" t="n"/>
      <c r="G1882" s="10" t="n"/>
      <c r="H1882" s="10" t="n"/>
      <c r="M1882" s="9" t="n"/>
    </row>
    <row r="1883">
      <c r="A1883" s="9" t="n"/>
      <c r="G1883" s="10" t="n"/>
      <c r="H1883" s="10" t="n"/>
      <c r="M1883" s="9" t="n"/>
    </row>
    <row r="1884">
      <c r="A1884" s="9" t="n"/>
      <c r="G1884" s="10" t="n"/>
      <c r="H1884" s="10" t="n"/>
      <c r="M1884" s="9" t="n"/>
    </row>
    <row r="1885">
      <c r="A1885" s="9" t="n"/>
      <c r="G1885" s="10" t="n"/>
      <c r="H1885" s="10" t="n"/>
      <c r="M1885" s="9" t="n"/>
    </row>
    <row r="1886">
      <c r="A1886" s="9" t="n"/>
      <c r="G1886" s="10" t="n"/>
      <c r="H1886" s="10" t="n"/>
      <c r="M1886" s="9" t="n"/>
    </row>
    <row r="1887">
      <c r="A1887" s="9" t="n"/>
      <c r="G1887" s="10" t="n"/>
      <c r="H1887" s="10" t="n"/>
      <c r="M1887" s="9" t="n"/>
    </row>
    <row r="1888">
      <c r="A1888" s="9" t="n"/>
      <c r="G1888" s="10" t="n"/>
      <c r="H1888" s="10" t="n"/>
      <c r="M1888" s="9" t="n"/>
    </row>
    <row r="1889">
      <c r="A1889" s="9" t="n"/>
      <c r="G1889" s="10" t="n"/>
      <c r="H1889" s="10" t="n"/>
      <c r="M1889" s="9" t="n"/>
    </row>
    <row r="1890">
      <c r="A1890" s="9" t="n"/>
      <c r="G1890" s="10" t="n"/>
      <c r="H1890" s="10" t="n"/>
      <c r="M1890" s="9" t="n"/>
    </row>
    <row r="1891">
      <c r="A1891" s="9" t="n"/>
      <c r="G1891" s="10" t="n"/>
      <c r="H1891" s="10" t="n"/>
      <c r="M1891" s="9" t="n"/>
    </row>
    <row r="1892">
      <c r="A1892" s="9" t="n"/>
      <c r="G1892" s="10" t="n"/>
      <c r="H1892" s="10" t="n"/>
      <c r="M1892" s="9" t="n"/>
    </row>
    <row r="1893">
      <c r="A1893" s="9" t="n"/>
      <c r="G1893" s="10" t="n"/>
      <c r="H1893" s="10" t="n"/>
      <c r="M1893" s="9" t="n"/>
    </row>
    <row r="1894">
      <c r="A1894" s="9" t="n"/>
      <c r="G1894" s="10" t="n"/>
      <c r="H1894" s="10" t="n"/>
      <c r="M1894" s="9" t="n"/>
    </row>
    <row r="1895">
      <c r="A1895" s="9" t="n"/>
      <c r="G1895" s="10" t="n"/>
      <c r="H1895" s="10" t="n"/>
      <c r="M1895" s="9" t="n"/>
    </row>
    <row r="1896">
      <c r="A1896" s="9" t="n"/>
      <c r="G1896" s="10" t="n"/>
      <c r="H1896" s="10" t="n"/>
      <c r="M1896" s="9" t="n"/>
    </row>
    <row r="1897">
      <c r="A1897" s="9" t="n"/>
      <c r="G1897" s="10" t="n"/>
      <c r="H1897" s="10" t="n"/>
      <c r="M1897" s="9" t="n"/>
    </row>
    <row r="1898">
      <c r="A1898" s="9" t="n"/>
      <c r="G1898" s="10" t="n"/>
      <c r="H1898" s="10" t="n"/>
      <c r="M1898" s="9" t="n"/>
    </row>
    <row r="1899">
      <c r="A1899" s="9" t="n"/>
      <c r="G1899" s="10" t="n"/>
      <c r="H1899" s="10" t="n"/>
      <c r="M1899" s="9" t="n"/>
    </row>
    <row r="1900">
      <c r="A1900" s="9" t="n"/>
      <c r="G1900" s="10" t="n"/>
      <c r="H1900" s="10" t="n"/>
      <c r="M1900" s="9" t="n"/>
    </row>
    <row r="1901">
      <c r="A1901" s="9" t="n"/>
      <c r="G1901" s="10" t="n"/>
      <c r="H1901" s="10" t="n"/>
      <c r="M1901" s="9" t="n"/>
    </row>
    <row r="1902">
      <c r="A1902" s="9" t="n"/>
      <c r="G1902" s="10" t="n"/>
      <c r="H1902" s="10" t="n"/>
      <c r="M1902" s="9" t="n"/>
    </row>
    <row r="1903">
      <c r="A1903" s="9" t="n"/>
      <c r="G1903" s="10" t="n"/>
      <c r="H1903" s="10" t="n"/>
      <c r="M1903" s="9" t="n"/>
    </row>
    <row r="1904">
      <c r="A1904" s="9" t="n"/>
      <c r="G1904" s="10" t="n"/>
      <c r="H1904" s="10" t="n"/>
      <c r="M1904" s="9" t="n"/>
    </row>
    <row r="1905">
      <c r="A1905" s="9" t="n"/>
      <c r="G1905" s="10" t="n"/>
      <c r="H1905" s="10" t="n"/>
      <c r="M1905" s="9" t="n"/>
    </row>
    <row r="1906">
      <c r="A1906" s="9" t="n"/>
      <c r="G1906" s="10" t="n"/>
      <c r="H1906" s="10" t="n"/>
      <c r="M1906" s="9" t="n"/>
    </row>
    <row r="1907">
      <c r="A1907" s="9" t="n"/>
      <c r="G1907" s="10" t="n"/>
      <c r="H1907" s="10" t="n"/>
      <c r="M1907" s="9" t="n"/>
    </row>
    <row r="1908">
      <c r="A1908" s="9" t="n"/>
      <c r="G1908" s="10" t="n"/>
      <c r="H1908" s="10" t="n"/>
      <c r="M1908" s="9" t="n"/>
    </row>
    <row r="1909">
      <c r="A1909" s="9" t="n"/>
      <c r="G1909" s="10" t="n"/>
      <c r="H1909" s="10" t="n"/>
      <c r="M1909" s="9" t="n"/>
    </row>
    <row r="1910">
      <c r="A1910" s="9" t="n"/>
      <c r="G1910" s="10" t="n"/>
      <c r="H1910" s="10" t="n"/>
      <c r="M1910" s="9" t="n"/>
    </row>
    <row r="1911">
      <c r="A1911" s="9" t="n"/>
      <c r="G1911" s="10" t="n"/>
      <c r="H1911" s="10" t="n"/>
      <c r="M1911" s="9" t="n"/>
    </row>
    <row r="1912">
      <c r="A1912" s="9" t="n"/>
      <c r="G1912" s="10" t="n"/>
      <c r="H1912" s="10" t="n"/>
      <c r="M1912" s="9" t="n"/>
    </row>
    <row r="1913">
      <c r="A1913" s="9" t="n"/>
      <c r="G1913" s="10" t="n"/>
      <c r="H1913" s="10" t="n"/>
      <c r="M1913" s="9" t="n"/>
    </row>
    <row r="1914">
      <c r="A1914" s="9" t="n"/>
      <c r="G1914" s="10" t="n"/>
      <c r="H1914" s="10" t="n"/>
      <c r="M1914" s="9" t="n"/>
    </row>
    <row r="1915">
      <c r="A1915" s="9" t="n"/>
      <c r="G1915" s="10" t="n"/>
      <c r="H1915" s="10" t="n"/>
      <c r="M1915" s="9" t="n"/>
    </row>
    <row r="1916">
      <c r="A1916" s="9" t="n"/>
      <c r="G1916" s="10" t="n"/>
      <c r="H1916" s="10" t="n"/>
      <c r="M1916" s="9" t="n"/>
    </row>
    <row r="1917">
      <c r="A1917" s="9" t="n"/>
      <c r="G1917" s="10" t="n"/>
      <c r="H1917" s="10" t="n"/>
      <c r="M1917" s="9" t="n"/>
    </row>
    <row r="1918">
      <c r="A1918" s="9" t="n"/>
      <c r="G1918" s="10" t="n"/>
      <c r="H1918" s="10" t="n"/>
      <c r="M1918" s="9" t="n"/>
    </row>
    <row r="1919">
      <c r="A1919" s="9" t="n"/>
      <c r="G1919" s="10" t="n"/>
      <c r="H1919" s="10" t="n"/>
      <c r="M1919" s="9" t="n"/>
    </row>
    <row r="1920">
      <c r="A1920" s="9" t="n"/>
      <c r="G1920" s="10" t="n"/>
      <c r="H1920" s="10" t="n"/>
      <c r="M1920" s="9" t="n"/>
    </row>
    <row r="1921">
      <c r="A1921" s="9" t="n"/>
      <c r="G1921" s="10" t="n"/>
      <c r="H1921" s="10" t="n"/>
      <c r="M1921" s="9" t="n"/>
    </row>
    <row r="1922">
      <c r="A1922" s="9" t="n"/>
      <c r="G1922" s="10" t="n"/>
      <c r="H1922" s="10" t="n"/>
      <c r="M1922" s="9" t="n"/>
    </row>
    <row r="1923">
      <c r="A1923" s="9" t="n"/>
      <c r="G1923" s="10" t="n"/>
      <c r="H1923" s="10" t="n"/>
      <c r="M1923" s="9" t="n"/>
    </row>
    <row r="1924">
      <c r="A1924" s="9" t="n"/>
      <c r="G1924" s="10" t="n"/>
      <c r="H1924" s="10" t="n"/>
      <c r="M1924" s="9" t="n"/>
    </row>
    <row r="1925">
      <c r="A1925" s="9" t="n"/>
      <c r="G1925" s="10" t="n"/>
      <c r="H1925" s="10" t="n"/>
      <c r="M1925" s="9" t="n"/>
    </row>
    <row r="1926">
      <c r="A1926" s="9" t="n"/>
      <c r="G1926" s="10" t="n"/>
      <c r="H1926" s="10" t="n"/>
      <c r="M1926" s="9" t="n"/>
    </row>
    <row r="1927">
      <c r="A1927" s="9" t="n"/>
      <c r="G1927" s="10" t="n"/>
      <c r="H1927" s="10" t="n"/>
      <c r="M1927" s="9" t="n"/>
    </row>
    <row r="1928">
      <c r="A1928" s="9" t="n"/>
      <c r="G1928" s="10" t="n"/>
      <c r="H1928" s="10" t="n"/>
      <c r="M1928" s="9" t="n"/>
    </row>
    <row r="1929">
      <c r="A1929" s="9" t="n"/>
      <c r="G1929" s="10" t="n"/>
      <c r="H1929" s="10" t="n"/>
      <c r="M1929" s="9" t="n"/>
    </row>
    <row r="1930">
      <c r="A1930" s="9" t="n"/>
      <c r="G1930" s="10" t="n"/>
      <c r="H1930" s="10" t="n"/>
      <c r="M1930" s="9" t="n"/>
    </row>
    <row r="1931">
      <c r="A1931" s="9" t="n"/>
      <c r="G1931" s="10" t="n"/>
      <c r="H1931" s="10" t="n"/>
      <c r="M1931" s="9" t="n"/>
    </row>
    <row r="1932">
      <c r="A1932" s="9" t="n"/>
      <c r="G1932" s="10" t="n"/>
      <c r="H1932" s="10" t="n"/>
      <c r="M1932" s="9" t="n"/>
    </row>
    <row r="1933">
      <c r="A1933" s="9" t="n"/>
      <c r="G1933" s="10" t="n"/>
      <c r="H1933" s="10" t="n"/>
      <c r="M1933" s="9" t="n"/>
    </row>
    <row r="1934">
      <c r="A1934" s="9" t="n"/>
      <c r="G1934" s="10" t="n"/>
      <c r="H1934" s="10" t="n"/>
      <c r="M1934" s="9" t="n"/>
    </row>
    <row r="1935">
      <c r="A1935" s="9" t="n"/>
      <c r="G1935" s="10" t="n"/>
      <c r="H1935" s="10" t="n"/>
      <c r="M1935" s="9" t="n"/>
    </row>
    <row r="1936">
      <c r="A1936" s="9" t="n"/>
      <c r="G1936" s="10" t="n"/>
      <c r="H1936" s="10" t="n"/>
      <c r="M1936" s="9" t="n"/>
    </row>
    <row r="1937">
      <c r="A1937" s="9" t="n"/>
      <c r="G1937" s="10" t="n"/>
      <c r="H1937" s="10" t="n"/>
      <c r="M1937" s="9" t="n"/>
    </row>
    <row r="1938">
      <c r="A1938" s="9" t="n"/>
      <c r="G1938" s="10" t="n"/>
      <c r="H1938" s="10" t="n"/>
      <c r="M1938" s="9" t="n"/>
    </row>
    <row r="1939">
      <c r="A1939" s="9" t="n"/>
      <c r="G1939" s="10" t="n"/>
      <c r="H1939" s="10" t="n"/>
      <c r="M1939" s="9" t="n"/>
    </row>
    <row r="1940">
      <c r="A1940" s="9" t="n"/>
      <c r="G1940" s="10" t="n"/>
      <c r="H1940" s="10" t="n"/>
      <c r="M1940" s="9" t="n"/>
    </row>
    <row r="1941">
      <c r="A1941" s="9" t="n"/>
      <c r="G1941" s="10" t="n"/>
      <c r="H1941" s="10" t="n"/>
      <c r="M1941" s="9" t="n"/>
    </row>
    <row r="1942">
      <c r="A1942" s="9" t="n"/>
      <c r="G1942" s="10" t="n"/>
      <c r="H1942" s="10" t="n"/>
      <c r="M1942" s="9" t="n"/>
    </row>
    <row r="1943">
      <c r="A1943" s="9" t="n"/>
      <c r="G1943" s="10" t="n"/>
      <c r="H1943" s="10" t="n"/>
      <c r="M1943" s="9" t="n"/>
    </row>
    <row r="1944">
      <c r="A1944" s="9" t="n"/>
      <c r="G1944" s="10" t="n"/>
      <c r="H1944" s="10" t="n"/>
      <c r="M1944" s="9" t="n"/>
    </row>
    <row r="1945">
      <c r="A1945" s="9" t="n"/>
      <c r="G1945" s="10" t="n"/>
      <c r="H1945" s="10" t="n"/>
      <c r="M1945" s="9" t="n"/>
    </row>
    <row r="1946">
      <c r="A1946" s="9" t="n"/>
      <c r="G1946" s="10" t="n"/>
      <c r="H1946" s="10" t="n"/>
      <c r="M1946" s="9" t="n"/>
    </row>
    <row r="1947">
      <c r="A1947" s="9" t="n"/>
      <c r="G1947" s="10" t="n"/>
      <c r="H1947" s="10" t="n"/>
      <c r="M1947" s="9" t="n"/>
    </row>
    <row r="1948">
      <c r="A1948" s="9" t="n"/>
      <c r="G1948" s="10" t="n"/>
      <c r="H1948" s="10" t="n"/>
      <c r="M1948" s="9" t="n"/>
    </row>
    <row r="1949">
      <c r="A1949" s="9" t="n"/>
      <c r="G1949" s="10" t="n"/>
      <c r="H1949" s="10" t="n"/>
      <c r="M1949" s="9" t="n"/>
    </row>
    <row r="1950">
      <c r="A1950" s="9" t="n"/>
      <c r="G1950" s="10" t="n"/>
      <c r="H1950" s="10" t="n"/>
      <c r="M1950" s="9" t="n"/>
    </row>
    <row r="1951">
      <c r="A1951" s="9" t="n"/>
      <c r="G1951" s="10" t="n"/>
      <c r="H1951" s="10" t="n"/>
      <c r="M1951" s="9" t="n"/>
    </row>
    <row r="1952">
      <c r="A1952" s="9" t="n"/>
      <c r="G1952" s="10" t="n"/>
      <c r="H1952" s="10" t="n"/>
      <c r="M1952" s="9" t="n"/>
    </row>
    <row r="1953">
      <c r="A1953" s="9" t="n"/>
      <c r="G1953" s="10" t="n"/>
      <c r="H1953" s="10" t="n"/>
      <c r="M1953" s="9" t="n"/>
    </row>
    <row r="1954">
      <c r="A1954" s="9" t="n"/>
      <c r="G1954" s="10" t="n"/>
      <c r="H1954" s="10" t="n"/>
      <c r="M1954" s="9" t="n"/>
    </row>
    <row r="1955">
      <c r="A1955" s="9" t="n"/>
      <c r="G1955" s="10" t="n"/>
      <c r="H1955" s="10" t="n"/>
      <c r="M1955" s="9" t="n"/>
    </row>
    <row r="1956">
      <c r="A1956" s="9" t="n"/>
      <c r="G1956" s="10" t="n"/>
      <c r="H1956" s="10" t="n"/>
      <c r="M1956" s="9" t="n"/>
    </row>
    <row r="1957">
      <c r="A1957" s="9" t="n"/>
      <c r="G1957" s="10" t="n"/>
      <c r="H1957" s="10" t="n"/>
      <c r="M1957" s="9" t="n"/>
    </row>
    <row r="1958">
      <c r="A1958" s="9" t="n"/>
      <c r="G1958" s="10" t="n"/>
      <c r="H1958" s="10" t="n"/>
      <c r="M1958" s="9" t="n"/>
    </row>
    <row r="1959">
      <c r="A1959" s="9" t="n"/>
      <c r="G1959" s="10" t="n"/>
      <c r="H1959" s="10" t="n"/>
      <c r="M1959" s="9" t="n"/>
    </row>
    <row r="1960">
      <c r="A1960" s="9" t="n"/>
      <c r="G1960" s="10" t="n"/>
      <c r="H1960" s="10" t="n"/>
      <c r="M1960" s="9" t="n"/>
    </row>
    <row r="1961">
      <c r="A1961" s="9" t="n"/>
      <c r="G1961" s="10" t="n"/>
      <c r="H1961" s="10" t="n"/>
      <c r="M1961" s="9" t="n"/>
    </row>
    <row r="1962">
      <c r="A1962" s="9" t="n"/>
      <c r="G1962" s="10" t="n"/>
      <c r="H1962" s="10" t="n"/>
      <c r="M1962" s="9" t="n"/>
    </row>
    <row r="1963">
      <c r="A1963" s="9" t="n"/>
      <c r="G1963" s="10" t="n"/>
      <c r="H1963" s="10" t="n"/>
      <c r="M1963" s="9" t="n"/>
    </row>
    <row r="1964">
      <c r="A1964" s="9" t="n"/>
      <c r="G1964" s="10" t="n"/>
      <c r="H1964" s="10" t="n"/>
      <c r="M1964" s="9" t="n"/>
    </row>
    <row r="1965">
      <c r="A1965" s="9" t="n"/>
      <c r="G1965" s="10" t="n"/>
      <c r="H1965" s="10" t="n"/>
      <c r="M1965" s="9" t="n"/>
    </row>
    <row r="1966">
      <c r="A1966" s="9" t="n"/>
      <c r="G1966" s="10" t="n"/>
      <c r="H1966" s="10" t="n"/>
      <c r="M1966" s="9" t="n"/>
    </row>
    <row r="1967">
      <c r="A1967" s="9" t="n"/>
      <c r="G1967" s="10" t="n"/>
      <c r="H1967" s="10" t="n"/>
      <c r="M1967" s="9" t="n"/>
    </row>
    <row r="1968">
      <c r="A1968" s="9" t="n"/>
      <c r="G1968" s="10" t="n"/>
      <c r="H1968" s="10" t="n"/>
      <c r="M1968" s="9" t="n"/>
    </row>
    <row r="1969">
      <c r="A1969" s="9" t="n"/>
      <c r="G1969" s="10" t="n"/>
      <c r="H1969" s="10" t="n"/>
      <c r="M1969" s="9" t="n"/>
    </row>
    <row r="1970">
      <c r="A1970" s="9" t="n"/>
      <c r="G1970" s="10" t="n"/>
      <c r="H1970" s="10" t="n"/>
      <c r="M1970" s="9" t="n"/>
    </row>
    <row r="1971">
      <c r="A1971" s="9" t="n"/>
      <c r="G1971" s="10" t="n"/>
      <c r="H1971" s="10" t="n"/>
      <c r="M1971" s="9" t="n"/>
    </row>
    <row r="1972">
      <c r="A1972" s="9" t="n"/>
      <c r="G1972" s="10" t="n"/>
      <c r="H1972" s="10" t="n"/>
      <c r="M1972" s="9" t="n"/>
    </row>
    <row r="1973">
      <c r="A1973" s="9" t="n"/>
      <c r="G1973" s="10" t="n"/>
      <c r="H1973" s="10" t="n"/>
      <c r="M1973" s="9" t="n"/>
    </row>
    <row r="1974">
      <c r="A1974" s="9" t="n"/>
      <c r="G1974" s="10" t="n"/>
      <c r="H1974" s="10" t="n"/>
      <c r="M1974" s="9" t="n"/>
    </row>
    <row r="1975">
      <c r="A1975" s="9" t="n"/>
      <c r="G1975" s="10" t="n"/>
      <c r="H1975" s="10" t="n"/>
      <c r="M1975" s="9" t="n"/>
    </row>
    <row r="1976">
      <c r="A1976" s="9" t="n"/>
      <c r="G1976" s="10" t="n"/>
      <c r="H1976" s="10" t="n"/>
      <c r="M1976" s="9" t="n"/>
    </row>
    <row r="1977">
      <c r="A1977" s="9" t="n"/>
      <c r="G1977" s="10" t="n"/>
      <c r="H1977" s="10" t="n"/>
      <c r="M1977" s="9" t="n"/>
    </row>
    <row r="1978">
      <c r="A1978" s="9" t="n"/>
      <c r="G1978" s="10" t="n"/>
      <c r="H1978" s="10" t="n"/>
      <c r="M1978" s="9" t="n"/>
    </row>
    <row r="1979">
      <c r="A1979" s="9" t="n"/>
      <c r="G1979" s="10" t="n"/>
      <c r="H1979" s="10" t="n"/>
      <c r="M1979" s="9" t="n"/>
    </row>
    <row r="1980">
      <c r="A1980" s="9" t="n"/>
      <c r="G1980" s="10" t="n"/>
      <c r="H1980" s="10" t="n"/>
      <c r="M1980" s="9" t="n"/>
    </row>
    <row r="1981">
      <c r="A1981" s="9" t="n"/>
      <c r="G1981" s="10" t="n"/>
      <c r="H1981" s="10" t="n"/>
      <c r="M1981" s="9" t="n"/>
    </row>
    <row r="1982">
      <c r="A1982" s="9" t="n"/>
      <c r="G1982" s="10" t="n"/>
      <c r="H1982" s="10" t="n"/>
      <c r="M1982" s="9" t="n"/>
    </row>
    <row r="1983">
      <c r="A1983" s="9" t="n"/>
      <c r="G1983" s="10" t="n"/>
      <c r="H1983" s="10" t="n"/>
      <c r="M1983" s="9" t="n"/>
    </row>
    <row r="1984">
      <c r="A1984" s="9" t="n"/>
      <c r="G1984" s="10" t="n"/>
      <c r="H1984" s="10" t="n"/>
      <c r="M1984" s="9" t="n"/>
    </row>
    <row r="1985">
      <c r="A1985" s="9" t="n"/>
      <c r="G1985" s="10" t="n"/>
      <c r="H1985" s="10" t="n"/>
      <c r="M1985" s="9" t="n"/>
    </row>
    <row r="1986">
      <c r="A1986" s="9" t="n"/>
      <c r="G1986" s="10" t="n"/>
      <c r="H1986" s="10" t="n"/>
      <c r="M1986" s="9" t="n"/>
    </row>
    <row r="1987">
      <c r="A1987" s="9" t="n"/>
      <c r="G1987" s="10" t="n"/>
      <c r="H1987" s="10" t="n"/>
      <c r="M1987" s="9" t="n"/>
    </row>
    <row r="1988">
      <c r="A1988" s="9" t="n"/>
      <c r="G1988" s="10" t="n"/>
      <c r="H1988" s="10" t="n"/>
      <c r="M1988" s="9" t="n"/>
    </row>
    <row r="1989">
      <c r="A1989" s="9" t="n"/>
      <c r="G1989" s="10" t="n"/>
      <c r="H1989" s="10" t="n"/>
      <c r="M1989" s="9" t="n"/>
    </row>
    <row r="1990">
      <c r="A1990" s="9" t="n"/>
      <c r="G1990" s="10" t="n"/>
      <c r="H1990" s="10" t="n"/>
      <c r="M1990" s="9" t="n"/>
    </row>
    <row r="1991">
      <c r="A1991" s="9" t="n"/>
      <c r="G1991" s="10" t="n"/>
      <c r="H1991" s="10" t="n"/>
      <c r="M1991" s="9" t="n"/>
    </row>
    <row r="1992">
      <c r="A1992" s="9" t="n"/>
      <c r="G1992" s="10" t="n"/>
      <c r="H1992" s="10" t="n"/>
      <c r="M1992" s="9" t="n"/>
    </row>
    <row r="1993">
      <c r="A1993" s="9" t="n"/>
      <c r="G1993" s="10" t="n"/>
      <c r="H1993" s="10" t="n"/>
      <c r="M1993" s="9" t="n"/>
    </row>
    <row r="1994">
      <c r="A1994" s="9" t="n"/>
      <c r="G1994" s="10" t="n"/>
      <c r="H1994" s="10" t="n"/>
      <c r="M1994" s="9" t="n"/>
    </row>
    <row r="1995">
      <c r="A1995" s="9" t="n"/>
      <c r="G1995" s="10" t="n"/>
      <c r="H1995" s="10" t="n"/>
      <c r="M1995" s="9" t="n"/>
    </row>
    <row r="1996">
      <c r="A1996" s="9" t="n"/>
      <c r="G1996" s="10" t="n"/>
      <c r="H1996" s="10" t="n"/>
      <c r="M1996" s="9" t="n"/>
    </row>
    <row r="1997">
      <c r="A1997" s="9" t="n"/>
      <c r="G1997" s="10" t="n"/>
      <c r="H1997" s="10" t="n"/>
      <c r="M1997" s="9" t="n"/>
    </row>
    <row r="1998">
      <c r="A1998" s="9" t="n"/>
      <c r="G1998" s="10" t="n"/>
      <c r="H1998" s="10" t="n"/>
      <c r="M1998" s="9" t="n"/>
    </row>
    <row r="1999">
      <c r="A1999" s="9" t="n"/>
      <c r="G1999" s="10" t="n"/>
      <c r="H1999" s="10" t="n"/>
      <c r="M1999" s="9" t="n"/>
    </row>
    <row r="2000">
      <c r="A2000" s="9" t="n"/>
      <c r="G2000" s="10" t="n"/>
      <c r="H2000" s="10" t="n"/>
      <c r="M2000" s="9" t="n"/>
    </row>
  </sheetData>
  <conditionalFormatting sqref="I2:I2000">
    <cfRule type="expression" priority="1" dxfId="0" stopIfTrue="0">
      <formula>$I2="SKIPPED"</formula>
    </cfRule>
    <cfRule type="expression" priority="2" dxfId="1" stopIfTrue="0">
      <formula>$I2="BOOKMARKED"</formula>
    </cfRule>
    <cfRule type="expression" priority="3" dxfId="2" stopIfTrue="0">
      <formula>$I2="NOT APPLIED"</formula>
    </cfRule>
    <cfRule type="expression" priority="4" dxfId="3" stopIfTrue="0">
      <formula>$I2="APPLIED"</formula>
    </cfRule>
    <cfRule type="expression" priority="5" dxfId="4" stopIfTrue="0">
      <formula>$I2="INTERVIEWING"</formula>
    </cfRule>
    <cfRule type="expression" priority="6" dxfId="5" stopIfTrue="0">
      <formula>$I2="REJECTED"</formula>
    </cfRule>
    <cfRule type="expression" priority="7" dxfId="6" stopIfTrue="0">
      <formula>$I2="OFFER"</formula>
    </cfRule>
  </conditionalFormatting>
  <conditionalFormatting sqref="A2:H2000">
    <cfRule type="expression" priority="8" dxfId="7">
      <formula>AND($I2="APPLIED",$A2&lt;&gt;"",TODAY()-$A2&gt;=14)</formula>
    </cfRule>
  </conditionalFormatting>
  <conditionalFormatting sqref="J2:P2000">
    <cfRule type="expression" priority="9" dxfId="7">
      <formula>AND($I2="APPLIED",$A2&lt;&gt;"",TODAY()-$A2&gt;=14)</formula>
    </cfRule>
  </conditionalFormatting>
  <dataValidations count="2">
    <dataValidation sqref="E2:E2000" showDropDown="0" showInputMessage="0" showErrorMessage="1" allowBlank="1" errorTitle="Not in the list" error="That value is not one of the dropdown options." type="list" errorStyle="warning">
      <formula1>"Remote,Hybrid,Onsite,Unknown"</formula1>
    </dataValidation>
    <dataValidation sqref="I2:I2000" showDropDown="0" showInputMessage="0" showErrorMessage="1" allowBlank="1" errorTitle="Not in the list" error="That value is not one of the dropdown options." type="list" errorStyle="warning">
      <formula1>"SKIPPED,BOOKMARKED,NOT APPLIED,APPLIED,INTERVIEWING,REJECTED,OFFER"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28" customWidth="1" min="9" max="9"/>
    <col width="12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</cols>
  <sheetData>
    <row r="1">
      <c r="A1" s="15" t="inlineStr">
        <is>
          <t>Job Search Analytics</t>
        </is>
      </c>
    </row>
    <row r="2">
      <c r="A2" s="16" t="inlineStr">
        <is>
          <t>Live: recalculates from the Applications tab. Do not type over the formulas.</t>
        </is>
      </c>
    </row>
    <row r="4">
      <c r="A4" s="17" t="inlineStr">
        <is>
          <t>Status breakdown</t>
        </is>
      </c>
      <c r="I4" s="17" t="inlineStr">
        <is>
          <t>Work mode</t>
        </is>
      </c>
    </row>
    <row r="5">
      <c r="A5" s="18" t="inlineStr">
        <is>
          <t>Status</t>
        </is>
      </c>
      <c r="B5" s="18" t="inlineStr">
        <is>
          <t>Count</t>
        </is>
      </c>
      <c r="I5" s="18" t="inlineStr">
        <is>
          <t>Work Mode</t>
        </is>
      </c>
      <c r="J5" s="18" t="inlineStr">
        <is>
          <t>Count</t>
        </is>
      </c>
    </row>
    <row r="6">
      <c r="A6" s="19" t="inlineStr">
        <is>
          <t>Skipped</t>
        </is>
      </c>
      <c r="B6" s="19">
        <f>SUMPRODUCT(--(UPPER(TRIM(AppStatus))=UPPER(A6)))</f>
        <v/>
      </c>
      <c r="I6" s="19" t="inlineStr">
        <is>
          <t>Remote</t>
        </is>
      </c>
      <c r="J6" s="19">
        <f>COUNTIF(AppWorkMode,I6)</f>
        <v/>
      </c>
    </row>
    <row r="7">
      <c r="A7" s="19" t="inlineStr">
        <is>
          <t>Bookmarked</t>
        </is>
      </c>
      <c r="B7" s="19">
        <f>SUMPRODUCT(--(UPPER(TRIM(AppStatus))=UPPER(A7)))</f>
        <v/>
      </c>
      <c r="I7" s="19" t="inlineStr">
        <is>
          <t>Hybrid</t>
        </is>
      </c>
      <c r="J7" s="19">
        <f>COUNTIF(AppWorkMode,I7)</f>
        <v/>
      </c>
    </row>
    <row r="8">
      <c r="A8" s="19" t="inlineStr">
        <is>
          <t>Not Applied</t>
        </is>
      </c>
      <c r="B8" s="19">
        <f>SUMPRODUCT(--(UPPER(TRIM(AppStatus))=UPPER(A8)))</f>
        <v/>
      </c>
      <c r="I8" s="19" t="inlineStr">
        <is>
          <t>Onsite</t>
        </is>
      </c>
      <c r="J8" s="19">
        <f>COUNTIF(AppWorkMode,I8)</f>
        <v/>
      </c>
    </row>
    <row r="9">
      <c r="A9" s="19" t="inlineStr">
        <is>
          <t>Applied</t>
        </is>
      </c>
      <c r="B9" s="19">
        <f>SUMPRODUCT(--(UPPER(TRIM(AppStatus))=UPPER(A9)))</f>
        <v/>
      </c>
      <c r="I9" s="19" t="inlineStr">
        <is>
          <t>Unknown</t>
        </is>
      </c>
      <c r="J9" s="19">
        <f>COUNTA(AppCompany)-J6-J7-J8</f>
        <v/>
      </c>
    </row>
    <row r="10">
      <c r="A10" s="19" t="inlineStr">
        <is>
          <t>Interviewing</t>
        </is>
      </c>
      <c r="B10" s="19">
        <f>SUMPRODUCT(--(UPPER(TRIM(AppStatus))=UPPER(A10)))</f>
        <v/>
      </c>
    </row>
    <row r="11">
      <c r="A11" s="19" t="inlineStr">
        <is>
          <t>Rejected</t>
        </is>
      </c>
      <c r="B11" s="19">
        <f>SUMPRODUCT(--(UPPER(TRIM(AppStatus))=UPPER(A11)))</f>
        <v/>
      </c>
      <c r="I11" s="17" t="inlineStr">
        <is>
          <t>Response summary</t>
        </is>
      </c>
    </row>
    <row r="12">
      <c r="A12" s="19" t="inlineStr">
        <is>
          <t>Offer</t>
        </is>
      </c>
      <c r="B12" s="19">
        <f>SUMPRODUCT(--(UPPER(TRIM(AppStatus))=UPPER(A12)))</f>
        <v/>
      </c>
      <c r="I12" s="19" t="inlineStr">
        <is>
          <t>Applied or beyond</t>
        </is>
      </c>
      <c r="J12" s="19">
        <f>SUM(B9:B12)</f>
        <v/>
      </c>
    </row>
    <row r="13">
      <c r="A13" s="19" t="inlineStr">
        <is>
          <t>Other/unrecognized</t>
        </is>
      </c>
      <c r="B13" s="19">
        <f>COUNTA(AppStatus)-SUM(B6:B12)</f>
        <v/>
      </c>
      <c r="I13" s="19" t="inlineStr">
        <is>
          <t>Heard back</t>
        </is>
      </c>
      <c r="J13" s="19">
        <f>SUM(B10:B12)</f>
        <v/>
      </c>
    </row>
    <row r="14">
      <c r="I14" s="19" t="inlineStr">
        <is>
          <t>Response rate</t>
        </is>
      </c>
      <c r="J14" s="20">
        <f>IFERROR(J13/J12,0)</f>
        <v/>
      </c>
    </row>
    <row r="15">
      <c r="I15" s="19" t="inlineStr">
        <is>
          <t>Median days to first response</t>
        </is>
      </c>
      <c r="J15" s="21">
        <f>IFERROR(MEDIAN(HlpDays),"")</f>
        <v/>
      </c>
    </row>
    <row r="16">
      <c r="I16" s="22" t="inlineStr">
        <is>
          <t>Date Modified stands in for the reply date: estimates.</t>
        </is>
      </c>
    </row>
    <row r="18">
      <c r="A18" s="17" t="inlineStr">
        <is>
          <t>Days to first response</t>
        </is>
      </c>
      <c r="I18" s="17" t="inlineStr">
        <is>
          <t>Applications by day of week</t>
        </is>
      </c>
    </row>
    <row r="19">
      <c r="A19" s="18" t="inlineStr">
        <is>
          <t>Bucket</t>
        </is>
      </c>
      <c r="B19" s="18" t="inlineStr">
        <is>
          <t>Count</t>
        </is>
      </c>
      <c r="I19" s="18" t="inlineStr">
        <is>
          <t>Day</t>
        </is>
      </c>
      <c r="J19" s="18" t="inlineStr">
        <is>
          <t>Count</t>
        </is>
      </c>
    </row>
    <row r="20">
      <c r="A20" s="19" t="inlineStr">
        <is>
          <t>0-3 days</t>
        </is>
      </c>
      <c r="B20" s="19">
        <f>COUNTIFS(HlpDays,"&gt;=0",HlpDays,"&lt;=3")</f>
        <v/>
      </c>
      <c r="I20" s="19" t="inlineStr">
        <is>
          <t>Sunday</t>
        </is>
      </c>
      <c r="J20" s="19">
        <f>COUNTIF(HlpWeekday,1)</f>
        <v/>
      </c>
    </row>
    <row r="21">
      <c r="A21" s="19" t="inlineStr">
        <is>
          <t>4-7 days</t>
        </is>
      </c>
      <c r="B21" s="19">
        <f>COUNTIFS(HlpDays,"&gt;=4",HlpDays,"&lt;=7")</f>
        <v/>
      </c>
      <c r="I21" s="19" t="inlineStr">
        <is>
          <t>Monday</t>
        </is>
      </c>
      <c r="J21" s="19">
        <f>COUNTIF(HlpWeekday,2)</f>
        <v/>
      </c>
    </row>
    <row r="22">
      <c r="A22" s="19" t="inlineStr">
        <is>
          <t>8-14 days</t>
        </is>
      </c>
      <c r="B22" s="19">
        <f>COUNTIFS(HlpDays,"&gt;=8",HlpDays,"&lt;=14")</f>
        <v/>
      </c>
      <c r="I22" s="19" t="inlineStr">
        <is>
          <t>Tuesday</t>
        </is>
      </c>
      <c r="J22" s="19">
        <f>COUNTIF(HlpWeekday,3)</f>
        <v/>
      </c>
    </row>
    <row r="23">
      <c r="A23" s="19" t="inlineStr">
        <is>
          <t>15-30 days</t>
        </is>
      </c>
      <c r="B23" s="19">
        <f>COUNTIFS(HlpDays,"&gt;=15",HlpDays,"&lt;=30")</f>
        <v/>
      </c>
      <c r="I23" s="19" t="inlineStr">
        <is>
          <t>Wednesday</t>
        </is>
      </c>
      <c r="J23" s="19">
        <f>COUNTIF(HlpWeekday,4)</f>
        <v/>
      </c>
    </row>
    <row r="24">
      <c r="A24" s="19" t="inlineStr">
        <is>
          <t>31-60 days</t>
        </is>
      </c>
      <c r="B24" s="19">
        <f>COUNTIFS(HlpDays,"&gt;=31",HlpDays,"&lt;=60")</f>
        <v/>
      </c>
      <c r="I24" s="19" t="inlineStr">
        <is>
          <t>Thursday</t>
        </is>
      </c>
      <c r="J24" s="19">
        <f>COUNTIF(HlpWeekday,5)</f>
        <v/>
      </c>
    </row>
    <row r="25">
      <c r="A25" s="19" t="inlineStr">
        <is>
          <t>60+ days</t>
        </is>
      </c>
      <c r="B25" s="19">
        <f>COUNTIFS(HlpDays,"&gt;=61")</f>
        <v/>
      </c>
      <c r="I25" s="19" t="inlineStr">
        <is>
          <t>Friday</t>
        </is>
      </c>
      <c r="J25" s="19">
        <f>COUNTIF(HlpWeekday,6)</f>
        <v/>
      </c>
    </row>
    <row r="26">
      <c r="I26" s="19" t="inlineStr">
        <is>
          <t>Saturday</t>
        </is>
      </c>
      <c r="J26" s="19">
        <f>COUNTIF(HlpWeekday,7)</f>
        <v/>
      </c>
    </row>
    <row r="32">
      <c r="A32" s="17" t="inlineStr">
        <is>
          <t>Top ATS / platforms</t>
        </is>
      </c>
      <c r="I32" s="17" t="inlineStr">
        <is>
          <t>Top locations</t>
        </is>
      </c>
    </row>
    <row r="33">
      <c r="A33" s="18" t="inlineStr">
        <is>
          <t>Platform</t>
        </is>
      </c>
      <c r="B33" s="18" t="inlineStr">
        <is>
          <t>Count</t>
        </is>
      </c>
      <c r="I33" s="18" t="inlineStr">
        <is>
          <t>Location</t>
        </is>
      </c>
      <c r="J33" s="18" t="inlineStr">
        <is>
          <t>Count</t>
        </is>
      </c>
    </row>
    <row r="34">
      <c r="A34" s="19">
        <f>IFERROR(INDEX(HlpPlat,MATCH(LARGE(HlpPlatRank,1),HlpPlatRank,0)),"None identified yet")</f>
        <v/>
      </c>
      <c r="B34" s="19">
        <f>IFERROR(INT(LARGE(HlpPlatRank,1)),0)</f>
        <v/>
      </c>
      <c r="I34" s="19">
        <f>IFERROR(INDEX(HlpLoc,MATCH(LARGE(HlpLocRank,1),HlpLocRank,0)),"No locations logged yet")</f>
        <v/>
      </c>
      <c r="J34" s="19">
        <f>IFERROR(INT(LARGE(HlpLocRank,1)),0)</f>
        <v/>
      </c>
    </row>
    <row r="35">
      <c r="A35" s="19">
        <f>IFERROR(INDEX(HlpPlat,MATCH(LARGE(HlpPlatRank,2),HlpPlatRank,0)),"")</f>
        <v/>
      </c>
      <c r="B35" s="19">
        <f>IFERROR(INT(LARGE(HlpPlatRank,2)),0)</f>
        <v/>
      </c>
      <c r="I35" s="19">
        <f>IFERROR(INDEX(HlpLoc,MATCH(LARGE(HlpLocRank,2),HlpLocRank,0)),"")</f>
        <v/>
      </c>
      <c r="J35" s="19">
        <f>IFERROR(INT(LARGE(HlpLocRank,2)),0)</f>
        <v/>
      </c>
    </row>
    <row r="36">
      <c r="A36" s="19">
        <f>IFERROR(INDEX(HlpPlat,MATCH(LARGE(HlpPlatRank,3),HlpPlatRank,0)),"")</f>
        <v/>
      </c>
      <c r="B36" s="19">
        <f>IFERROR(INT(LARGE(HlpPlatRank,3)),0)</f>
        <v/>
      </c>
      <c r="I36" s="19">
        <f>IFERROR(INDEX(HlpLoc,MATCH(LARGE(HlpLocRank,3),HlpLocRank,0)),"")</f>
        <v/>
      </c>
      <c r="J36" s="19">
        <f>IFERROR(INT(LARGE(HlpLocRank,3)),0)</f>
        <v/>
      </c>
    </row>
    <row r="37">
      <c r="A37" s="19">
        <f>IFERROR(INDEX(HlpPlat,MATCH(LARGE(HlpPlatRank,4),HlpPlatRank,0)),"")</f>
        <v/>
      </c>
      <c r="B37" s="19">
        <f>IFERROR(INT(LARGE(HlpPlatRank,4)),0)</f>
        <v/>
      </c>
      <c r="I37" s="19">
        <f>IFERROR(INDEX(HlpLoc,MATCH(LARGE(HlpLocRank,4),HlpLocRank,0)),"")</f>
        <v/>
      </c>
      <c r="J37" s="19">
        <f>IFERROR(INT(LARGE(HlpLocRank,4)),0)</f>
        <v/>
      </c>
    </row>
    <row r="38">
      <c r="A38" s="19">
        <f>IFERROR(INDEX(HlpPlat,MATCH(LARGE(HlpPlatRank,5),HlpPlatRank,0)),"")</f>
        <v/>
      </c>
      <c r="B38" s="19">
        <f>IFERROR(INT(LARGE(HlpPlatRank,5)),0)</f>
        <v/>
      </c>
      <c r="I38" s="19">
        <f>IFERROR(INDEX(HlpLoc,MATCH(LARGE(HlpLocRank,5),HlpLocRank,0)),"")</f>
        <v/>
      </c>
      <c r="J38" s="19">
        <f>IFERROR(INT(LARGE(HlpLocRank,5)),0)</f>
        <v/>
      </c>
    </row>
    <row r="39">
      <c r="A39" s="19">
        <f>IFERROR(INDEX(HlpPlat,MATCH(LARGE(HlpPlatRank,6),HlpPlatRank,0)),"")</f>
        <v/>
      </c>
      <c r="B39" s="19">
        <f>IFERROR(INT(LARGE(HlpPlatRank,6)),0)</f>
        <v/>
      </c>
      <c r="I39" s="19">
        <f>IFERROR(INDEX(HlpLoc,MATCH(LARGE(HlpLocRank,6),HlpLocRank,0)),"")</f>
        <v/>
      </c>
      <c r="J39" s="19">
        <f>IFERROR(INT(LARGE(HlpLocRank,6)),0)</f>
        <v/>
      </c>
    </row>
    <row r="40">
      <c r="A40" s="19">
        <f>IFERROR(INDEX(HlpPlat,MATCH(LARGE(HlpPlatRank,7),HlpPlatRank,0)),"")</f>
        <v/>
      </c>
      <c r="B40" s="19">
        <f>IFERROR(INT(LARGE(HlpPlatRank,7)),0)</f>
        <v/>
      </c>
      <c r="I40" s="19">
        <f>IFERROR(INDEX(HlpLoc,MATCH(LARGE(HlpLocRank,7),HlpLocRank,0)),"")</f>
        <v/>
      </c>
      <c r="J40" s="19">
        <f>IFERROR(INT(LARGE(HlpLocRank,7)),0)</f>
        <v/>
      </c>
    </row>
    <row r="41">
      <c r="A41" s="19">
        <f>IFERROR(INDEX(HlpPlat,MATCH(LARGE(HlpPlatRank,8),HlpPlatRank,0)),"")</f>
        <v/>
      </c>
      <c r="B41" s="19">
        <f>IFERROR(INT(LARGE(HlpPlatRank,8)),0)</f>
        <v/>
      </c>
      <c r="I41" s="19">
        <f>IFERROR(INDEX(HlpLoc,MATCH(LARGE(HlpLocRank,8),HlpLocRank,0)),"")</f>
        <v/>
      </c>
      <c r="J41" s="19">
        <f>IFERROR(INT(LARGE(HlpLocRank,8)),0)</f>
        <v/>
      </c>
    </row>
    <row r="42">
      <c r="A42" s="19">
        <f>IFERROR(INDEX(HlpPlat,MATCH(LARGE(HlpPlatRank,9),HlpPlatRank,0)),"")</f>
        <v/>
      </c>
      <c r="B42" s="19">
        <f>IFERROR(INT(LARGE(HlpPlatRank,9)),0)</f>
        <v/>
      </c>
      <c r="I42" s="19">
        <f>IFERROR(INDEX(HlpLoc,MATCH(LARGE(HlpLocRank,9),HlpLocRank,0)),"")</f>
        <v/>
      </c>
      <c r="J42" s="19">
        <f>IFERROR(INT(LARGE(HlpLocRank,9)),0)</f>
        <v/>
      </c>
    </row>
    <row r="43">
      <c r="A43" s="19">
        <f>IFERROR(INDEX(HlpPlat,MATCH(LARGE(HlpPlatRank,10),HlpPlatRank,0)),"")</f>
        <v/>
      </c>
      <c r="B43" s="19">
        <f>IFERROR(INT(LARGE(HlpPlatRank,10)),0)</f>
        <v/>
      </c>
      <c r="I43" s="19">
        <f>IFERROR(INDEX(HlpLoc,MATCH(LARGE(HlpLocRank,10),HlpLocRank,0)),"")</f>
        <v/>
      </c>
      <c r="J43" s="19">
        <f>IFERROR(INT(LARGE(HlpLocRank,10)),0)</f>
        <v/>
      </c>
    </row>
    <row r="44">
      <c r="A44" s="19">
        <f>IF(B44=0,"","Other (careers sites, rest)")</f>
        <v/>
      </c>
      <c r="B44" s="19">
        <f>MAX(0,COUNTA(AppUrl)-SUM(B34:B43))</f>
        <v/>
      </c>
      <c r="I44" s="19">
        <f>IF(J44=0,"","Other")</f>
        <v/>
      </c>
      <c r="J44" s="19">
        <f>MAX(0,COUNTIF(HlpLoc,"?*")-SUM(J34:J43))</f>
        <v/>
      </c>
    </row>
    <row r="49">
      <c r="A49" s="22" t="inlineStr">
        <is>
          <t>Cumulative by status (last 26 weeks). Applied and Interviewing count every job that ever reached that stage; Interviewing is dated by Date Modified (a proxy).</t>
        </is>
      </c>
    </row>
    <row r="50">
      <c r="A50" s="18" t="inlineStr">
        <is>
          <t>Week Of</t>
        </is>
      </c>
      <c r="B50" s="18" t="inlineStr">
        <is>
          <t>Applications</t>
        </is>
      </c>
      <c r="C50" s="18" t="inlineStr">
        <is>
          <t>Skipped</t>
        </is>
      </c>
      <c r="D50" s="18" t="inlineStr">
        <is>
          <t>Bookmarked</t>
        </is>
      </c>
      <c r="E50" s="18" t="inlineStr">
        <is>
          <t>Not Applied</t>
        </is>
      </c>
      <c r="F50" s="18" t="inlineStr">
        <is>
          <t>Applied</t>
        </is>
      </c>
      <c r="G50" s="18" t="inlineStr">
        <is>
          <t>Interviewing</t>
        </is>
      </c>
      <c r="H50" s="18" t="inlineStr">
        <is>
          <t>Rejected</t>
        </is>
      </c>
      <c r="I50" s="18" t="inlineStr">
        <is>
          <t>Offer</t>
        </is>
      </c>
    </row>
    <row r="51">
      <c r="A51" s="23">
        <f>TODAY()-WEEKDAY(TODAY(),3)-175</f>
        <v/>
      </c>
      <c r="B51" s="19">
        <f>COUNTIF(HlpWeek,$A51)</f>
        <v/>
      </c>
      <c r="C51" s="19">
        <f>COUNTIF(HlpWkSkipped,"&lt;="&amp;$A51)</f>
        <v/>
      </c>
      <c r="D51" s="19">
        <f>COUNTIF(HlpWkBook,"&lt;="&amp;$A51)</f>
        <v/>
      </c>
      <c r="E51" s="19">
        <f>COUNTIF(HlpWkNotApp,"&lt;="&amp;$A51)</f>
        <v/>
      </c>
      <c r="F51" s="19">
        <f>COUNTIF(HlpWeek,"&lt;="&amp;$A51)</f>
        <v/>
      </c>
      <c r="G51" s="19">
        <f>COUNTIF(HlpWkInt,"&lt;="&amp;$A51)</f>
        <v/>
      </c>
      <c r="H51" s="19">
        <f>COUNTIF(HlpWkRej,"&lt;="&amp;$A51)</f>
        <v/>
      </c>
      <c r="I51" s="19">
        <f>COUNTIF(HlpWkOffer,"&lt;="&amp;$A51)</f>
        <v/>
      </c>
    </row>
    <row r="52">
      <c r="A52" s="23">
        <f>A51+7</f>
        <v/>
      </c>
      <c r="B52" s="19">
        <f>COUNTIF(HlpWeek,$A52)</f>
        <v/>
      </c>
      <c r="C52" s="19">
        <f>COUNTIF(HlpWkSkipped,"&lt;="&amp;$A52)</f>
        <v/>
      </c>
      <c r="D52" s="19">
        <f>COUNTIF(HlpWkBook,"&lt;="&amp;$A52)</f>
        <v/>
      </c>
      <c r="E52" s="19">
        <f>COUNTIF(HlpWkNotApp,"&lt;="&amp;$A52)</f>
        <v/>
      </c>
      <c r="F52" s="19">
        <f>COUNTIF(HlpWeek,"&lt;="&amp;$A52)</f>
        <v/>
      </c>
      <c r="G52" s="19">
        <f>COUNTIF(HlpWkInt,"&lt;="&amp;$A52)</f>
        <v/>
      </c>
      <c r="H52" s="19">
        <f>COUNTIF(HlpWkRej,"&lt;="&amp;$A52)</f>
        <v/>
      </c>
      <c r="I52" s="19">
        <f>COUNTIF(HlpWkOffer,"&lt;="&amp;$A52)</f>
        <v/>
      </c>
    </row>
    <row r="53">
      <c r="A53" s="23">
        <f>A52+7</f>
        <v/>
      </c>
      <c r="B53" s="19">
        <f>COUNTIF(HlpWeek,$A53)</f>
        <v/>
      </c>
      <c r="C53" s="19">
        <f>COUNTIF(HlpWkSkipped,"&lt;="&amp;$A53)</f>
        <v/>
      </c>
      <c r="D53" s="19">
        <f>COUNTIF(HlpWkBook,"&lt;="&amp;$A53)</f>
        <v/>
      </c>
      <c r="E53" s="19">
        <f>COUNTIF(HlpWkNotApp,"&lt;="&amp;$A53)</f>
        <v/>
      </c>
      <c r="F53" s="19">
        <f>COUNTIF(HlpWeek,"&lt;="&amp;$A53)</f>
        <v/>
      </c>
      <c r="G53" s="19">
        <f>COUNTIF(HlpWkInt,"&lt;="&amp;$A53)</f>
        <v/>
      </c>
      <c r="H53" s="19">
        <f>COUNTIF(HlpWkRej,"&lt;="&amp;$A53)</f>
        <v/>
      </c>
      <c r="I53" s="19">
        <f>COUNTIF(HlpWkOffer,"&lt;="&amp;$A53)</f>
        <v/>
      </c>
    </row>
    <row r="54">
      <c r="A54" s="23">
        <f>A53+7</f>
        <v/>
      </c>
      <c r="B54" s="19">
        <f>COUNTIF(HlpWeek,$A54)</f>
        <v/>
      </c>
      <c r="C54" s="19">
        <f>COUNTIF(HlpWkSkipped,"&lt;="&amp;$A54)</f>
        <v/>
      </c>
      <c r="D54" s="19">
        <f>COUNTIF(HlpWkBook,"&lt;="&amp;$A54)</f>
        <v/>
      </c>
      <c r="E54" s="19">
        <f>COUNTIF(HlpWkNotApp,"&lt;="&amp;$A54)</f>
        <v/>
      </c>
      <c r="F54" s="19">
        <f>COUNTIF(HlpWeek,"&lt;="&amp;$A54)</f>
        <v/>
      </c>
      <c r="G54" s="19">
        <f>COUNTIF(HlpWkInt,"&lt;="&amp;$A54)</f>
        <v/>
      </c>
      <c r="H54" s="19">
        <f>COUNTIF(HlpWkRej,"&lt;="&amp;$A54)</f>
        <v/>
      </c>
      <c r="I54" s="19">
        <f>COUNTIF(HlpWkOffer,"&lt;="&amp;$A54)</f>
        <v/>
      </c>
    </row>
    <row r="55">
      <c r="A55" s="23">
        <f>A54+7</f>
        <v/>
      </c>
      <c r="B55" s="19">
        <f>COUNTIF(HlpWeek,$A55)</f>
        <v/>
      </c>
      <c r="C55" s="19">
        <f>COUNTIF(HlpWkSkipped,"&lt;="&amp;$A55)</f>
        <v/>
      </c>
      <c r="D55" s="19">
        <f>COUNTIF(HlpWkBook,"&lt;="&amp;$A55)</f>
        <v/>
      </c>
      <c r="E55" s="19">
        <f>COUNTIF(HlpWkNotApp,"&lt;="&amp;$A55)</f>
        <v/>
      </c>
      <c r="F55" s="19">
        <f>COUNTIF(HlpWeek,"&lt;="&amp;$A55)</f>
        <v/>
      </c>
      <c r="G55" s="19">
        <f>COUNTIF(HlpWkInt,"&lt;="&amp;$A55)</f>
        <v/>
      </c>
      <c r="H55" s="19">
        <f>COUNTIF(HlpWkRej,"&lt;="&amp;$A55)</f>
        <v/>
      </c>
      <c r="I55" s="19">
        <f>COUNTIF(HlpWkOffer,"&lt;="&amp;$A55)</f>
        <v/>
      </c>
    </row>
    <row r="56">
      <c r="A56" s="23">
        <f>A55+7</f>
        <v/>
      </c>
      <c r="B56" s="19">
        <f>COUNTIF(HlpWeek,$A56)</f>
        <v/>
      </c>
      <c r="C56" s="19">
        <f>COUNTIF(HlpWkSkipped,"&lt;="&amp;$A56)</f>
        <v/>
      </c>
      <c r="D56" s="19">
        <f>COUNTIF(HlpWkBook,"&lt;="&amp;$A56)</f>
        <v/>
      </c>
      <c r="E56" s="19">
        <f>COUNTIF(HlpWkNotApp,"&lt;="&amp;$A56)</f>
        <v/>
      </c>
      <c r="F56" s="19">
        <f>COUNTIF(HlpWeek,"&lt;="&amp;$A56)</f>
        <v/>
      </c>
      <c r="G56" s="19">
        <f>COUNTIF(HlpWkInt,"&lt;="&amp;$A56)</f>
        <v/>
      </c>
      <c r="H56" s="19">
        <f>COUNTIF(HlpWkRej,"&lt;="&amp;$A56)</f>
        <v/>
      </c>
      <c r="I56" s="19">
        <f>COUNTIF(HlpWkOffer,"&lt;="&amp;$A56)</f>
        <v/>
      </c>
    </row>
    <row r="57">
      <c r="A57" s="23">
        <f>A56+7</f>
        <v/>
      </c>
      <c r="B57" s="19">
        <f>COUNTIF(HlpWeek,$A57)</f>
        <v/>
      </c>
      <c r="C57" s="19">
        <f>COUNTIF(HlpWkSkipped,"&lt;="&amp;$A57)</f>
        <v/>
      </c>
      <c r="D57" s="19">
        <f>COUNTIF(HlpWkBook,"&lt;="&amp;$A57)</f>
        <v/>
      </c>
      <c r="E57" s="19">
        <f>COUNTIF(HlpWkNotApp,"&lt;="&amp;$A57)</f>
        <v/>
      </c>
      <c r="F57" s="19">
        <f>COUNTIF(HlpWeek,"&lt;="&amp;$A57)</f>
        <v/>
      </c>
      <c r="G57" s="19">
        <f>COUNTIF(HlpWkInt,"&lt;="&amp;$A57)</f>
        <v/>
      </c>
      <c r="H57" s="19">
        <f>COUNTIF(HlpWkRej,"&lt;="&amp;$A57)</f>
        <v/>
      </c>
      <c r="I57" s="19">
        <f>COUNTIF(HlpWkOffer,"&lt;="&amp;$A57)</f>
        <v/>
      </c>
    </row>
    <row r="58">
      <c r="A58" s="23">
        <f>A57+7</f>
        <v/>
      </c>
      <c r="B58" s="19">
        <f>COUNTIF(HlpWeek,$A58)</f>
        <v/>
      </c>
      <c r="C58" s="19">
        <f>COUNTIF(HlpWkSkipped,"&lt;="&amp;$A58)</f>
        <v/>
      </c>
      <c r="D58" s="19">
        <f>COUNTIF(HlpWkBook,"&lt;="&amp;$A58)</f>
        <v/>
      </c>
      <c r="E58" s="19">
        <f>COUNTIF(HlpWkNotApp,"&lt;="&amp;$A58)</f>
        <v/>
      </c>
      <c r="F58" s="19">
        <f>COUNTIF(HlpWeek,"&lt;="&amp;$A58)</f>
        <v/>
      </c>
      <c r="G58" s="19">
        <f>COUNTIF(HlpWkInt,"&lt;="&amp;$A58)</f>
        <v/>
      </c>
      <c r="H58" s="19">
        <f>COUNTIF(HlpWkRej,"&lt;="&amp;$A58)</f>
        <v/>
      </c>
      <c r="I58" s="19">
        <f>COUNTIF(HlpWkOffer,"&lt;="&amp;$A58)</f>
        <v/>
      </c>
    </row>
    <row r="59">
      <c r="A59" s="23">
        <f>A58+7</f>
        <v/>
      </c>
      <c r="B59" s="19">
        <f>COUNTIF(HlpWeek,$A59)</f>
        <v/>
      </c>
      <c r="C59" s="19">
        <f>COUNTIF(HlpWkSkipped,"&lt;="&amp;$A59)</f>
        <v/>
      </c>
      <c r="D59" s="19">
        <f>COUNTIF(HlpWkBook,"&lt;="&amp;$A59)</f>
        <v/>
      </c>
      <c r="E59" s="19">
        <f>COUNTIF(HlpWkNotApp,"&lt;="&amp;$A59)</f>
        <v/>
      </c>
      <c r="F59" s="19">
        <f>COUNTIF(HlpWeek,"&lt;="&amp;$A59)</f>
        <v/>
      </c>
      <c r="G59" s="19">
        <f>COUNTIF(HlpWkInt,"&lt;="&amp;$A59)</f>
        <v/>
      </c>
      <c r="H59" s="19">
        <f>COUNTIF(HlpWkRej,"&lt;="&amp;$A59)</f>
        <v/>
      </c>
      <c r="I59" s="19">
        <f>COUNTIF(HlpWkOffer,"&lt;="&amp;$A59)</f>
        <v/>
      </c>
    </row>
    <row r="60">
      <c r="A60" s="23">
        <f>A59+7</f>
        <v/>
      </c>
      <c r="B60" s="19">
        <f>COUNTIF(HlpWeek,$A60)</f>
        <v/>
      </c>
      <c r="C60" s="19">
        <f>COUNTIF(HlpWkSkipped,"&lt;="&amp;$A60)</f>
        <v/>
      </c>
      <c r="D60" s="19">
        <f>COUNTIF(HlpWkBook,"&lt;="&amp;$A60)</f>
        <v/>
      </c>
      <c r="E60" s="19">
        <f>COUNTIF(HlpWkNotApp,"&lt;="&amp;$A60)</f>
        <v/>
      </c>
      <c r="F60" s="19">
        <f>COUNTIF(HlpWeek,"&lt;="&amp;$A60)</f>
        <v/>
      </c>
      <c r="G60" s="19">
        <f>COUNTIF(HlpWkInt,"&lt;="&amp;$A60)</f>
        <v/>
      </c>
      <c r="H60" s="19">
        <f>COUNTIF(HlpWkRej,"&lt;="&amp;$A60)</f>
        <v/>
      </c>
      <c r="I60" s="19">
        <f>COUNTIF(HlpWkOffer,"&lt;="&amp;$A60)</f>
        <v/>
      </c>
    </row>
    <row r="61">
      <c r="A61" s="23">
        <f>A60+7</f>
        <v/>
      </c>
      <c r="B61" s="19">
        <f>COUNTIF(HlpWeek,$A61)</f>
        <v/>
      </c>
      <c r="C61" s="19">
        <f>COUNTIF(HlpWkSkipped,"&lt;="&amp;$A61)</f>
        <v/>
      </c>
      <c r="D61" s="19">
        <f>COUNTIF(HlpWkBook,"&lt;="&amp;$A61)</f>
        <v/>
      </c>
      <c r="E61" s="19">
        <f>COUNTIF(HlpWkNotApp,"&lt;="&amp;$A61)</f>
        <v/>
      </c>
      <c r="F61" s="19">
        <f>COUNTIF(HlpWeek,"&lt;="&amp;$A61)</f>
        <v/>
      </c>
      <c r="G61" s="19">
        <f>COUNTIF(HlpWkInt,"&lt;="&amp;$A61)</f>
        <v/>
      </c>
      <c r="H61" s="19">
        <f>COUNTIF(HlpWkRej,"&lt;="&amp;$A61)</f>
        <v/>
      </c>
      <c r="I61" s="19">
        <f>COUNTIF(HlpWkOffer,"&lt;="&amp;$A61)</f>
        <v/>
      </c>
    </row>
    <row r="62">
      <c r="A62" s="23">
        <f>A61+7</f>
        <v/>
      </c>
      <c r="B62" s="19">
        <f>COUNTIF(HlpWeek,$A62)</f>
        <v/>
      </c>
      <c r="C62" s="19">
        <f>COUNTIF(HlpWkSkipped,"&lt;="&amp;$A62)</f>
        <v/>
      </c>
      <c r="D62" s="19">
        <f>COUNTIF(HlpWkBook,"&lt;="&amp;$A62)</f>
        <v/>
      </c>
      <c r="E62" s="19">
        <f>COUNTIF(HlpWkNotApp,"&lt;="&amp;$A62)</f>
        <v/>
      </c>
      <c r="F62" s="19">
        <f>COUNTIF(HlpWeek,"&lt;="&amp;$A62)</f>
        <v/>
      </c>
      <c r="G62" s="19">
        <f>COUNTIF(HlpWkInt,"&lt;="&amp;$A62)</f>
        <v/>
      </c>
      <c r="H62" s="19">
        <f>COUNTIF(HlpWkRej,"&lt;="&amp;$A62)</f>
        <v/>
      </c>
      <c r="I62" s="19">
        <f>COUNTIF(HlpWkOffer,"&lt;="&amp;$A62)</f>
        <v/>
      </c>
    </row>
    <row r="63">
      <c r="A63" s="23">
        <f>A62+7</f>
        <v/>
      </c>
      <c r="B63" s="19">
        <f>COUNTIF(HlpWeek,$A63)</f>
        <v/>
      </c>
      <c r="C63" s="19">
        <f>COUNTIF(HlpWkSkipped,"&lt;="&amp;$A63)</f>
        <v/>
      </c>
      <c r="D63" s="19">
        <f>COUNTIF(HlpWkBook,"&lt;="&amp;$A63)</f>
        <v/>
      </c>
      <c r="E63" s="19">
        <f>COUNTIF(HlpWkNotApp,"&lt;="&amp;$A63)</f>
        <v/>
      </c>
      <c r="F63" s="19">
        <f>COUNTIF(HlpWeek,"&lt;="&amp;$A63)</f>
        <v/>
      </c>
      <c r="G63" s="19">
        <f>COUNTIF(HlpWkInt,"&lt;="&amp;$A63)</f>
        <v/>
      </c>
      <c r="H63" s="19">
        <f>COUNTIF(HlpWkRej,"&lt;="&amp;$A63)</f>
        <v/>
      </c>
      <c r="I63" s="19">
        <f>COUNTIF(HlpWkOffer,"&lt;="&amp;$A63)</f>
        <v/>
      </c>
    </row>
    <row r="64">
      <c r="A64" s="23">
        <f>A63+7</f>
        <v/>
      </c>
      <c r="B64" s="19">
        <f>COUNTIF(HlpWeek,$A64)</f>
        <v/>
      </c>
      <c r="C64" s="19">
        <f>COUNTIF(HlpWkSkipped,"&lt;="&amp;$A64)</f>
        <v/>
      </c>
      <c r="D64" s="19">
        <f>COUNTIF(HlpWkBook,"&lt;="&amp;$A64)</f>
        <v/>
      </c>
      <c r="E64" s="19">
        <f>COUNTIF(HlpWkNotApp,"&lt;="&amp;$A64)</f>
        <v/>
      </c>
      <c r="F64" s="19">
        <f>COUNTIF(HlpWeek,"&lt;="&amp;$A64)</f>
        <v/>
      </c>
      <c r="G64" s="19">
        <f>COUNTIF(HlpWkInt,"&lt;="&amp;$A64)</f>
        <v/>
      </c>
      <c r="H64" s="19">
        <f>COUNTIF(HlpWkRej,"&lt;="&amp;$A64)</f>
        <v/>
      </c>
      <c r="I64" s="19">
        <f>COUNTIF(HlpWkOffer,"&lt;="&amp;$A64)</f>
        <v/>
      </c>
    </row>
    <row r="65">
      <c r="A65" s="23">
        <f>A64+7</f>
        <v/>
      </c>
      <c r="B65" s="19">
        <f>COUNTIF(HlpWeek,$A65)</f>
        <v/>
      </c>
      <c r="C65" s="19">
        <f>COUNTIF(HlpWkSkipped,"&lt;="&amp;$A65)</f>
        <v/>
      </c>
      <c r="D65" s="19">
        <f>COUNTIF(HlpWkBook,"&lt;="&amp;$A65)</f>
        <v/>
      </c>
      <c r="E65" s="19">
        <f>COUNTIF(HlpWkNotApp,"&lt;="&amp;$A65)</f>
        <v/>
      </c>
      <c r="F65" s="19">
        <f>COUNTIF(HlpWeek,"&lt;="&amp;$A65)</f>
        <v/>
      </c>
      <c r="G65" s="19">
        <f>COUNTIF(HlpWkInt,"&lt;="&amp;$A65)</f>
        <v/>
      </c>
      <c r="H65" s="19">
        <f>COUNTIF(HlpWkRej,"&lt;="&amp;$A65)</f>
        <v/>
      </c>
      <c r="I65" s="19">
        <f>COUNTIF(HlpWkOffer,"&lt;="&amp;$A65)</f>
        <v/>
      </c>
    </row>
    <row r="66">
      <c r="A66" s="23">
        <f>A65+7</f>
        <v/>
      </c>
      <c r="B66" s="19">
        <f>COUNTIF(HlpWeek,$A66)</f>
        <v/>
      </c>
      <c r="C66" s="19">
        <f>COUNTIF(HlpWkSkipped,"&lt;="&amp;$A66)</f>
        <v/>
      </c>
      <c r="D66" s="19">
        <f>COUNTIF(HlpWkBook,"&lt;="&amp;$A66)</f>
        <v/>
      </c>
      <c r="E66" s="19">
        <f>COUNTIF(HlpWkNotApp,"&lt;="&amp;$A66)</f>
        <v/>
      </c>
      <c r="F66" s="19">
        <f>COUNTIF(HlpWeek,"&lt;="&amp;$A66)</f>
        <v/>
      </c>
      <c r="G66" s="19">
        <f>COUNTIF(HlpWkInt,"&lt;="&amp;$A66)</f>
        <v/>
      </c>
      <c r="H66" s="19">
        <f>COUNTIF(HlpWkRej,"&lt;="&amp;$A66)</f>
        <v/>
      </c>
      <c r="I66" s="19">
        <f>COUNTIF(HlpWkOffer,"&lt;="&amp;$A66)</f>
        <v/>
      </c>
    </row>
    <row r="67">
      <c r="A67" s="23">
        <f>A66+7</f>
        <v/>
      </c>
      <c r="B67" s="19">
        <f>COUNTIF(HlpWeek,$A67)</f>
        <v/>
      </c>
      <c r="C67" s="19">
        <f>COUNTIF(HlpWkSkipped,"&lt;="&amp;$A67)</f>
        <v/>
      </c>
      <c r="D67" s="19">
        <f>COUNTIF(HlpWkBook,"&lt;="&amp;$A67)</f>
        <v/>
      </c>
      <c r="E67" s="19">
        <f>COUNTIF(HlpWkNotApp,"&lt;="&amp;$A67)</f>
        <v/>
      </c>
      <c r="F67" s="19">
        <f>COUNTIF(HlpWeek,"&lt;="&amp;$A67)</f>
        <v/>
      </c>
      <c r="G67" s="19">
        <f>COUNTIF(HlpWkInt,"&lt;="&amp;$A67)</f>
        <v/>
      </c>
      <c r="H67" s="19">
        <f>COUNTIF(HlpWkRej,"&lt;="&amp;$A67)</f>
        <v/>
      </c>
      <c r="I67" s="19">
        <f>COUNTIF(HlpWkOffer,"&lt;="&amp;$A67)</f>
        <v/>
      </c>
    </row>
    <row r="68">
      <c r="A68" s="23">
        <f>A67+7</f>
        <v/>
      </c>
      <c r="B68" s="19">
        <f>COUNTIF(HlpWeek,$A68)</f>
        <v/>
      </c>
      <c r="C68" s="19">
        <f>COUNTIF(HlpWkSkipped,"&lt;="&amp;$A68)</f>
        <v/>
      </c>
      <c r="D68" s="19">
        <f>COUNTIF(HlpWkBook,"&lt;="&amp;$A68)</f>
        <v/>
      </c>
      <c r="E68" s="19">
        <f>COUNTIF(HlpWkNotApp,"&lt;="&amp;$A68)</f>
        <v/>
      </c>
      <c r="F68" s="19">
        <f>COUNTIF(HlpWeek,"&lt;="&amp;$A68)</f>
        <v/>
      </c>
      <c r="G68" s="19">
        <f>COUNTIF(HlpWkInt,"&lt;="&amp;$A68)</f>
        <v/>
      </c>
      <c r="H68" s="19">
        <f>COUNTIF(HlpWkRej,"&lt;="&amp;$A68)</f>
        <v/>
      </c>
      <c r="I68" s="19">
        <f>COUNTIF(HlpWkOffer,"&lt;="&amp;$A68)</f>
        <v/>
      </c>
    </row>
    <row r="69">
      <c r="A69" s="23">
        <f>A68+7</f>
        <v/>
      </c>
      <c r="B69" s="19">
        <f>COUNTIF(HlpWeek,$A69)</f>
        <v/>
      </c>
      <c r="C69" s="19">
        <f>COUNTIF(HlpWkSkipped,"&lt;="&amp;$A69)</f>
        <v/>
      </c>
      <c r="D69" s="19">
        <f>COUNTIF(HlpWkBook,"&lt;="&amp;$A69)</f>
        <v/>
      </c>
      <c r="E69" s="19">
        <f>COUNTIF(HlpWkNotApp,"&lt;="&amp;$A69)</f>
        <v/>
      </c>
      <c r="F69" s="19">
        <f>COUNTIF(HlpWeek,"&lt;="&amp;$A69)</f>
        <v/>
      </c>
      <c r="G69" s="19">
        <f>COUNTIF(HlpWkInt,"&lt;="&amp;$A69)</f>
        <v/>
      </c>
      <c r="H69" s="19">
        <f>COUNTIF(HlpWkRej,"&lt;="&amp;$A69)</f>
        <v/>
      </c>
      <c r="I69" s="19">
        <f>COUNTIF(HlpWkOffer,"&lt;="&amp;$A69)</f>
        <v/>
      </c>
    </row>
    <row r="70">
      <c r="A70" s="23">
        <f>A69+7</f>
        <v/>
      </c>
      <c r="B70" s="19">
        <f>COUNTIF(HlpWeek,$A70)</f>
        <v/>
      </c>
      <c r="C70" s="19">
        <f>COUNTIF(HlpWkSkipped,"&lt;="&amp;$A70)</f>
        <v/>
      </c>
      <c r="D70" s="19">
        <f>COUNTIF(HlpWkBook,"&lt;="&amp;$A70)</f>
        <v/>
      </c>
      <c r="E70" s="19">
        <f>COUNTIF(HlpWkNotApp,"&lt;="&amp;$A70)</f>
        <v/>
      </c>
      <c r="F70" s="19">
        <f>COUNTIF(HlpWeek,"&lt;="&amp;$A70)</f>
        <v/>
      </c>
      <c r="G70" s="19">
        <f>COUNTIF(HlpWkInt,"&lt;="&amp;$A70)</f>
        <v/>
      </c>
      <c r="H70" s="19">
        <f>COUNTIF(HlpWkRej,"&lt;="&amp;$A70)</f>
        <v/>
      </c>
      <c r="I70" s="19">
        <f>COUNTIF(HlpWkOffer,"&lt;="&amp;$A70)</f>
        <v/>
      </c>
    </row>
    <row r="71">
      <c r="A71" s="23">
        <f>A70+7</f>
        <v/>
      </c>
      <c r="B71" s="19">
        <f>COUNTIF(HlpWeek,$A71)</f>
        <v/>
      </c>
      <c r="C71" s="19">
        <f>COUNTIF(HlpWkSkipped,"&lt;="&amp;$A71)</f>
        <v/>
      </c>
      <c r="D71" s="19">
        <f>COUNTIF(HlpWkBook,"&lt;="&amp;$A71)</f>
        <v/>
      </c>
      <c r="E71" s="19">
        <f>COUNTIF(HlpWkNotApp,"&lt;="&amp;$A71)</f>
        <v/>
      </c>
      <c r="F71" s="19">
        <f>COUNTIF(HlpWeek,"&lt;="&amp;$A71)</f>
        <v/>
      </c>
      <c r="G71" s="19">
        <f>COUNTIF(HlpWkInt,"&lt;="&amp;$A71)</f>
        <v/>
      </c>
      <c r="H71" s="19">
        <f>COUNTIF(HlpWkRej,"&lt;="&amp;$A71)</f>
        <v/>
      </c>
      <c r="I71" s="19">
        <f>COUNTIF(HlpWkOffer,"&lt;="&amp;$A71)</f>
        <v/>
      </c>
    </row>
    <row r="72">
      <c r="A72" s="23">
        <f>A71+7</f>
        <v/>
      </c>
      <c r="B72" s="19">
        <f>COUNTIF(HlpWeek,$A72)</f>
        <v/>
      </c>
      <c r="C72" s="19">
        <f>COUNTIF(HlpWkSkipped,"&lt;="&amp;$A72)</f>
        <v/>
      </c>
      <c r="D72" s="19">
        <f>COUNTIF(HlpWkBook,"&lt;="&amp;$A72)</f>
        <v/>
      </c>
      <c r="E72" s="19">
        <f>COUNTIF(HlpWkNotApp,"&lt;="&amp;$A72)</f>
        <v/>
      </c>
      <c r="F72" s="19">
        <f>COUNTIF(HlpWeek,"&lt;="&amp;$A72)</f>
        <v/>
      </c>
      <c r="G72" s="19">
        <f>COUNTIF(HlpWkInt,"&lt;="&amp;$A72)</f>
        <v/>
      </c>
      <c r="H72" s="19">
        <f>COUNTIF(HlpWkRej,"&lt;="&amp;$A72)</f>
        <v/>
      </c>
      <c r="I72" s="19">
        <f>COUNTIF(HlpWkOffer,"&lt;="&amp;$A72)</f>
        <v/>
      </c>
    </row>
    <row r="73">
      <c r="A73" s="23">
        <f>A72+7</f>
        <v/>
      </c>
      <c r="B73" s="19">
        <f>COUNTIF(HlpWeek,$A73)</f>
        <v/>
      </c>
      <c r="C73" s="19">
        <f>COUNTIF(HlpWkSkipped,"&lt;="&amp;$A73)</f>
        <v/>
      </c>
      <c r="D73" s="19">
        <f>COUNTIF(HlpWkBook,"&lt;="&amp;$A73)</f>
        <v/>
      </c>
      <c r="E73" s="19">
        <f>COUNTIF(HlpWkNotApp,"&lt;="&amp;$A73)</f>
        <v/>
      </c>
      <c r="F73" s="19">
        <f>COUNTIF(HlpWeek,"&lt;="&amp;$A73)</f>
        <v/>
      </c>
      <c r="G73" s="19">
        <f>COUNTIF(HlpWkInt,"&lt;="&amp;$A73)</f>
        <v/>
      </c>
      <c r="H73" s="19">
        <f>COUNTIF(HlpWkRej,"&lt;="&amp;$A73)</f>
        <v/>
      </c>
      <c r="I73" s="19">
        <f>COUNTIF(HlpWkOffer,"&lt;="&amp;$A73)</f>
        <v/>
      </c>
    </row>
    <row r="74">
      <c r="A74" s="23">
        <f>A73+7</f>
        <v/>
      </c>
      <c r="B74" s="19">
        <f>COUNTIF(HlpWeek,$A74)</f>
        <v/>
      </c>
      <c r="C74" s="19">
        <f>COUNTIF(HlpWkSkipped,"&lt;="&amp;$A74)</f>
        <v/>
      </c>
      <c r="D74" s="19">
        <f>COUNTIF(HlpWkBook,"&lt;="&amp;$A74)</f>
        <v/>
      </c>
      <c r="E74" s="19">
        <f>COUNTIF(HlpWkNotApp,"&lt;="&amp;$A74)</f>
        <v/>
      </c>
      <c r="F74" s="19">
        <f>COUNTIF(HlpWeek,"&lt;="&amp;$A74)</f>
        <v/>
      </c>
      <c r="G74" s="19">
        <f>COUNTIF(HlpWkInt,"&lt;="&amp;$A74)</f>
        <v/>
      </c>
      <c r="H74" s="19">
        <f>COUNTIF(HlpWkRej,"&lt;="&amp;$A74)</f>
        <v/>
      </c>
      <c r="I74" s="19">
        <f>COUNTIF(HlpWkOffer,"&lt;="&amp;$A74)</f>
        <v/>
      </c>
    </row>
    <row r="75">
      <c r="A75" s="23">
        <f>A74+7</f>
        <v/>
      </c>
      <c r="B75" s="19">
        <f>COUNTIF(HlpWeek,$A75)</f>
        <v/>
      </c>
      <c r="C75" s="19">
        <f>COUNTIF(HlpWkSkipped,"&lt;="&amp;$A75)</f>
        <v/>
      </c>
      <c r="D75" s="19">
        <f>COUNTIF(HlpWkBook,"&lt;="&amp;$A75)</f>
        <v/>
      </c>
      <c r="E75" s="19">
        <f>COUNTIF(HlpWkNotApp,"&lt;="&amp;$A75)</f>
        <v/>
      </c>
      <c r="F75" s="19">
        <f>COUNTIF(HlpWeek,"&lt;="&amp;$A75)</f>
        <v/>
      </c>
      <c r="G75" s="19">
        <f>COUNTIF(HlpWkInt,"&lt;="&amp;$A75)</f>
        <v/>
      </c>
      <c r="H75" s="19">
        <f>COUNTIF(HlpWkRej,"&lt;="&amp;$A75)</f>
        <v/>
      </c>
      <c r="I75" s="19">
        <f>COUNTIF(HlpWkOffer,"&lt;="&amp;$A75)</f>
        <v/>
      </c>
    </row>
    <row r="76">
      <c r="A76" s="23">
        <f>A75+7</f>
        <v/>
      </c>
      <c r="B76" s="19">
        <f>COUNTIF(HlpWeek,$A76)</f>
        <v/>
      </c>
      <c r="C76" s="19">
        <f>COUNTIF(HlpWkSkipped,"&lt;="&amp;$A76)</f>
        <v/>
      </c>
      <c r="D76" s="19">
        <f>COUNTIF(HlpWkBook,"&lt;="&amp;$A76)</f>
        <v/>
      </c>
      <c r="E76" s="19">
        <f>COUNTIF(HlpWkNotApp,"&lt;="&amp;$A76)</f>
        <v/>
      </c>
      <c r="F76" s="19">
        <f>COUNTIF(HlpWeek,"&lt;="&amp;$A76)</f>
        <v/>
      </c>
      <c r="G76" s="19">
        <f>COUNTIF(HlpWkInt,"&lt;="&amp;$A76)</f>
        <v/>
      </c>
      <c r="H76" s="19">
        <f>COUNTIF(HlpWkRej,"&lt;="&amp;$A76)</f>
        <v/>
      </c>
      <c r="I76" s="19">
        <f>COUNTIF(HlpWkOffer,"&lt;="&amp;$A76)</f>
        <v/>
      </c>
    </row>
  </sheetData>
  <conditionalFormatting sqref="A6:B12">
    <cfRule type="expression" priority="1" dxfId="8">
      <formula>UPPER($A6)="SKIPPED"</formula>
    </cfRule>
    <cfRule type="expression" priority="2" dxfId="9">
      <formula>UPPER($A6)="BOOKMARKED"</formula>
    </cfRule>
    <cfRule type="expression" priority="3" dxfId="10">
      <formula>UPPER($A6)="NOT APPLIED"</formula>
    </cfRule>
    <cfRule type="expression" priority="4" dxfId="11">
      <formula>UPPER($A6)="APPLIED"</formula>
    </cfRule>
    <cfRule type="expression" priority="5" dxfId="12">
      <formula>UPPER($A6)="INTERVIEWING"</formula>
    </cfRule>
    <cfRule type="expression" priority="6" dxfId="13">
      <formula>UPPER($A6)="REJECTED"</formula>
    </cfRule>
    <cfRule type="expression" priority="7" dxfId="14">
      <formula>UPPER($A6)="OFFER"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AAAAA"/>
    <outlinePr summaryBelow="1" summaryRight="1"/>
    <pageSetUpPr/>
  </sheetPr>
  <dimension ref="A1:Z200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3" customWidth="1" min="17" max="17"/>
    <col width="22" customWidth="1" min="18" max="18"/>
    <col width="16" customWidth="1" min="19" max="19"/>
    <col width="3" customWidth="1" min="20" max="20"/>
    <col width="18" customWidth="1" min="21" max="21"/>
    <col width="16" customWidth="1" min="22" max="22"/>
  </cols>
  <sheetData>
    <row r="1">
      <c r="A1" s="24" t="inlineStr">
        <is>
          <t>DaysToResponse</t>
        </is>
      </c>
      <c r="B1" s="24" t="inlineStr">
        <is>
          <t>WeekdayIfSubmitted</t>
        </is>
      </c>
      <c r="C1" s="24" t="inlineStr">
        <is>
          <t>WeekApplied</t>
        </is>
      </c>
      <c r="D1" s="24" t="inlineStr">
        <is>
          <t>ReachedApplied</t>
        </is>
      </c>
      <c r="E1" s="24" t="inlineStr">
        <is>
          <t>WeekInterviewed</t>
        </is>
      </c>
      <c r="F1" s="24" t="inlineStr">
        <is>
          <t>WeekSkipped</t>
        </is>
      </c>
      <c r="G1" s="24" t="inlineStr">
        <is>
          <t>WeekBookmarked</t>
        </is>
      </c>
      <c r="H1" s="24" t="inlineStr">
        <is>
          <t>WeekNotApplied</t>
        </is>
      </c>
      <c r="I1" s="24" t="inlineStr">
        <is>
          <t>WeekRejected</t>
        </is>
      </c>
      <c r="J1" s="24" t="inlineStr">
        <is>
          <t>WeekOffer</t>
        </is>
      </c>
      <c r="K1" s="24" t="inlineStr">
        <is>
          <t>Platform</t>
        </is>
      </c>
      <c r="L1" s="24" t="inlineStr">
        <is>
          <t>PlatformRank</t>
        </is>
      </c>
      <c r="M1" s="24" t="inlineStr">
        <is>
          <t>City</t>
        </is>
      </c>
      <c r="N1" s="24" t="inlineStr">
        <is>
          <t>Region</t>
        </is>
      </c>
      <c r="O1" s="24" t="inlineStr">
        <is>
          <t>Location</t>
        </is>
      </c>
      <c r="P1" s="24" t="inlineStr">
        <is>
          <t>LocationRank</t>
        </is>
      </c>
      <c r="R1" s="24" t="inlineStr">
        <is>
          <t>UrlContains</t>
        </is>
      </c>
      <c r="S1" s="24" t="inlineStr">
        <is>
          <t>Platform</t>
        </is>
      </c>
      <c r="U1" s="24" t="inlineStr">
        <is>
          <t>RegionName</t>
        </is>
      </c>
      <c r="V1" s="24" t="inlineStr">
        <is>
          <t>Code</t>
        </is>
      </c>
      <c r="X1" s="25" t="inlineStr">
        <is>
          <t>Helper columns: one formula per Applications row. Do not edit. Extend by filling A:P down if you pass row 2000. R:S and U:V are lookup tables (platforms, regions).</t>
        </is>
      </c>
    </row>
    <row r="2">
      <c r="A2" s="26">
        <f>IF(AND(ISNUMBER(Applications!A2),ISNUMBER(Applications!M2),OR(UPPER(TRIM(Applications!I2))="INTERVIEWING",UPPER(TRIM(Applications!I2))="REJECTED",UPPER(TRIM(Applications!I2))="OFFER")),IF(Applications!M2&gt;=Applications!A2,Applications!M2-Applications!A2,""),"")</f>
        <v/>
      </c>
      <c r="B2" s="26">
        <f>IF(AND(D2=1,ISNUMBER(Applications!A2)),WEEKDAY(Applications!A2),"")</f>
        <v/>
      </c>
      <c r="C2" s="27">
        <f>IF(AND(D2=1,ISNUMBER(Applications!A2)),Applications!A2-WEEKDAY(Applications!A2,3),"")</f>
        <v/>
      </c>
      <c r="D2" s="26">
        <f>IF(OR(UPPER(TRIM(Applications!I2))="APPLIED",UPPER(TRIM(Applications!I2))="INTERVIEWING",UPPER(TRIM(Applications!I2))="REJECTED",UPPER(TRIM(Applications!I2))="OFFER"),1,0)</f>
        <v/>
      </c>
      <c r="E2" s="26">
        <f>IF(AND(ISNUMBER(Applications!M2),OR(N(Applications!O2)&gt;0,UPPER(TRIM(Applications!I2))="INTERVIEWING",UPPER(TRIM(Applications!I2))="OFFER")),Applications!M2-WEEKDAY(Applications!M2,3),"")</f>
        <v/>
      </c>
      <c r="F2" s="26">
        <f>IF(AND(UPPER(TRIM(Applications!I2))="SKIPPED",ISNUMBER(Applications!A2)),Applications!A2-WEEKDAY(Applications!A2,3),"")</f>
        <v/>
      </c>
      <c r="G2" s="26">
        <f>IF(AND(UPPER(TRIM(Applications!I2))="BOOKMARKED",ISNUMBER(Applications!A2)),Applications!A2-WEEKDAY(Applications!A2,3),"")</f>
        <v/>
      </c>
      <c r="H2" s="26">
        <f>IF(AND(UPPER(TRIM(Applications!I2))="NOT APPLIED",ISNUMBER(Applications!A2)),Applications!A2-WEEKDAY(Applications!A2,3),"")</f>
        <v/>
      </c>
      <c r="I2" s="26">
        <f>IF(AND(UPPER(TRIM(Applications!I2))="REJECTED",ISNUMBER(Applications!M2)),Applications!M2-WEEKDAY(Applications!M2,3),"")</f>
        <v/>
      </c>
      <c r="J2" s="26">
        <f>IF(AND(UPPER(TRIM(Applications!I2))="OFFER",ISNUMBER(Applications!M2)),Applications!M2-WEEKDAY(Applications!M2,3),"")</f>
        <v/>
      </c>
      <c r="K2" s="26">
        <f>IF(TRIM(Applications!J2)="","",IFERROR(LOOKUP(2,1/ISNUMBER(SEARCH($R$2:$R$25,Applications!J2)),$S$2:$S$25),""))</f>
        <v/>
      </c>
      <c r="L2" s="26">
        <f>IF(K2="","",IF(COUNTIF(K$2:K2,K2)=1,COUNTIF(K$2:K$2000,K2)+(2001-ROW())/100000,""))</f>
        <v/>
      </c>
      <c r="M2" s="26">
        <f>IF(TRIM(Applications!D2)="","",TRIM(LEFT(TRIM(Applications!D2),FIND(",",TRIM(Applications!D2)&amp;",")-1)))</f>
        <v/>
      </c>
      <c r="N2" s="26">
        <f>IF(M2="","",IF(LEN(TRIM(LEFT(TRIM(MID(TRIM(Applications!D2),FIND(",",TRIM(Applications!D2)&amp;",")+1,200)),FIND(",",TRIM(MID(TRIM(Applications!D2),FIND(",",TRIM(Applications!D2)&amp;",")+1,200))&amp;",")-1)))=2,UPPER(TRIM(LEFT(TRIM(MID(TRIM(Applications!D2),FIND(",",TRIM(Applications!D2)&amp;",")+1,200)),FIND(",",TRIM(MID(TRIM(Applications!D2),FIND(",",TRIM(Applications!D2)&amp;",")+1,200))&amp;",")-1))),IFERROR(VLOOKUP(LOWER(TRIM(LEFT(TRIM(MID(TRIM(Applications!D2),FIND(",",TRIM(Applications!D2)&amp;",")+1,200)),FIND(",",TRIM(MID(TRIM(Applications!D2),FIND(",",TRIM(Applications!D2)&amp;",")+1,200))&amp;",")-1))),$U$2:$V$67,2,FALSE),"")))</f>
        <v/>
      </c>
      <c r="O2" s="26">
        <f>IF(M2="","",IF(N2="",M2,M2&amp;", "&amp;N2))</f>
        <v/>
      </c>
      <c r="P2" s="26">
        <f>IF(O2="","",IF(COUNTIF(O$2:O2,O2)=1,COUNTIF(O$2:O$2000,O2)+(2001-ROW())/100000,""))</f>
        <v/>
      </c>
      <c r="R2" t="inlineStr">
        <is>
          <t>greenhouse.io</t>
        </is>
      </c>
      <c r="S2" t="inlineStr">
        <is>
          <t>Greenhouse</t>
        </is>
      </c>
      <c r="U2" t="inlineStr">
        <is>
          <t>alabama</t>
        </is>
      </c>
      <c r="V2" t="inlineStr">
        <is>
          <t>AL</t>
        </is>
      </c>
    </row>
    <row r="3">
      <c r="A3" s="26">
        <f>IF(AND(ISNUMBER(Applications!A3),ISNUMBER(Applications!M3),OR(UPPER(TRIM(Applications!I3))="INTERVIEWING",UPPER(TRIM(Applications!I3))="REJECTED",UPPER(TRIM(Applications!I3))="OFFER")),IF(Applications!M3&gt;=Applications!A3,Applications!M3-Applications!A3,""),"")</f>
        <v/>
      </c>
      <c r="B3" s="26">
        <f>IF(AND(D3=1,ISNUMBER(Applications!A3)),WEEKDAY(Applications!A3),"")</f>
        <v/>
      </c>
      <c r="C3" s="27">
        <f>IF(AND(D3=1,ISNUMBER(Applications!A3)),Applications!A3-WEEKDAY(Applications!A3,3),"")</f>
        <v/>
      </c>
      <c r="D3" s="26">
        <f>IF(OR(UPPER(TRIM(Applications!I3))="APPLIED",UPPER(TRIM(Applications!I3))="INTERVIEWING",UPPER(TRIM(Applications!I3))="REJECTED",UPPER(TRIM(Applications!I3))="OFFER"),1,0)</f>
        <v/>
      </c>
      <c r="E3" s="26">
        <f>IF(AND(ISNUMBER(Applications!M3),OR(N(Applications!O3)&gt;0,UPPER(TRIM(Applications!I3))="INTERVIEWING",UPPER(TRIM(Applications!I3))="OFFER")),Applications!M3-WEEKDAY(Applications!M3,3),"")</f>
        <v/>
      </c>
      <c r="F3" s="26">
        <f>IF(AND(UPPER(TRIM(Applications!I3))="SKIPPED",ISNUMBER(Applications!A3)),Applications!A3-WEEKDAY(Applications!A3,3),"")</f>
        <v/>
      </c>
      <c r="G3" s="26">
        <f>IF(AND(UPPER(TRIM(Applications!I3))="BOOKMARKED",ISNUMBER(Applications!A3)),Applications!A3-WEEKDAY(Applications!A3,3),"")</f>
        <v/>
      </c>
      <c r="H3" s="26">
        <f>IF(AND(UPPER(TRIM(Applications!I3))="NOT APPLIED",ISNUMBER(Applications!A3)),Applications!A3-WEEKDAY(Applications!A3,3),"")</f>
        <v/>
      </c>
      <c r="I3" s="26">
        <f>IF(AND(UPPER(TRIM(Applications!I3))="REJECTED",ISNUMBER(Applications!M3)),Applications!M3-WEEKDAY(Applications!M3,3),"")</f>
        <v/>
      </c>
      <c r="J3" s="26">
        <f>IF(AND(UPPER(TRIM(Applications!I3))="OFFER",ISNUMBER(Applications!M3)),Applications!M3-WEEKDAY(Applications!M3,3),"")</f>
        <v/>
      </c>
      <c r="K3" s="26">
        <f>IF(TRIM(Applications!J3)="","",IFERROR(LOOKUP(2,1/ISNUMBER(SEARCH($R$2:$R$25,Applications!J3)),$S$2:$S$25),""))</f>
        <v/>
      </c>
      <c r="L3" s="26">
        <f>IF(K3="","",IF(COUNTIF(K$2:K3,K3)=1,COUNTIF(K$2:K$2000,K3)+(2001-ROW())/100000,""))</f>
        <v/>
      </c>
      <c r="M3" s="26">
        <f>IF(TRIM(Applications!D3)="","",TRIM(LEFT(TRIM(Applications!D3),FIND(",",TRIM(Applications!D3)&amp;",")-1)))</f>
        <v/>
      </c>
      <c r="N3" s="26">
        <f>IF(M3="","",IF(LEN(TRIM(LEFT(TRIM(MID(TRIM(Applications!D3),FIND(",",TRIM(Applications!D3)&amp;",")+1,200)),FIND(",",TRIM(MID(TRIM(Applications!D3),FIND(",",TRIM(Applications!D3)&amp;",")+1,200))&amp;",")-1)))=2,UPPER(TRIM(LEFT(TRIM(MID(TRIM(Applications!D3),FIND(",",TRIM(Applications!D3)&amp;",")+1,200)),FIND(",",TRIM(MID(TRIM(Applications!D3),FIND(",",TRIM(Applications!D3)&amp;",")+1,200))&amp;",")-1))),IFERROR(VLOOKUP(LOWER(TRIM(LEFT(TRIM(MID(TRIM(Applications!D3),FIND(",",TRIM(Applications!D3)&amp;",")+1,200)),FIND(",",TRIM(MID(TRIM(Applications!D3),FIND(",",TRIM(Applications!D3)&amp;",")+1,200))&amp;",")-1))),$U$2:$V$67,2,FALSE),"")))</f>
        <v/>
      </c>
      <c r="O3" s="26">
        <f>IF(M3="","",IF(N3="",M3,M3&amp;", "&amp;N3))</f>
        <v/>
      </c>
      <c r="P3" s="26">
        <f>IF(O3="","",IF(COUNTIF(O$2:O3,O3)=1,COUNTIF(O$2:O$2000,O3)+(2001-ROW())/100000,""))</f>
        <v/>
      </c>
      <c r="R3" t="inlineStr">
        <is>
          <t>myworkday</t>
        </is>
      </c>
      <c r="S3" t="inlineStr">
        <is>
          <t>Workday</t>
        </is>
      </c>
      <c r="U3" t="inlineStr">
        <is>
          <t>alaska</t>
        </is>
      </c>
      <c r="V3" t="inlineStr">
        <is>
          <t>AK</t>
        </is>
      </c>
    </row>
    <row r="4">
      <c r="A4" s="26">
        <f>IF(AND(ISNUMBER(Applications!A4),ISNUMBER(Applications!M4),OR(UPPER(TRIM(Applications!I4))="INTERVIEWING",UPPER(TRIM(Applications!I4))="REJECTED",UPPER(TRIM(Applications!I4))="OFFER")),IF(Applications!M4&gt;=Applications!A4,Applications!M4-Applications!A4,""),"")</f>
        <v/>
      </c>
      <c r="B4" s="26">
        <f>IF(AND(D4=1,ISNUMBER(Applications!A4)),WEEKDAY(Applications!A4),"")</f>
        <v/>
      </c>
      <c r="C4" s="27">
        <f>IF(AND(D4=1,ISNUMBER(Applications!A4)),Applications!A4-WEEKDAY(Applications!A4,3),"")</f>
        <v/>
      </c>
      <c r="D4" s="26">
        <f>IF(OR(UPPER(TRIM(Applications!I4))="APPLIED",UPPER(TRIM(Applications!I4))="INTERVIEWING",UPPER(TRIM(Applications!I4))="REJECTED",UPPER(TRIM(Applications!I4))="OFFER"),1,0)</f>
        <v/>
      </c>
      <c r="E4" s="26">
        <f>IF(AND(ISNUMBER(Applications!M4),OR(N(Applications!O4)&gt;0,UPPER(TRIM(Applications!I4))="INTERVIEWING",UPPER(TRIM(Applications!I4))="OFFER")),Applications!M4-WEEKDAY(Applications!M4,3),"")</f>
        <v/>
      </c>
      <c r="F4" s="26">
        <f>IF(AND(UPPER(TRIM(Applications!I4))="SKIPPED",ISNUMBER(Applications!A4)),Applications!A4-WEEKDAY(Applications!A4,3),"")</f>
        <v/>
      </c>
      <c r="G4" s="26">
        <f>IF(AND(UPPER(TRIM(Applications!I4))="BOOKMARKED",ISNUMBER(Applications!A4)),Applications!A4-WEEKDAY(Applications!A4,3),"")</f>
        <v/>
      </c>
      <c r="H4" s="26">
        <f>IF(AND(UPPER(TRIM(Applications!I4))="NOT APPLIED",ISNUMBER(Applications!A4)),Applications!A4-WEEKDAY(Applications!A4,3),"")</f>
        <v/>
      </c>
      <c r="I4" s="26">
        <f>IF(AND(UPPER(TRIM(Applications!I4))="REJECTED",ISNUMBER(Applications!M4)),Applications!M4-WEEKDAY(Applications!M4,3),"")</f>
        <v/>
      </c>
      <c r="J4" s="26">
        <f>IF(AND(UPPER(TRIM(Applications!I4))="OFFER",ISNUMBER(Applications!M4)),Applications!M4-WEEKDAY(Applications!M4,3),"")</f>
        <v/>
      </c>
      <c r="K4" s="26">
        <f>IF(TRIM(Applications!J4)="","",IFERROR(LOOKUP(2,1/ISNUMBER(SEARCH($R$2:$R$25,Applications!J4)),$S$2:$S$25),""))</f>
        <v/>
      </c>
      <c r="L4" s="26">
        <f>IF(K4="","",IF(COUNTIF(K$2:K4,K4)=1,COUNTIF(K$2:K$2000,K4)+(2001-ROW())/100000,""))</f>
        <v/>
      </c>
      <c r="M4" s="26">
        <f>IF(TRIM(Applications!D4)="","",TRIM(LEFT(TRIM(Applications!D4),FIND(",",TRIM(Applications!D4)&amp;",")-1)))</f>
        <v/>
      </c>
      <c r="N4" s="26">
        <f>IF(M4="","",IF(LEN(TRIM(LEFT(TRIM(MID(TRIM(Applications!D4),FIND(",",TRIM(Applications!D4)&amp;",")+1,200)),FIND(",",TRIM(MID(TRIM(Applications!D4),FIND(",",TRIM(Applications!D4)&amp;",")+1,200))&amp;",")-1)))=2,UPPER(TRIM(LEFT(TRIM(MID(TRIM(Applications!D4),FIND(",",TRIM(Applications!D4)&amp;",")+1,200)),FIND(",",TRIM(MID(TRIM(Applications!D4),FIND(",",TRIM(Applications!D4)&amp;",")+1,200))&amp;",")-1))),IFERROR(VLOOKUP(LOWER(TRIM(LEFT(TRIM(MID(TRIM(Applications!D4),FIND(",",TRIM(Applications!D4)&amp;",")+1,200)),FIND(",",TRIM(MID(TRIM(Applications!D4),FIND(",",TRIM(Applications!D4)&amp;",")+1,200))&amp;",")-1))),$U$2:$V$67,2,FALSE),"")))</f>
        <v/>
      </c>
      <c r="O4" s="26">
        <f>IF(M4="","",IF(N4="",M4,M4&amp;", "&amp;N4))</f>
        <v/>
      </c>
      <c r="P4" s="26">
        <f>IF(O4="","",IF(COUNTIF(O$2:O4,O4)=1,COUNTIF(O$2:O$2000,O4)+(2001-ROW())/100000,""))</f>
        <v/>
      </c>
      <c r="R4" t="inlineStr">
        <is>
          <t>lever.co</t>
        </is>
      </c>
      <c r="S4" t="inlineStr">
        <is>
          <t>Lever</t>
        </is>
      </c>
      <c r="U4" t="inlineStr">
        <is>
          <t>arizona</t>
        </is>
      </c>
      <c r="V4" t="inlineStr">
        <is>
          <t>AZ</t>
        </is>
      </c>
    </row>
    <row r="5">
      <c r="A5" s="26">
        <f>IF(AND(ISNUMBER(Applications!A5),ISNUMBER(Applications!M5),OR(UPPER(TRIM(Applications!I5))="INTERVIEWING",UPPER(TRIM(Applications!I5))="REJECTED",UPPER(TRIM(Applications!I5))="OFFER")),IF(Applications!M5&gt;=Applications!A5,Applications!M5-Applications!A5,""),"")</f>
        <v/>
      </c>
      <c r="B5" s="26">
        <f>IF(AND(D5=1,ISNUMBER(Applications!A5)),WEEKDAY(Applications!A5),"")</f>
        <v/>
      </c>
      <c r="C5" s="27">
        <f>IF(AND(D5=1,ISNUMBER(Applications!A5)),Applications!A5-WEEKDAY(Applications!A5,3),"")</f>
        <v/>
      </c>
      <c r="D5" s="26">
        <f>IF(OR(UPPER(TRIM(Applications!I5))="APPLIED",UPPER(TRIM(Applications!I5))="INTERVIEWING",UPPER(TRIM(Applications!I5))="REJECTED",UPPER(TRIM(Applications!I5))="OFFER"),1,0)</f>
        <v/>
      </c>
      <c r="E5" s="26">
        <f>IF(AND(ISNUMBER(Applications!M5),OR(N(Applications!O5)&gt;0,UPPER(TRIM(Applications!I5))="INTERVIEWING",UPPER(TRIM(Applications!I5))="OFFER")),Applications!M5-WEEKDAY(Applications!M5,3),"")</f>
        <v/>
      </c>
      <c r="F5" s="26">
        <f>IF(AND(UPPER(TRIM(Applications!I5))="SKIPPED",ISNUMBER(Applications!A5)),Applications!A5-WEEKDAY(Applications!A5,3),"")</f>
        <v/>
      </c>
      <c r="G5" s="26">
        <f>IF(AND(UPPER(TRIM(Applications!I5))="BOOKMARKED",ISNUMBER(Applications!A5)),Applications!A5-WEEKDAY(Applications!A5,3),"")</f>
        <v/>
      </c>
      <c r="H5" s="26">
        <f>IF(AND(UPPER(TRIM(Applications!I5))="NOT APPLIED",ISNUMBER(Applications!A5)),Applications!A5-WEEKDAY(Applications!A5,3),"")</f>
        <v/>
      </c>
      <c r="I5" s="26">
        <f>IF(AND(UPPER(TRIM(Applications!I5))="REJECTED",ISNUMBER(Applications!M5)),Applications!M5-WEEKDAY(Applications!M5,3),"")</f>
        <v/>
      </c>
      <c r="J5" s="26">
        <f>IF(AND(UPPER(TRIM(Applications!I5))="OFFER",ISNUMBER(Applications!M5)),Applications!M5-WEEKDAY(Applications!M5,3),"")</f>
        <v/>
      </c>
      <c r="K5" s="26">
        <f>IF(TRIM(Applications!J5)="","",IFERROR(LOOKUP(2,1/ISNUMBER(SEARCH($R$2:$R$25,Applications!J5)),$S$2:$S$25),""))</f>
        <v/>
      </c>
      <c r="L5" s="26">
        <f>IF(K5="","",IF(COUNTIF(K$2:K5,K5)=1,COUNTIF(K$2:K$2000,K5)+(2001-ROW())/100000,""))</f>
        <v/>
      </c>
      <c r="M5" s="26">
        <f>IF(TRIM(Applications!D5)="","",TRIM(LEFT(TRIM(Applications!D5),FIND(",",TRIM(Applications!D5)&amp;",")-1)))</f>
        <v/>
      </c>
      <c r="N5" s="26">
        <f>IF(M5="","",IF(LEN(TRIM(LEFT(TRIM(MID(TRIM(Applications!D5),FIND(",",TRIM(Applications!D5)&amp;",")+1,200)),FIND(",",TRIM(MID(TRIM(Applications!D5),FIND(",",TRIM(Applications!D5)&amp;",")+1,200))&amp;",")-1)))=2,UPPER(TRIM(LEFT(TRIM(MID(TRIM(Applications!D5),FIND(",",TRIM(Applications!D5)&amp;",")+1,200)),FIND(",",TRIM(MID(TRIM(Applications!D5),FIND(",",TRIM(Applications!D5)&amp;",")+1,200))&amp;",")-1))),IFERROR(VLOOKUP(LOWER(TRIM(LEFT(TRIM(MID(TRIM(Applications!D5),FIND(",",TRIM(Applications!D5)&amp;",")+1,200)),FIND(",",TRIM(MID(TRIM(Applications!D5),FIND(",",TRIM(Applications!D5)&amp;",")+1,200))&amp;",")-1))),$U$2:$V$67,2,FALSE),"")))</f>
        <v/>
      </c>
      <c r="O5" s="26">
        <f>IF(M5="","",IF(N5="",M5,M5&amp;", "&amp;N5))</f>
        <v/>
      </c>
      <c r="P5" s="26">
        <f>IF(O5="","",IF(COUNTIF(O$2:O5,O5)=1,COUNTIF(O$2:O$2000,O5)+(2001-ROW())/100000,""))</f>
        <v/>
      </c>
      <c r="R5" t="inlineStr">
        <is>
          <t>ashbyhq.com</t>
        </is>
      </c>
      <c r="S5" t="inlineStr">
        <is>
          <t>Ashby</t>
        </is>
      </c>
      <c r="U5" t="inlineStr">
        <is>
          <t>arkansas</t>
        </is>
      </c>
      <c r="V5" t="inlineStr">
        <is>
          <t>AR</t>
        </is>
      </c>
    </row>
    <row r="6">
      <c r="A6" s="26">
        <f>IF(AND(ISNUMBER(Applications!A6),ISNUMBER(Applications!M6),OR(UPPER(TRIM(Applications!I6))="INTERVIEWING",UPPER(TRIM(Applications!I6))="REJECTED",UPPER(TRIM(Applications!I6))="OFFER")),IF(Applications!M6&gt;=Applications!A6,Applications!M6-Applications!A6,""),"")</f>
        <v/>
      </c>
      <c r="B6" s="26">
        <f>IF(AND(D6=1,ISNUMBER(Applications!A6)),WEEKDAY(Applications!A6),"")</f>
        <v/>
      </c>
      <c r="C6" s="27">
        <f>IF(AND(D6=1,ISNUMBER(Applications!A6)),Applications!A6-WEEKDAY(Applications!A6,3),"")</f>
        <v/>
      </c>
      <c r="D6" s="26">
        <f>IF(OR(UPPER(TRIM(Applications!I6))="APPLIED",UPPER(TRIM(Applications!I6))="INTERVIEWING",UPPER(TRIM(Applications!I6))="REJECTED",UPPER(TRIM(Applications!I6))="OFFER"),1,0)</f>
        <v/>
      </c>
      <c r="E6" s="26">
        <f>IF(AND(ISNUMBER(Applications!M6),OR(N(Applications!O6)&gt;0,UPPER(TRIM(Applications!I6))="INTERVIEWING",UPPER(TRIM(Applications!I6))="OFFER")),Applications!M6-WEEKDAY(Applications!M6,3),"")</f>
        <v/>
      </c>
      <c r="F6" s="26">
        <f>IF(AND(UPPER(TRIM(Applications!I6))="SKIPPED",ISNUMBER(Applications!A6)),Applications!A6-WEEKDAY(Applications!A6,3),"")</f>
        <v/>
      </c>
      <c r="G6" s="26">
        <f>IF(AND(UPPER(TRIM(Applications!I6))="BOOKMARKED",ISNUMBER(Applications!A6)),Applications!A6-WEEKDAY(Applications!A6,3),"")</f>
        <v/>
      </c>
      <c r="H6" s="26">
        <f>IF(AND(UPPER(TRIM(Applications!I6))="NOT APPLIED",ISNUMBER(Applications!A6)),Applications!A6-WEEKDAY(Applications!A6,3),"")</f>
        <v/>
      </c>
      <c r="I6" s="26">
        <f>IF(AND(UPPER(TRIM(Applications!I6))="REJECTED",ISNUMBER(Applications!M6)),Applications!M6-WEEKDAY(Applications!M6,3),"")</f>
        <v/>
      </c>
      <c r="J6" s="26">
        <f>IF(AND(UPPER(TRIM(Applications!I6))="OFFER",ISNUMBER(Applications!M6)),Applications!M6-WEEKDAY(Applications!M6,3),"")</f>
        <v/>
      </c>
      <c r="K6" s="26">
        <f>IF(TRIM(Applications!J6)="","",IFERROR(LOOKUP(2,1/ISNUMBER(SEARCH($R$2:$R$25,Applications!J6)),$S$2:$S$25),""))</f>
        <v/>
      </c>
      <c r="L6" s="26">
        <f>IF(K6="","",IF(COUNTIF(K$2:K6,K6)=1,COUNTIF(K$2:K$2000,K6)+(2001-ROW())/100000,""))</f>
        <v/>
      </c>
      <c r="M6" s="26">
        <f>IF(TRIM(Applications!D6)="","",TRIM(LEFT(TRIM(Applications!D6),FIND(",",TRIM(Applications!D6)&amp;",")-1)))</f>
        <v/>
      </c>
      <c r="N6" s="26">
        <f>IF(M6="","",IF(LEN(TRIM(LEFT(TRIM(MID(TRIM(Applications!D6),FIND(",",TRIM(Applications!D6)&amp;",")+1,200)),FIND(",",TRIM(MID(TRIM(Applications!D6),FIND(",",TRIM(Applications!D6)&amp;",")+1,200))&amp;",")-1)))=2,UPPER(TRIM(LEFT(TRIM(MID(TRIM(Applications!D6),FIND(",",TRIM(Applications!D6)&amp;",")+1,200)),FIND(",",TRIM(MID(TRIM(Applications!D6),FIND(",",TRIM(Applications!D6)&amp;",")+1,200))&amp;",")-1))),IFERROR(VLOOKUP(LOWER(TRIM(LEFT(TRIM(MID(TRIM(Applications!D6),FIND(",",TRIM(Applications!D6)&amp;",")+1,200)),FIND(",",TRIM(MID(TRIM(Applications!D6),FIND(",",TRIM(Applications!D6)&amp;",")+1,200))&amp;",")-1))),$U$2:$V$67,2,FALSE),"")))</f>
        <v/>
      </c>
      <c r="O6" s="26">
        <f>IF(M6="","",IF(N6="",M6,M6&amp;", "&amp;N6))</f>
        <v/>
      </c>
      <c r="P6" s="26">
        <f>IF(O6="","",IF(COUNTIF(O$2:O6,O6)=1,COUNTIF(O$2:O$2000,O6)+(2001-ROW())/100000,""))</f>
        <v/>
      </c>
      <c r="R6" t="inlineStr">
        <is>
          <t>workable.com</t>
        </is>
      </c>
      <c r="S6" t="inlineStr">
        <is>
          <t>Workable</t>
        </is>
      </c>
      <c r="U6" t="inlineStr">
        <is>
          <t>california</t>
        </is>
      </c>
      <c r="V6" t="inlineStr">
        <is>
          <t>CA</t>
        </is>
      </c>
    </row>
    <row r="7">
      <c r="A7" s="26">
        <f>IF(AND(ISNUMBER(Applications!A7),ISNUMBER(Applications!M7),OR(UPPER(TRIM(Applications!I7))="INTERVIEWING",UPPER(TRIM(Applications!I7))="REJECTED",UPPER(TRIM(Applications!I7))="OFFER")),IF(Applications!M7&gt;=Applications!A7,Applications!M7-Applications!A7,""),"")</f>
        <v/>
      </c>
      <c r="B7" s="26">
        <f>IF(AND(D7=1,ISNUMBER(Applications!A7)),WEEKDAY(Applications!A7),"")</f>
        <v/>
      </c>
      <c r="C7" s="27">
        <f>IF(AND(D7=1,ISNUMBER(Applications!A7)),Applications!A7-WEEKDAY(Applications!A7,3),"")</f>
        <v/>
      </c>
      <c r="D7" s="26">
        <f>IF(OR(UPPER(TRIM(Applications!I7))="APPLIED",UPPER(TRIM(Applications!I7))="INTERVIEWING",UPPER(TRIM(Applications!I7))="REJECTED",UPPER(TRIM(Applications!I7))="OFFER"),1,0)</f>
        <v/>
      </c>
      <c r="E7" s="26">
        <f>IF(AND(ISNUMBER(Applications!M7),OR(N(Applications!O7)&gt;0,UPPER(TRIM(Applications!I7))="INTERVIEWING",UPPER(TRIM(Applications!I7))="OFFER")),Applications!M7-WEEKDAY(Applications!M7,3),"")</f>
        <v/>
      </c>
      <c r="F7" s="26">
        <f>IF(AND(UPPER(TRIM(Applications!I7))="SKIPPED",ISNUMBER(Applications!A7)),Applications!A7-WEEKDAY(Applications!A7,3),"")</f>
        <v/>
      </c>
      <c r="G7" s="26">
        <f>IF(AND(UPPER(TRIM(Applications!I7))="BOOKMARKED",ISNUMBER(Applications!A7)),Applications!A7-WEEKDAY(Applications!A7,3),"")</f>
        <v/>
      </c>
      <c r="H7" s="26">
        <f>IF(AND(UPPER(TRIM(Applications!I7))="NOT APPLIED",ISNUMBER(Applications!A7)),Applications!A7-WEEKDAY(Applications!A7,3),"")</f>
        <v/>
      </c>
      <c r="I7" s="26">
        <f>IF(AND(UPPER(TRIM(Applications!I7))="REJECTED",ISNUMBER(Applications!M7)),Applications!M7-WEEKDAY(Applications!M7,3),"")</f>
        <v/>
      </c>
      <c r="J7" s="26">
        <f>IF(AND(UPPER(TRIM(Applications!I7))="OFFER",ISNUMBER(Applications!M7)),Applications!M7-WEEKDAY(Applications!M7,3),"")</f>
        <v/>
      </c>
      <c r="K7" s="26">
        <f>IF(TRIM(Applications!J7)="","",IFERROR(LOOKUP(2,1/ISNUMBER(SEARCH($R$2:$R$25,Applications!J7)),$S$2:$S$25),""))</f>
        <v/>
      </c>
      <c r="L7" s="26">
        <f>IF(K7="","",IF(COUNTIF(K$2:K7,K7)=1,COUNTIF(K$2:K$2000,K7)+(2001-ROW())/100000,""))</f>
        <v/>
      </c>
      <c r="M7" s="26">
        <f>IF(TRIM(Applications!D7)="","",TRIM(LEFT(TRIM(Applications!D7),FIND(",",TRIM(Applications!D7)&amp;",")-1)))</f>
        <v/>
      </c>
      <c r="N7" s="26">
        <f>IF(M7="","",IF(LEN(TRIM(LEFT(TRIM(MID(TRIM(Applications!D7),FIND(",",TRIM(Applications!D7)&amp;",")+1,200)),FIND(",",TRIM(MID(TRIM(Applications!D7),FIND(",",TRIM(Applications!D7)&amp;",")+1,200))&amp;",")-1)))=2,UPPER(TRIM(LEFT(TRIM(MID(TRIM(Applications!D7),FIND(",",TRIM(Applications!D7)&amp;",")+1,200)),FIND(",",TRIM(MID(TRIM(Applications!D7),FIND(",",TRIM(Applications!D7)&amp;",")+1,200))&amp;",")-1))),IFERROR(VLOOKUP(LOWER(TRIM(LEFT(TRIM(MID(TRIM(Applications!D7),FIND(",",TRIM(Applications!D7)&amp;",")+1,200)),FIND(",",TRIM(MID(TRIM(Applications!D7),FIND(",",TRIM(Applications!D7)&amp;",")+1,200))&amp;",")-1))),$U$2:$V$67,2,FALSE),"")))</f>
        <v/>
      </c>
      <c r="O7" s="26">
        <f>IF(M7="","",IF(N7="",M7,M7&amp;", "&amp;N7))</f>
        <v/>
      </c>
      <c r="P7" s="26">
        <f>IF(O7="","",IF(COUNTIF(O$2:O7,O7)=1,COUNTIF(O$2:O$2000,O7)+(2001-ROW())/100000,""))</f>
        <v/>
      </c>
      <c r="R7" t="inlineStr">
        <is>
          <t>rippling.com</t>
        </is>
      </c>
      <c r="S7" t="inlineStr">
        <is>
          <t>Rippling</t>
        </is>
      </c>
      <c r="U7" t="inlineStr">
        <is>
          <t>colorado</t>
        </is>
      </c>
      <c r="V7" t="inlineStr">
        <is>
          <t>CO</t>
        </is>
      </c>
    </row>
    <row r="8">
      <c r="A8" s="26">
        <f>IF(AND(ISNUMBER(Applications!A8),ISNUMBER(Applications!M8),OR(UPPER(TRIM(Applications!I8))="INTERVIEWING",UPPER(TRIM(Applications!I8))="REJECTED",UPPER(TRIM(Applications!I8))="OFFER")),IF(Applications!M8&gt;=Applications!A8,Applications!M8-Applications!A8,""),"")</f>
        <v/>
      </c>
      <c r="B8" s="26">
        <f>IF(AND(D8=1,ISNUMBER(Applications!A8)),WEEKDAY(Applications!A8),"")</f>
        <v/>
      </c>
      <c r="C8" s="27">
        <f>IF(AND(D8=1,ISNUMBER(Applications!A8)),Applications!A8-WEEKDAY(Applications!A8,3),"")</f>
        <v/>
      </c>
      <c r="D8" s="26">
        <f>IF(OR(UPPER(TRIM(Applications!I8))="APPLIED",UPPER(TRIM(Applications!I8))="INTERVIEWING",UPPER(TRIM(Applications!I8))="REJECTED",UPPER(TRIM(Applications!I8))="OFFER"),1,0)</f>
        <v/>
      </c>
      <c r="E8" s="26">
        <f>IF(AND(ISNUMBER(Applications!M8),OR(N(Applications!O8)&gt;0,UPPER(TRIM(Applications!I8))="INTERVIEWING",UPPER(TRIM(Applications!I8))="OFFER")),Applications!M8-WEEKDAY(Applications!M8,3),"")</f>
        <v/>
      </c>
      <c r="F8" s="26">
        <f>IF(AND(UPPER(TRIM(Applications!I8))="SKIPPED",ISNUMBER(Applications!A8)),Applications!A8-WEEKDAY(Applications!A8,3),"")</f>
        <v/>
      </c>
      <c r="G8" s="26">
        <f>IF(AND(UPPER(TRIM(Applications!I8))="BOOKMARKED",ISNUMBER(Applications!A8)),Applications!A8-WEEKDAY(Applications!A8,3),"")</f>
        <v/>
      </c>
      <c r="H8" s="26">
        <f>IF(AND(UPPER(TRIM(Applications!I8))="NOT APPLIED",ISNUMBER(Applications!A8)),Applications!A8-WEEKDAY(Applications!A8,3),"")</f>
        <v/>
      </c>
      <c r="I8" s="26">
        <f>IF(AND(UPPER(TRIM(Applications!I8))="REJECTED",ISNUMBER(Applications!M8)),Applications!M8-WEEKDAY(Applications!M8,3),"")</f>
        <v/>
      </c>
      <c r="J8" s="26">
        <f>IF(AND(UPPER(TRIM(Applications!I8))="OFFER",ISNUMBER(Applications!M8)),Applications!M8-WEEKDAY(Applications!M8,3),"")</f>
        <v/>
      </c>
      <c r="K8" s="26">
        <f>IF(TRIM(Applications!J8)="","",IFERROR(LOOKUP(2,1/ISNUMBER(SEARCH($R$2:$R$25,Applications!J8)),$S$2:$S$25),""))</f>
        <v/>
      </c>
      <c r="L8" s="26">
        <f>IF(K8="","",IF(COUNTIF(K$2:K8,K8)=1,COUNTIF(K$2:K$2000,K8)+(2001-ROW())/100000,""))</f>
        <v/>
      </c>
      <c r="M8" s="26">
        <f>IF(TRIM(Applications!D8)="","",TRIM(LEFT(TRIM(Applications!D8),FIND(",",TRIM(Applications!D8)&amp;",")-1)))</f>
        <v/>
      </c>
      <c r="N8" s="26">
        <f>IF(M8="","",IF(LEN(TRIM(LEFT(TRIM(MID(TRIM(Applications!D8),FIND(",",TRIM(Applications!D8)&amp;",")+1,200)),FIND(",",TRIM(MID(TRIM(Applications!D8),FIND(",",TRIM(Applications!D8)&amp;",")+1,200))&amp;",")-1)))=2,UPPER(TRIM(LEFT(TRIM(MID(TRIM(Applications!D8),FIND(",",TRIM(Applications!D8)&amp;",")+1,200)),FIND(",",TRIM(MID(TRIM(Applications!D8),FIND(",",TRIM(Applications!D8)&amp;",")+1,200))&amp;",")-1))),IFERROR(VLOOKUP(LOWER(TRIM(LEFT(TRIM(MID(TRIM(Applications!D8),FIND(",",TRIM(Applications!D8)&amp;",")+1,200)),FIND(",",TRIM(MID(TRIM(Applications!D8),FIND(",",TRIM(Applications!D8)&amp;",")+1,200))&amp;",")-1))),$U$2:$V$67,2,FALSE),"")))</f>
        <v/>
      </c>
      <c r="O8" s="26">
        <f>IF(M8="","",IF(N8="",M8,M8&amp;", "&amp;N8))</f>
        <v/>
      </c>
      <c r="P8" s="26">
        <f>IF(O8="","",IF(COUNTIF(O$2:O8,O8)=1,COUNTIF(O$2:O$2000,O8)+(2001-ROW())/100000,""))</f>
        <v/>
      </c>
      <c r="R8" t="inlineStr">
        <is>
          <t>icims.com</t>
        </is>
      </c>
      <c r="S8" t="inlineStr">
        <is>
          <t>iCIMS</t>
        </is>
      </c>
      <c r="U8" t="inlineStr">
        <is>
          <t>connecticut</t>
        </is>
      </c>
      <c r="V8" t="inlineStr">
        <is>
          <t>CT</t>
        </is>
      </c>
    </row>
    <row r="9">
      <c r="A9" s="26">
        <f>IF(AND(ISNUMBER(Applications!A9),ISNUMBER(Applications!M9),OR(UPPER(TRIM(Applications!I9))="INTERVIEWING",UPPER(TRIM(Applications!I9))="REJECTED",UPPER(TRIM(Applications!I9))="OFFER")),IF(Applications!M9&gt;=Applications!A9,Applications!M9-Applications!A9,""),"")</f>
        <v/>
      </c>
      <c r="B9" s="26">
        <f>IF(AND(D9=1,ISNUMBER(Applications!A9)),WEEKDAY(Applications!A9),"")</f>
        <v/>
      </c>
      <c r="C9" s="27">
        <f>IF(AND(D9=1,ISNUMBER(Applications!A9)),Applications!A9-WEEKDAY(Applications!A9,3),"")</f>
        <v/>
      </c>
      <c r="D9" s="26">
        <f>IF(OR(UPPER(TRIM(Applications!I9))="APPLIED",UPPER(TRIM(Applications!I9))="INTERVIEWING",UPPER(TRIM(Applications!I9))="REJECTED",UPPER(TRIM(Applications!I9))="OFFER"),1,0)</f>
        <v/>
      </c>
      <c r="E9" s="26">
        <f>IF(AND(ISNUMBER(Applications!M9),OR(N(Applications!O9)&gt;0,UPPER(TRIM(Applications!I9))="INTERVIEWING",UPPER(TRIM(Applications!I9))="OFFER")),Applications!M9-WEEKDAY(Applications!M9,3),"")</f>
        <v/>
      </c>
      <c r="F9" s="26">
        <f>IF(AND(UPPER(TRIM(Applications!I9))="SKIPPED",ISNUMBER(Applications!A9)),Applications!A9-WEEKDAY(Applications!A9,3),"")</f>
        <v/>
      </c>
      <c r="G9" s="26">
        <f>IF(AND(UPPER(TRIM(Applications!I9))="BOOKMARKED",ISNUMBER(Applications!A9)),Applications!A9-WEEKDAY(Applications!A9,3),"")</f>
        <v/>
      </c>
      <c r="H9" s="26">
        <f>IF(AND(UPPER(TRIM(Applications!I9))="NOT APPLIED",ISNUMBER(Applications!A9)),Applications!A9-WEEKDAY(Applications!A9,3),"")</f>
        <v/>
      </c>
      <c r="I9" s="26">
        <f>IF(AND(UPPER(TRIM(Applications!I9))="REJECTED",ISNUMBER(Applications!M9)),Applications!M9-WEEKDAY(Applications!M9,3),"")</f>
        <v/>
      </c>
      <c r="J9" s="26">
        <f>IF(AND(UPPER(TRIM(Applications!I9))="OFFER",ISNUMBER(Applications!M9)),Applications!M9-WEEKDAY(Applications!M9,3),"")</f>
        <v/>
      </c>
      <c r="K9" s="26">
        <f>IF(TRIM(Applications!J9)="","",IFERROR(LOOKUP(2,1/ISNUMBER(SEARCH($R$2:$R$25,Applications!J9)),$S$2:$S$25),""))</f>
        <v/>
      </c>
      <c r="L9" s="26">
        <f>IF(K9="","",IF(COUNTIF(K$2:K9,K9)=1,COUNTIF(K$2:K$2000,K9)+(2001-ROW())/100000,""))</f>
        <v/>
      </c>
      <c r="M9" s="26">
        <f>IF(TRIM(Applications!D9)="","",TRIM(LEFT(TRIM(Applications!D9),FIND(",",TRIM(Applications!D9)&amp;",")-1)))</f>
        <v/>
      </c>
      <c r="N9" s="26">
        <f>IF(M9="","",IF(LEN(TRIM(LEFT(TRIM(MID(TRIM(Applications!D9),FIND(",",TRIM(Applications!D9)&amp;",")+1,200)),FIND(",",TRIM(MID(TRIM(Applications!D9),FIND(",",TRIM(Applications!D9)&amp;",")+1,200))&amp;",")-1)))=2,UPPER(TRIM(LEFT(TRIM(MID(TRIM(Applications!D9),FIND(",",TRIM(Applications!D9)&amp;",")+1,200)),FIND(",",TRIM(MID(TRIM(Applications!D9),FIND(",",TRIM(Applications!D9)&amp;",")+1,200))&amp;",")-1))),IFERROR(VLOOKUP(LOWER(TRIM(LEFT(TRIM(MID(TRIM(Applications!D9),FIND(",",TRIM(Applications!D9)&amp;",")+1,200)),FIND(",",TRIM(MID(TRIM(Applications!D9),FIND(",",TRIM(Applications!D9)&amp;",")+1,200))&amp;",")-1))),$U$2:$V$67,2,FALSE),"")))</f>
        <v/>
      </c>
      <c r="O9" s="26">
        <f>IF(M9="","",IF(N9="",M9,M9&amp;", "&amp;N9))</f>
        <v/>
      </c>
      <c r="P9" s="26">
        <f>IF(O9="","",IF(COUNTIF(O$2:O9,O9)=1,COUNTIF(O$2:O$2000,O9)+(2001-ROW())/100000,""))</f>
        <v/>
      </c>
      <c r="R9" t="inlineStr">
        <is>
          <t>smartrecruiters.com</t>
        </is>
      </c>
      <c r="S9" t="inlineStr">
        <is>
          <t>SmartRecruiters</t>
        </is>
      </c>
      <c r="U9" t="inlineStr">
        <is>
          <t>delaware</t>
        </is>
      </c>
      <c r="V9" t="inlineStr">
        <is>
          <t>DE</t>
        </is>
      </c>
    </row>
    <row r="10">
      <c r="A10" s="26">
        <f>IF(AND(ISNUMBER(Applications!A10),ISNUMBER(Applications!M10),OR(UPPER(TRIM(Applications!I10))="INTERVIEWING",UPPER(TRIM(Applications!I10))="REJECTED",UPPER(TRIM(Applications!I10))="OFFER")),IF(Applications!M10&gt;=Applications!A10,Applications!M10-Applications!A10,""),"")</f>
        <v/>
      </c>
      <c r="B10" s="26">
        <f>IF(AND(D10=1,ISNUMBER(Applications!A10)),WEEKDAY(Applications!A10),"")</f>
        <v/>
      </c>
      <c r="C10" s="27">
        <f>IF(AND(D10=1,ISNUMBER(Applications!A10)),Applications!A10-WEEKDAY(Applications!A10,3),"")</f>
        <v/>
      </c>
      <c r="D10" s="26">
        <f>IF(OR(UPPER(TRIM(Applications!I10))="APPLIED",UPPER(TRIM(Applications!I10))="INTERVIEWING",UPPER(TRIM(Applications!I10))="REJECTED",UPPER(TRIM(Applications!I10))="OFFER"),1,0)</f>
        <v/>
      </c>
      <c r="E10" s="26">
        <f>IF(AND(ISNUMBER(Applications!M10),OR(N(Applications!O10)&gt;0,UPPER(TRIM(Applications!I10))="INTERVIEWING",UPPER(TRIM(Applications!I10))="OFFER")),Applications!M10-WEEKDAY(Applications!M10,3),"")</f>
        <v/>
      </c>
      <c r="F10" s="26">
        <f>IF(AND(UPPER(TRIM(Applications!I10))="SKIPPED",ISNUMBER(Applications!A10)),Applications!A10-WEEKDAY(Applications!A10,3),"")</f>
        <v/>
      </c>
      <c r="G10" s="26">
        <f>IF(AND(UPPER(TRIM(Applications!I10))="BOOKMARKED",ISNUMBER(Applications!A10)),Applications!A10-WEEKDAY(Applications!A10,3),"")</f>
        <v/>
      </c>
      <c r="H10" s="26">
        <f>IF(AND(UPPER(TRIM(Applications!I10))="NOT APPLIED",ISNUMBER(Applications!A10)),Applications!A10-WEEKDAY(Applications!A10,3),"")</f>
        <v/>
      </c>
      <c r="I10" s="26">
        <f>IF(AND(UPPER(TRIM(Applications!I10))="REJECTED",ISNUMBER(Applications!M10)),Applications!M10-WEEKDAY(Applications!M10,3),"")</f>
        <v/>
      </c>
      <c r="J10" s="26">
        <f>IF(AND(UPPER(TRIM(Applications!I10))="OFFER",ISNUMBER(Applications!M10)),Applications!M10-WEEKDAY(Applications!M10,3),"")</f>
        <v/>
      </c>
      <c r="K10" s="26">
        <f>IF(TRIM(Applications!J10)="","",IFERROR(LOOKUP(2,1/ISNUMBER(SEARCH($R$2:$R$25,Applications!J10)),$S$2:$S$25),""))</f>
        <v/>
      </c>
      <c r="L10" s="26">
        <f>IF(K10="","",IF(COUNTIF(K$2:K10,K10)=1,COUNTIF(K$2:K$2000,K10)+(2001-ROW())/100000,""))</f>
        <v/>
      </c>
      <c r="M10" s="26">
        <f>IF(TRIM(Applications!D10)="","",TRIM(LEFT(TRIM(Applications!D10),FIND(",",TRIM(Applications!D10)&amp;",")-1)))</f>
        <v/>
      </c>
      <c r="N10" s="26">
        <f>IF(M10="","",IF(LEN(TRIM(LEFT(TRIM(MID(TRIM(Applications!D10),FIND(",",TRIM(Applications!D10)&amp;",")+1,200)),FIND(",",TRIM(MID(TRIM(Applications!D10),FIND(",",TRIM(Applications!D10)&amp;",")+1,200))&amp;",")-1)))=2,UPPER(TRIM(LEFT(TRIM(MID(TRIM(Applications!D10),FIND(",",TRIM(Applications!D10)&amp;",")+1,200)),FIND(",",TRIM(MID(TRIM(Applications!D10),FIND(",",TRIM(Applications!D10)&amp;",")+1,200))&amp;",")-1))),IFERROR(VLOOKUP(LOWER(TRIM(LEFT(TRIM(MID(TRIM(Applications!D10),FIND(",",TRIM(Applications!D10)&amp;",")+1,200)),FIND(",",TRIM(MID(TRIM(Applications!D10),FIND(",",TRIM(Applications!D10)&amp;",")+1,200))&amp;",")-1))),$U$2:$V$67,2,FALSE),"")))</f>
        <v/>
      </c>
      <c r="O10" s="26">
        <f>IF(M10="","",IF(N10="",M10,M10&amp;", "&amp;N10))</f>
        <v/>
      </c>
      <c r="P10" s="26">
        <f>IF(O10="","",IF(COUNTIF(O$2:O10,O10)=1,COUNTIF(O$2:O$2000,O10)+(2001-ROW())/100000,""))</f>
        <v/>
      </c>
      <c r="R10" t="inlineStr">
        <is>
          <t>jobvite.com</t>
        </is>
      </c>
      <c r="S10" t="inlineStr">
        <is>
          <t>Jobvite</t>
        </is>
      </c>
      <c r="U10" t="inlineStr">
        <is>
          <t>florida</t>
        </is>
      </c>
      <c r="V10" t="inlineStr">
        <is>
          <t>FL</t>
        </is>
      </c>
    </row>
    <row r="11">
      <c r="A11" s="26">
        <f>IF(AND(ISNUMBER(Applications!A11),ISNUMBER(Applications!M11),OR(UPPER(TRIM(Applications!I11))="INTERVIEWING",UPPER(TRIM(Applications!I11))="REJECTED",UPPER(TRIM(Applications!I11))="OFFER")),IF(Applications!M11&gt;=Applications!A11,Applications!M11-Applications!A11,""),"")</f>
        <v/>
      </c>
      <c r="B11" s="26">
        <f>IF(AND(D11=1,ISNUMBER(Applications!A11)),WEEKDAY(Applications!A11),"")</f>
        <v/>
      </c>
      <c r="C11" s="27">
        <f>IF(AND(D11=1,ISNUMBER(Applications!A11)),Applications!A11-WEEKDAY(Applications!A11,3),"")</f>
        <v/>
      </c>
      <c r="D11" s="26">
        <f>IF(OR(UPPER(TRIM(Applications!I11))="APPLIED",UPPER(TRIM(Applications!I11))="INTERVIEWING",UPPER(TRIM(Applications!I11))="REJECTED",UPPER(TRIM(Applications!I11))="OFFER"),1,0)</f>
        <v/>
      </c>
      <c r="E11" s="26">
        <f>IF(AND(ISNUMBER(Applications!M11),OR(N(Applications!O11)&gt;0,UPPER(TRIM(Applications!I11))="INTERVIEWING",UPPER(TRIM(Applications!I11))="OFFER")),Applications!M11-WEEKDAY(Applications!M11,3),"")</f>
        <v/>
      </c>
      <c r="F11" s="26">
        <f>IF(AND(UPPER(TRIM(Applications!I11))="SKIPPED",ISNUMBER(Applications!A11)),Applications!A11-WEEKDAY(Applications!A11,3),"")</f>
        <v/>
      </c>
      <c r="G11" s="26">
        <f>IF(AND(UPPER(TRIM(Applications!I11))="BOOKMARKED",ISNUMBER(Applications!A11)),Applications!A11-WEEKDAY(Applications!A11,3),"")</f>
        <v/>
      </c>
      <c r="H11" s="26">
        <f>IF(AND(UPPER(TRIM(Applications!I11))="NOT APPLIED",ISNUMBER(Applications!A11)),Applications!A11-WEEKDAY(Applications!A11,3),"")</f>
        <v/>
      </c>
      <c r="I11" s="26">
        <f>IF(AND(UPPER(TRIM(Applications!I11))="REJECTED",ISNUMBER(Applications!M11)),Applications!M11-WEEKDAY(Applications!M11,3),"")</f>
        <v/>
      </c>
      <c r="J11" s="26">
        <f>IF(AND(UPPER(TRIM(Applications!I11))="OFFER",ISNUMBER(Applications!M11)),Applications!M11-WEEKDAY(Applications!M11,3),"")</f>
        <v/>
      </c>
      <c r="K11" s="26">
        <f>IF(TRIM(Applications!J11)="","",IFERROR(LOOKUP(2,1/ISNUMBER(SEARCH($R$2:$R$25,Applications!J11)),$S$2:$S$25),""))</f>
        <v/>
      </c>
      <c r="L11" s="26">
        <f>IF(K11="","",IF(COUNTIF(K$2:K11,K11)=1,COUNTIF(K$2:K$2000,K11)+(2001-ROW())/100000,""))</f>
        <v/>
      </c>
      <c r="M11" s="26">
        <f>IF(TRIM(Applications!D11)="","",TRIM(LEFT(TRIM(Applications!D11),FIND(",",TRIM(Applications!D11)&amp;",")-1)))</f>
        <v/>
      </c>
      <c r="N11" s="26">
        <f>IF(M11="","",IF(LEN(TRIM(LEFT(TRIM(MID(TRIM(Applications!D11),FIND(",",TRIM(Applications!D11)&amp;",")+1,200)),FIND(",",TRIM(MID(TRIM(Applications!D11),FIND(",",TRIM(Applications!D11)&amp;",")+1,200))&amp;",")-1)))=2,UPPER(TRIM(LEFT(TRIM(MID(TRIM(Applications!D11),FIND(",",TRIM(Applications!D11)&amp;",")+1,200)),FIND(",",TRIM(MID(TRIM(Applications!D11),FIND(",",TRIM(Applications!D11)&amp;",")+1,200))&amp;",")-1))),IFERROR(VLOOKUP(LOWER(TRIM(LEFT(TRIM(MID(TRIM(Applications!D11),FIND(",",TRIM(Applications!D11)&amp;",")+1,200)),FIND(",",TRIM(MID(TRIM(Applications!D11),FIND(",",TRIM(Applications!D11)&amp;",")+1,200))&amp;",")-1))),$U$2:$V$67,2,FALSE),"")))</f>
        <v/>
      </c>
      <c r="O11" s="26">
        <f>IF(M11="","",IF(N11="",M11,M11&amp;", "&amp;N11))</f>
        <v/>
      </c>
      <c r="P11" s="26">
        <f>IF(O11="","",IF(COUNTIF(O$2:O11,O11)=1,COUNTIF(O$2:O$2000,O11)+(2001-ROW())/100000,""))</f>
        <v/>
      </c>
      <c r="R11" t="inlineStr">
        <is>
          <t>taleo.net</t>
        </is>
      </c>
      <c r="S11" t="inlineStr">
        <is>
          <t>Taleo</t>
        </is>
      </c>
      <c r="U11" t="inlineStr">
        <is>
          <t>georgia</t>
        </is>
      </c>
      <c r="V11" t="inlineStr">
        <is>
          <t>GA</t>
        </is>
      </c>
    </row>
    <row r="12">
      <c r="A12" s="26">
        <f>IF(AND(ISNUMBER(Applications!A12),ISNUMBER(Applications!M12),OR(UPPER(TRIM(Applications!I12))="INTERVIEWING",UPPER(TRIM(Applications!I12))="REJECTED",UPPER(TRIM(Applications!I12))="OFFER")),IF(Applications!M12&gt;=Applications!A12,Applications!M12-Applications!A12,""),"")</f>
        <v/>
      </c>
      <c r="B12" s="26">
        <f>IF(AND(D12=1,ISNUMBER(Applications!A12)),WEEKDAY(Applications!A12),"")</f>
        <v/>
      </c>
      <c r="C12" s="27">
        <f>IF(AND(D12=1,ISNUMBER(Applications!A12)),Applications!A12-WEEKDAY(Applications!A12,3),"")</f>
        <v/>
      </c>
      <c r="D12" s="26">
        <f>IF(OR(UPPER(TRIM(Applications!I12))="APPLIED",UPPER(TRIM(Applications!I12))="INTERVIEWING",UPPER(TRIM(Applications!I12))="REJECTED",UPPER(TRIM(Applications!I12))="OFFER"),1,0)</f>
        <v/>
      </c>
      <c r="E12" s="26">
        <f>IF(AND(ISNUMBER(Applications!M12),OR(N(Applications!O12)&gt;0,UPPER(TRIM(Applications!I12))="INTERVIEWING",UPPER(TRIM(Applications!I12))="OFFER")),Applications!M12-WEEKDAY(Applications!M12,3),"")</f>
        <v/>
      </c>
      <c r="F12" s="26">
        <f>IF(AND(UPPER(TRIM(Applications!I12))="SKIPPED",ISNUMBER(Applications!A12)),Applications!A12-WEEKDAY(Applications!A12,3),"")</f>
        <v/>
      </c>
      <c r="G12" s="26">
        <f>IF(AND(UPPER(TRIM(Applications!I12))="BOOKMARKED",ISNUMBER(Applications!A12)),Applications!A12-WEEKDAY(Applications!A12,3),"")</f>
        <v/>
      </c>
      <c r="H12" s="26">
        <f>IF(AND(UPPER(TRIM(Applications!I12))="NOT APPLIED",ISNUMBER(Applications!A12)),Applications!A12-WEEKDAY(Applications!A12,3),"")</f>
        <v/>
      </c>
      <c r="I12" s="26">
        <f>IF(AND(UPPER(TRIM(Applications!I12))="REJECTED",ISNUMBER(Applications!M12)),Applications!M12-WEEKDAY(Applications!M12,3),"")</f>
        <v/>
      </c>
      <c r="J12" s="26">
        <f>IF(AND(UPPER(TRIM(Applications!I12))="OFFER",ISNUMBER(Applications!M12)),Applications!M12-WEEKDAY(Applications!M12,3),"")</f>
        <v/>
      </c>
      <c r="K12" s="26">
        <f>IF(TRIM(Applications!J12)="","",IFERROR(LOOKUP(2,1/ISNUMBER(SEARCH($R$2:$R$25,Applications!J12)),$S$2:$S$25),""))</f>
        <v/>
      </c>
      <c r="L12" s="26">
        <f>IF(K12="","",IF(COUNTIF(K$2:K12,K12)=1,COUNTIF(K$2:K$2000,K12)+(2001-ROW())/100000,""))</f>
        <v/>
      </c>
      <c r="M12" s="26">
        <f>IF(TRIM(Applications!D12)="","",TRIM(LEFT(TRIM(Applications!D12),FIND(",",TRIM(Applications!D12)&amp;",")-1)))</f>
        <v/>
      </c>
      <c r="N12" s="26">
        <f>IF(M12="","",IF(LEN(TRIM(LEFT(TRIM(MID(TRIM(Applications!D12),FIND(",",TRIM(Applications!D12)&amp;",")+1,200)),FIND(",",TRIM(MID(TRIM(Applications!D12),FIND(",",TRIM(Applications!D12)&amp;",")+1,200))&amp;",")-1)))=2,UPPER(TRIM(LEFT(TRIM(MID(TRIM(Applications!D12),FIND(",",TRIM(Applications!D12)&amp;",")+1,200)),FIND(",",TRIM(MID(TRIM(Applications!D12),FIND(",",TRIM(Applications!D12)&amp;",")+1,200))&amp;",")-1))),IFERROR(VLOOKUP(LOWER(TRIM(LEFT(TRIM(MID(TRIM(Applications!D12),FIND(",",TRIM(Applications!D12)&amp;",")+1,200)),FIND(",",TRIM(MID(TRIM(Applications!D12),FIND(",",TRIM(Applications!D12)&amp;",")+1,200))&amp;",")-1))),$U$2:$V$67,2,FALSE),"")))</f>
        <v/>
      </c>
      <c r="O12" s="26">
        <f>IF(M12="","",IF(N12="",M12,M12&amp;", "&amp;N12))</f>
        <v/>
      </c>
      <c r="P12" s="26">
        <f>IF(O12="","",IF(COUNTIF(O$2:O12,O12)=1,COUNTIF(O$2:O$2000,O12)+(2001-ROW())/100000,""))</f>
        <v/>
      </c>
      <c r="R12" t="inlineStr">
        <is>
          <t>successfactors.</t>
        </is>
      </c>
      <c r="S12" t="inlineStr">
        <is>
          <t>SuccessFactors</t>
        </is>
      </c>
      <c r="U12" t="inlineStr">
        <is>
          <t>hawaii</t>
        </is>
      </c>
      <c r="V12" t="inlineStr">
        <is>
          <t>HI</t>
        </is>
      </c>
    </row>
    <row r="13">
      <c r="A13" s="26">
        <f>IF(AND(ISNUMBER(Applications!A13),ISNUMBER(Applications!M13),OR(UPPER(TRIM(Applications!I13))="INTERVIEWING",UPPER(TRIM(Applications!I13))="REJECTED",UPPER(TRIM(Applications!I13))="OFFER")),IF(Applications!M13&gt;=Applications!A13,Applications!M13-Applications!A13,""),"")</f>
        <v/>
      </c>
      <c r="B13" s="26">
        <f>IF(AND(D13=1,ISNUMBER(Applications!A13)),WEEKDAY(Applications!A13),"")</f>
        <v/>
      </c>
      <c r="C13" s="27">
        <f>IF(AND(D13=1,ISNUMBER(Applications!A13)),Applications!A13-WEEKDAY(Applications!A13,3),"")</f>
        <v/>
      </c>
      <c r="D13" s="26">
        <f>IF(OR(UPPER(TRIM(Applications!I13))="APPLIED",UPPER(TRIM(Applications!I13))="INTERVIEWING",UPPER(TRIM(Applications!I13))="REJECTED",UPPER(TRIM(Applications!I13))="OFFER"),1,0)</f>
        <v/>
      </c>
      <c r="E13" s="26">
        <f>IF(AND(ISNUMBER(Applications!M13),OR(N(Applications!O13)&gt;0,UPPER(TRIM(Applications!I13))="INTERVIEWING",UPPER(TRIM(Applications!I13))="OFFER")),Applications!M13-WEEKDAY(Applications!M13,3),"")</f>
        <v/>
      </c>
      <c r="F13" s="26">
        <f>IF(AND(UPPER(TRIM(Applications!I13))="SKIPPED",ISNUMBER(Applications!A13)),Applications!A13-WEEKDAY(Applications!A13,3),"")</f>
        <v/>
      </c>
      <c r="G13" s="26">
        <f>IF(AND(UPPER(TRIM(Applications!I13))="BOOKMARKED",ISNUMBER(Applications!A13)),Applications!A13-WEEKDAY(Applications!A13,3),"")</f>
        <v/>
      </c>
      <c r="H13" s="26">
        <f>IF(AND(UPPER(TRIM(Applications!I13))="NOT APPLIED",ISNUMBER(Applications!A13)),Applications!A13-WEEKDAY(Applications!A13,3),"")</f>
        <v/>
      </c>
      <c r="I13" s="26">
        <f>IF(AND(UPPER(TRIM(Applications!I13))="REJECTED",ISNUMBER(Applications!M13)),Applications!M13-WEEKDAY(Applications!M13,3),"")</f>
        <v/>
      </c>
      <c r="J13" s="26">
        <f>IF(AND(UPPER(TRIM(Applications!I13))="OFFER",ISNUMBER(Applications!M13)),Applications!M13-WEEKDAY(Applications!M13,3),"")</f>
        <v/>
      </c>
      <c r="K13" s="26">
        <f>IF(TRIM(Applications!J13)="","",IFERROR(LOOKUP(2,1/ISNUMBER(SEARCH($R$2:$R$25,Applications!J13)),$S$2:$S$25),""))</f>
        <v/>
      </c>
      <c r="L13" s="26">
        <f>IF(K13="","",IF(COUNTIF(K$2:K13,K13)=1,COUNTIF(K$2:K$2000,K13)+(2001-ROW())/100000,""))</f>
        <v/>
      </c>
      <c r="M13" s="26">
        <f>IF(TRIM(Applications!D13)="","",TRIM(LEFT(TRIM(Applications!D13),FIND(",",TRIM(Applications!D13)&amp;",")-1)))</f>
        <v/>
      </c>
      <c r="N13" s="26">
        <f>IF(M13="","",IF(LEN(TRIM(LEFT(TRIM(MID(TRIM(Applications!D13),FIND(",",TRIM(Applications!D13)&amp;",")+1,200)),FIND(",",TRIM(MID(TRIM(Applications!D13),FIND(",",TRIM(Applications!D13)&amp;",")+1,200))&amp;",")-1)))=2,UPPER(TRIM(LEFT(TRIM(MID(TRIM(Applications!D13),FIND(",",TRIM(Applications!D13)&amp;",")+1,200)),FIND(",",TRIM(MID(TRIM(Applications!D13),FIND(",",TRIM(Applications!D13)&amp;",")+1,200))&amp;",")-1))),IFERROR(VLOOKUP(LOWER(TRIM(LEFT(TRIM(MID(TRIM(Applications!D13),FIND(",",TRIM(Applications!D13)&amp;",")+1,200)),FIND(",",TRIM(MID(TRIM(Applications!D13),FIND(",",TRIM(Applications!D13)&amp;",")+1,200))&amp;",")-1))),$U$2:$V$67,2,FALSE),"")))</f>
        <v/>
      </c>
      <c r="O13" s="26">
        <f>IF(M13="","",IF(N13="",M13,M13&amp;", "&amp;N13))</f>
        <v/>
      </c>
      <c r="P13" s="26">
        <f>IF(O13="","",IF(COUNTIF(O$2:O13,O13)=1,COUNTIF(O$2:O$2000,O13)+(2001-ROW())/100000,""))</f>
        <v/>
      </c>
      <c r="R13" t="inlineStr">
        <is>
          <t>bamboohr.com</t>
        </is>
      </c>
      <c r="S13" t="inlineStr">
        <is>
          <t>BambooHR</t>
        </is>
      </c>
      <c r="U13" t="inlineStr">
        <is>
          <t>idaho</t>
        </is>
      </c>
      <c r="V13" t="inlineStr">
        <is>
          <t>ID</t>
        </is>
      </c>
    </row>
    <row r="14">
      <c r="A14" s="26">
        <f>IF(AND(ISNUMBER(Applications!A14),ISNUMBER(Applications!M14),OR(UPPER(TRIM(Applications!I14))="INTERVIEWING",UPPER(TRIM(Applications!I14))="REJECTED",UPPER(TRIM(Applications!I14))="OFFER")),IF(Applications!M14&gt;=Applications!A14,Applications!M14-Applications!A14,""),"")</f>
        <v/>
      </c>
      <c r="B14" s="26">
        <f>IF(AND(D14=1,ISNUMBER(Applications!A14)),WEEKDAY(Applications!A14),"")</f>
        <v/>
      </c>
      <c r="C14" s="27">
        <f>IF(AND(D14=1,ISNUMBER(Applications!A14)),Applications!A14-WEEKDAY(Applications!A14,3),"")</f>
        <v/>
      </c>
      <c r="D14" s="26">
        <f>IF(OR(UPPER(TRIM(Applications!I14))="APPLIED",UPPER(TRIM(Applications!I14))="INTERVIEWING",UPPER(TRIM(Applications!I14))="REJECTED",UPPER(TRIM(Applications!I14))="OFFER"),1,0)</f>
        <v/>
      </c>
      <c r="E14" s="26">
        <f>IF(AND(ISNUMBER(Applications!M14),OR(N(Applications!O14)&gt;0,UPPER(TRIM(Applications!I14))="INTERVIEWING",UPPER(TRIM(Applications!I14))="OFFER")),Applications!M14-WEEKDAY(Applications!M14,3),"")</f>
        <v/>
      </c>
      <c r="F14" s="26">
        <f>IF(AND(UPPER(TRIM(Applications!I14))="SKIPPED",ISNUMBER(Applications!A14)),Applications!A14-WEEKDAY(Applications!A14,3),"")</f>
        <v/>
      </c>
      <c r="G14" s="26">
        <f>IF(AND(UPPER(TRIM(Applications!I14))="BOOKMARKED",ISNUMBER(Applications!A14)),Applications!A14-WEEKDAY(Applications!A14,3),"")</f>
        <v/>
      </c>
      <c r="H14" s="26">
        <f>IF(AND(UPPER(TRIM(Applications!I14))="NOT APPLIED",ISNUMBER(Applications!A14)),Applications!A14-WEEKDAY(Applications!A14,3),"")</f>
        <v/>
      </c>
      <c r="I14" s="26">
        <f>IF(AND(UPPER(TRIM(Applications!I14))="REJECTED",ISNUMBER(Applications!M14)),Applications!M14-WEEKDAY(Applications!M14,3),"")</f>
        <v/>
      </c>
      <c r="J14" s="26">
        <f>IF(AND(UPPER(TRIM(Applications!I14))="OFFER",ISNUMBER(Applications!M14)),Applications!M14-WEEKDAY(Applications!M14,3),"")</f>
        <v/>
      </c>
      <c r="K14" s="26">
        <f>IF(TRIM(Applications!J14)="","",IFERROR(LOOKUP(2,1/ISNUMBER(SEARCH($R$2:$R$25,Applications!J14)),$S$2:$S$25),""))</f>
        <v/>
      </c>
      <c r="L14" s="26">
        <f>IF(K14="","",IF(COUNTIF(K$2:K14,K14)=1,COUNTIF(K$2:K$2000,K14)+(2001-ROW())/100000,""))</f>
        <v/>
      </c>
      <c r="M14" s="26">
        <f>IF(TRIM(Applications!D14)="","",TRIM(LEFT(TRIM(Applications!D14),FIND(",",TRIM(Applications!D14)&amp;",")-1)))</f>
        <v/>
      </c>
      <c r="N14" s="26">
        <f>IF(M14="","",IF(LEN(TRIM(LEFT(TRIM(MID(TRIM(Applications!D14),FIND(",",TRIM(Applications!D14)&amp;",")+1,200)),FIND(",",TRIM(MID(TRIM(Applications!D14),FIND(",",TRIM(Applications!D14)&amp;",")+1,200))&amp;",")-1)))=2,UPPER(TRIM(LEFT(TRIM(MID(TRIM(Applications!D14),FIND(",",TRIM(Applications!D14)&amp;",")+1,200)),FIND(",",TRIM(MID(TRIM(Applications!D14),FIND(",",TRIM(Applications!D14)&amp;",")+1,200))&amp;",")-1))),IFERROR(VLOOKUP(LOWER(TRIM(LEFT(TRIM(MID(TRIM(Applications!D14),FIND(",",TRIM(Applications!D14)&amp;",")+1,200)),FIND(",",TRIM(MID(TRIM(Applications!D14),FIND(",",TRIM(Applications!D14)&amp;",")+1,200))&amp;",")-1))),$U$2:$V$67,2,FALSE),"")))</f>
        <v/>
      </c>
      <c r="O14" s="26">
        <f>IF(M14="","",IF(N14="",M14,M14&amp;", "&amp;N14))</f>
        <v/>
      </c>
      <c r="P14" s="26">
        <f>IF(O14="","",IF(COUNTIF(O$2:O14,O14)=1,COUNTIF(O$2:O$2000,O14)+(2001-ROW())/100000,""))</f>
        <v/>
      </c>
      <c r="R14" t="inlineStr">
        <is>
          <t>recruitee.com</t>
        </is>
      </c>
      <c r="S14" t="inlineStr">
        <is>
          <t>Recruitee</t>
        </is>
      </c>
      <c r="U14" t="inlineStr">
        <is>
          <t>illinois</t>
        </is>
      </c>
      <c r="V14" t="inlineStr">
        <is>
          <t>IL</t>
        </is>
      </c>
    </row>
    <row r="15">
      <c r="A15" s="26">
        <f>IF(AND(ISNUMBER(Applications!A15),ISNUMBER(Applications!M15),OR(UPPER(TRIM(Applications!I15))="INTERVIEWING",UPPER(TRIM(Applications!I15))="REJECTED",UPPER(TRIM(Applications!I15))="OFFER")),IF(Applications!M15&gt;=Applications!A15,Applications!M15-Applications!A15,""),"")</f>
        <v/>
      </c>
      <c r="B15" s="26">
        <f>IF(AND(D15=1,ISNUMBER(Applications!A15)),WEEKDAY(Applications!A15),"")</f>
        <v/>
      </c>
      <c r="C15" s="27">
        <f>IF(AND(D15=1,ISNUMBER(Applications!A15)),Applications!A15-WEEKDAY(Applications!A15,3),"")</f>
        <v/>
      </c>
      <c r="D15" s="26">
        <f>IF(OR(UPPER(TRIM(Applications!I15))="APPLIED",UPPER(TRIM(Applications!I15))="INTERVIEWING",UPPER(TRIM(Applications!I15))="REJECTED",UPPER(TRIM(Applications!I15))="OFFER"),1,0)</f>
        <v/>
      </c>
      <c r="E15" s="26">
        <f>IF(AND(ISNUMBER(Applications!M15),OR(N(Applications!O15)&gt;0,UPPER(TRIM(Applications!I15))="INTERVIEWING",UPPER(TRIM(Applications!I15))="OFFER")),Applications!M15-WEEKDAY(Applications!M15,3),"")</f>
        <v/>
      </c>
      <c r="F15" s="26">
        <f>IF(AND(UPPER(TRIM(Applications!I15))="SKIPPED",ISNUMBER(Applications!A15)),Applications!A15-WEEKDAY(Applications!A15,3),"")</f>
        <v/>
      </c>
      <c r="G15" s="26">
        <f>IF(AND(UPPER(TRIM(Applications!I15))="BOOKMARKED",ISNUMBER(Applications!A15)),Applications!A15-WEEKDAY(Applications!A15,3),"")</f>
        <v/>
      </c>
      <c r="H15" s="26">
        <f>IF(AND(UPPER(TRIM(Applications!I15))="NOT APPLIED",ISNUMBER(Applications!A15)),Applications!A15-WEEKDAY(Applications!A15,3),"")</f>
        <v/>
      </c>
      <c r="I15" s="26">
        <f>IF(AND(UPPER(TRIM(Applications!I15))="REJECTED",ISNUMBER(Applications!M15)),Applications!M15-WEEKDAY(Applications!M15,3),"")</f>
        <v/>
      </c>
      <c r="J15" s="26">
        <f>IF(AND(UPPER(TRIM(Applications!I15))="OFFER",ISNUMBER(Applications!M15)),Applications!M15-WEEKDAY(Applications!M15,3),"")</f>
        <v/>
      </c>
      <c r="K15" s="26">
        <f>IF(TRIM(Applications!J15)="","",IFERROR(LOOKUP(2,1/ISNUMBER(SEARCH($R$2:$R$25,Applications!J15)),$S$2:$S$25),""))</f>
        <v/>
      </c>
      <c r="L15" s="26">
        <f>IF(K15="","",IF(COUNTIF(K$2:K15,K15)=1,COUNTIF(K$2:K$2000,K15)+(2001-ROW())/100000,""))</f>
        <v/>
      </c>
      <c r="M15" s="26">
        <f>IF(TRIM(Applications!D15)="","",TRIM(LEFT(TRIM(Applications!D15),FIND(",",TRIM(Applications!D15)&amp;",")-1)))</f>
        <v/>
      </c>
      <c r="N15" s="26">
        <f>IF(M15="","",IF(LEN(TRIM(LEFT(TRIM(MID(TRIM(Applications!D15),FIND(",",TRIM(Applications!D15)&amp;",")+1,200)),FIND(",",TRIM(MID(TRIM(Applications!D15),FIND(",",TRIM(Applications!D15)&amp;",")+1,200))&amp;",")-1)))=2,UPPER(TRIM(LEFT(TRIM(MID(TRIM(Applications!D15),FIND(",",TRIM(Applications!D15)&amp;",")+1,200)),FIND(",",TRIM(MID(TRIM(Applications!D15),FIND(",",TRIM(Applications!D15)&amp;",")+1,200))&amp;",")-1))),IFERROR(VLOOKUP(LOWER(TRIM(LEFT(TRIM(MID(TRIM(Applications!D15),FIND(",",TRIM(Applications!D15)&amp;",")+1,200)),FIND(",",TRIM(MID(TRIM(Applications!D15),FIND(",",TRIM(Applications!D15)&amp;",")+1,200))&amp;",")-1))),$U$2:$V$67,2,FALSE),"")))</f>
        <v/>
      </c>
      <c r="O15" s="26">
        <f>IF(M15="","",IF(N15="",M15,M15&amp;", "&amp;N15))</f>
        <v/>
      </c>
      <c r="P15" s="26">
        <f>IF(O15="","",IF(COUNTIF(O$2:O15,O15)=1,COUNTIF(O$2:O$2000,O15)+(2001-ROW())/100000,""))</f>
        <v/>
      </c>
      <c r="R15" t="inlineStr">
        <is>
          <t>teamtailor.com</t>
        </is>
      </c>
      <c r="S15" t="inlineStr">
        <is>
          <t>Teamtailor</t>
        </is>
      </c>
      <c r="U15" t="inlineStr">
        <is>
          <t>indiana</t>
        </is>
      </c>
      <c r="V15" t="inlineStr">
        <is>
          <t>IN</t>
        </is>
      </c>
    </row>
    <row r="16">
      <c r="A16" s="26">
        <f>IF(AND(ISNUMBER(Applications!A16),ISNUMBER(Applications!M16),OR(UPPER(TRIM(Applications!I16))="INTERVIEWING",UPPER(TRIM(Applications!I16))="REJECTED",UPPER(TRIM(Applications!I16))="OFFER")),IF(Applications!M16&gt;=Applications!A16,Applications!M16-Applications!A16,""),"")</f>
        <v/>
      </c>
      <c r="B16" s="26">
        <f>IF(AND(D16=1,ISNUMBER(Applications!A16)),WEEKDAY(Applications!A16),"")</f>
        <v/>
      </c>
      <c r="C16" s="27">
        <f>IF(AND(D16=1,ISNUMBER(Applications!A16)),Applications!A16-WEEKDAY(Applications!A16,3),"")</f>
        <v/>
      </c>
      <c r="D16" s="26">
        <f>IF(OR(UPPER(TRIM(Applications!I16))="APPLIED",UPPER(TRIM(Applications!I16))="INTERVIEWING",UPPER(TRIM(Applications!I16))="REJECTED",UPPER(TRIM(Applications!I16))="OFFER"),1,0)</f>
        <v/>
      </c>
      <c r="E16" s="26">
        <f>IF(AND(ISNUMBER(Applications!M16),OR(N(Applications!O16)&gt;0,UPPER(TRIM(Applications!I16))="INTERVIEWING",UPPER(TRIM(Applications!I16))="OFFER")),Applications!M16-WEEKDAY(Applications!M16,3),"")</f>
        <v/>
      </c>
      <c r="F16" s="26">
        <f>IF(AND(UPPER(TRIM(Applications!I16))="SKIPPED",ISNUMBER(Applications!A16)),Applications!A16-WEEKDAY(Applications!A16,3),"")</f>
        <v/>
      </c>
      <c r="G16" s="26">
        <f>IF(AND(UPPER(TRIM(Applications!I16))="BOOKMARKED",ISNUMBER(Applications!A16)),Applications!A16-WEEKDAY(Applications!A16,3),"")</f>
        <v/>
      </c>
      <c r="H16" s="26">
        <f>IF(AND(UPPER(TRIM(Applications!I16))="NOT APPLIED",ISNUMBER(Applications!A16)),Applications!A16-WEEKDAY(Applications!A16,3),"")</f>
        <v/>
      </c>
      <c r="I16" s="26">
        <f>IF(AND(UPPER(TRIM(Applications!I16))="REJECTED",ISNUMBER(Applications!M16)),Applications!M16-WEEKDAY(Applications!M16,3),"")</f>
        <v/>
      </c>
      <c r="J16" s="26">
        <f>IF(AND(UPPER(TRIM(Applications!I16))="OFFER",ISNUMBER(Applications!M16)),Applications!M16-WEEKDAY(Applications!M16,3),"")</f>
        <v/>
      </c>
      <c r="K16" s="26">
        <f>IF(TRIM(Applications!J16)="","",IFERROR(LOOKUP(2,1/ISNUMBER(SEARCH($R$2:$R$25,Applications!J16)),$S$2:$S$25),""))</f>
        <v/>
      </c>
      <c r="L16" s="26">
        <f>IF(K16="","",IF(COUNTIF(K$2:K16,K16)=1,COUNTIF(K$2:K$2000,K16)+(2001-ROW())/100000,""))</f>
        <v/>
      </c>
      <c r="M16" s="26">
        <f>IF(TRIM(Applications!D16)="","",TRIM(LEFT(TRIM(Applications!D16),FIND(",",TRIM(Applications!D16)&amp;",")-1)))</f>
        <v/>
      </c>
      <c r="N16" s="26">
        <f>IF(M16="","",IF(LEN(TRIM(LEFT(TRIM(MID(TRIM(Applications!D16),FIND(",",TRIM(Applications!D16)&amp;",")+1,200)),FIND(",",TRIM(MID(TRIM(Applications!D16),FIND(",",TRIM(Applications!D16)&amp;",")+1,200))&amp;",")-1)))=2,UPPER(TRIM(LEFT(TRIM(MID(TRIM(Applications!D16),FIND(",",TRIM(Applications!D16)&amp;",")+1,200)),FIND(",",TRIM(MID(TRIM(Applications!D16),FIND(",",TRIM(Applications!D16)&amp;",")+1,200))&amp;",")-1))),IFERROR(VLOOKUP(LOWER(TRIM(LEFT(TRIM(MID(TRIM(Applications!D16),FIND(",",TRIM(Applications!D16)&amp;",")+1,200)),FIND(",",TRIM(MID(TRIM(Applications!D16),FIND(",",TRIM(Applications!D16)&amp;",")+1,200))&amp;",")-1))),$U$2:$V$67,2,FALSE),"")))</f>
        <v/>
      </c>
      <c r="O16" s="26">
        <f>IF(M16="","",IF(N16="",M16,M16&amp;", "&amp;N16))</f>
        <v/>
      </c>
      <c r="P16" s="26">
        <f>IF(O16="","",IF(COUNTIF(O$2:O16,O16)=1,COUNTIF(O$2:O$2000,O16)+(2001-ROW())/100000,""))</f>
        <v/>
      </c>
      <c r="R16" t="inlineStr">
        <is>
          <t>breezy.hr</t>
        </is>
      </c>
      <c r="S16" t="inlineStr">
        <is>
          <t>Breezy</t>
        </is>
      </c>
      <c r="U16" t="inlineStr">
        <is>
          <t>iowa</t>
        </is>
      </c>
      <c r="V16" t="inlineStr">
        <is>
          <t>IA</t>
        </is>
      </c>
    </row>
    <row r="17">
      <c r="A17" s="26">
        <f>IF(AND(ISNUMBER(Applications!A17),ISNUMBER(Applications!M17),OR(UPPER(TRIM(Applications!I17))="INTERVIEWING",UPPER(TRIM(Applications!I17))="REJECTED",UPPER(TRIM(Applications!I17))="OFFER")),IF(Applications!M17&gt;=Applications!A17,Applications!M17-Applications!A17,""),"")</f>
        <v/>
      </c>
      <c r="B17" s="26">
        <f>IF(AND(D17=1,ISNUMBER(Applications!A17)),WEEKDAY(Applications!A17),"")</f>
        <v/>
      </c>
      <c r="C17" s="27">
        <f>IF(AND(D17=1,ISNUMBER(Applications!A17)),Applications!A17-WEEKDAY(Applications!A17,3),"")</f>
        <v/>
      </c>
      <c r="D17" s="26">
        <f>IF(OR(UPPER(TRIM(Applications!I17))="APPLIED",UPPER(TRIM(Applications!I17))="INTERVIEWING",UPPER(TRIM(Applications!I17))="REJECTED",UPPER(TRIM(Applications!I17))="OFFER"),1,0)</f>
        <v/>
      </c>
      <c r="E17" s="26">
        <f>IF(AND(ISNUMBER(Applications!M17),OR(N(Applications!O17)&gt;0,UPPER(TRIM(Applications!I17))="INTERVIEWING",UPPER(TRIM(Applications!I17))="OFFER")),Applications!M17-WEEKDAY(Applications!M17,3),"")</f>
        <v/>
      </c>
      <c r="F17" s="26">
        <f>IF(AND(UPPER(TRIM(Applications!I17))="SKIPPED",ISNUMBER(Applications!A17)),Applications!A17-WEEKDAY(Applications!A17,3),"")</f>
        <v/>
      </c>
      <c r="G17" s="26">
        <f>IF(AND(UPPER(TRIM(Applications!I17))="BOOKMARKED",ISNUMBER(Applications!A17)),Applications!A17-WEEKDAY(Applications!A17,3),"")</f>
        <v/>
      </c>
      <c r="H17" s="26">
        <f>IF(AND(UPPER(TRIM(Applications!I17))="NOT APPLIED",ISNUMBER(Applications!A17)),Applications!A17-WEEKDAY(Applications!A17,3),"")</f>
        <v/>
      </c>
      <c r="I17" s="26">
        <f>IF(AND(UPPER(TRIM(Applications!I17))="REJECTED",ISNUMBER(Applications!M17)),Applications!M17-WEEKDAY(Applications!M17,3),"")</f>
        <v/>
      </c>
      <c r="J17" s="26">
        <f>IF(AND(UPPER(TRIM(Applications!I17))="OFFER",ISNUMBER(Applications!M17)),Applications!M17-WEEKDAY(Applications!M17,3),"")</f>
        <v/>
      </c>
      <c r="K17" s="26">
        <f>IF(TRIM(Applications!J17)="","",IFERROR(LOOKUP(2,1/ISNUMBER(SEARCH($R$2:$R$25,Applications!J17)),$S$2:$S$25),""))</f>
        <v/>
      </c>
      <c r="L17" s="26">
        <f>IF(K17="","",IF(COUNTIF(K$2:K17,K17)=1,COUNTIF(K$2:K$2000,K17)+(2001-ROW())/100000,""))</f>
        <v/>
      </c>
      <c r="M17" s="26">
        <f>IF(TRIM(Applications!D17)="","",TRIM(LEFT(TRIM(Applications!D17),FIND(",",TRIM(Applications!D17)&amp;",")-1)))</f>
        <v/>
      </c>
      <c r="N17" s="26">
        <f>IF(M17="","",IF(LEN(TRIM(LEFT(TRIM(MID(TRIM(Applications!D17),FIND(",",TRIM(Applications!D17)&amp;",")+1,200)),FIND(",",TRIM(MID(TRIM(Applications!D17),FIND(",",TRIM(Applications!D17)&amp;",")+1,200))&amp;",")-1)))=2,UPPER(TRIM(LEFT(TRIM(MID(TRIM(Applications!D17),FIND(",",TRIM(Applications!D17)&amp;",")+1,200)),FIND(",",TRIM(MID(TRIM(Applications!D17),FIND(",",TRIM(Applications!D17)&amp;",")+1,200))&amp;",")-1))),IFERROR(VLOOKUP(LOWER(TRIM(LEFT(TRIM(MID(TRIM(Applications!D17),FIND(",",TRIM(Applications!D17)&amp;",")+1,200)),FIND(",",TRIM(MID(TRIM(Applications!D17),FIND(",",TRIM(Applications!D17)&amp;",")+1,200))&amp;",")-1))),$U$2:$V$67,2,FALSE),"")))</f>
        <v/>
      </c>
      <c r="O17" s="26">
        <f>IF(M17="","",IF(N17="",M17,M17&amp;", "&amp;N17))</f>
        <v/>
      </c>
      <c r="P17" s="26">
        <f>IF(O17="","",IF(COUNTIF(O$2:O17,O17)=1,COUNTIF(O$2:O$2000,O17)+(2001-ROW())/100000,""))</f>
        <v/>
      </c>
      <c r="R17" t="inlineStr">
        <is>
          <t>applytojob.com</t>
        </is>
      </c>
      <c r="S17" t="inlineStr">
        <is>
          <t>JazzHR</t>
        </is>
      </c>
      <c r="U17" t="inlineStr">
        <is>
          <t>kansas</t>
        </is>
      </c>
      <c r="V17" t="inlineStr">
        <is>
          <t>KS</t>
        </is>
      </c>
    </row>
    <row r="18">
      <c r="A18" s="26">
        <f>IF(AND(ISNUMBER(Applications!A18),ISNUMBER(Applications!M18),OR(UPPER(TRIM(Applications!I18))="INTERVIEWING",UPPER(TRIM(Applications!I18))="REJECTED",UPPER(TRIM(Applications!I18))="OFFER")),IF(Applications!M18&gt;=Applications!A18,Applications!M18-Applications!A18,""),"")</f>
        <v/>
      </c>
      <c r="B18" s="26">
        <f>IF(AND(D18=1,ISNUMBER(Applications!A18)),WEEKDAY(Applications!A18),"")</f>
        <v/>
      </c>
      <c r="C18" s="27">
        <f>IF(AND(D18=1,ISNUMBER(Applications!A18)),Applications!A18-WEEKDAY(Applications!A18,3),"")</f>
        <v/>
      </c>
      <c r="D18" s="26">
        <f>IF(OR(UPPER(TRIM(Applications!I18))="APPLIED",UPPER(TRIM(Applications!I18))="INTERVIEWING",UPPER(TRIM(Applications!I18))="REJECTED",UPPER(TRIM(Applications!I18))="OFFER"),1,0)</f>
        <v/>
      </c>
      <c r="E18" s="26">
        <f>IF(AND(ISNUMBER(Applications!M18),OR(N(Applications!O18)&gt;0,UPPER(TRIM(Applications!I18))="INTERVIEWING",UPPER(TRIM(Applications!I18))="OFFER")),Applications!M18-WEEKDAY(Applications!M18,3),"")</f>
        <v/>
      </c>
      <c r="F18" s="26">
        <f>IF(AND(UPPER(TRIM(Applications!I18))="SKIPPED",ISNUMBER(Applications!A18)),Applications!A18-WEEKDAY(Applications!A18,3),"")</f>
        <v/>
      </c>
      <c r="G18" s="26">
        <f>IF(AND(UPPER(TRIM(Applications!I18))="BOOKMARKED",ISNUMBER(Applications!A18)),Applications!A18-WEEKDAY(Applications!A18,3),"")</f>
        <v/>
      </c>
      <c r="H18" s="26">
        <f>IF(AND(UPPER(TRIM(Applications!I18))="NOT APPLIED",ISNUMBER(Applications!A18)),Applications!A18-WEEKDAY(Applications!A18,3),"")</f>
        <v/>
      </c>
      <c r="I18" s="26">
        <f>IF(AND(UPPER(TRIM(Applications!I18))="REJECTED",ISNUMBER(Applications!M18)),Applications!M18-WEEKDAY(Applications!M18,3),"")</f>
        <v/>
      </c>
      <c r="J18" s="26">
        <f>IF(AND(UPPER(TRIM(Applications!I18))="OFFER",ISNUMBER(Applications!M18)),Applications!M18-WEEKDAY(Applications!M18,3),"")</f>
        <v/>
      </c>
      <c r="K18" s="26">
        <f>IF(TRIM(Applications!J18)="","",IFERROR(LOOKUP(2,1/ISNUMBER(SEARCH($R$2:$R$25,Applications!J18)),$S$2:$S$25),""))</f>
        <v/>
      </c>
      <c r="L18" s="26">
        <f>IF(K18="","",IF(COUNTIF(K$2:K18,K18)=1,COUNTIF(K$2:K$2000,K18)+(2001-ROW())/100000,""))</f>
        <v/>
      </c>
      <c r="M18" s="26">
        <f>IF(TRIM(Applications!D18)="","",TRIM(LEFT(TRIM(Applications!D18),FIND(",",TRIM(Applications!D18)&amp;",")-1)))</f>
        <v/>
      </c>
      <c r="N18" s="26">
        <f>IF(M18="","",IF(LEN(TRIM(LEFT(TRIM(MID(TRIM(Applications!D18),FIND(",",TRIM(Applications!D18)&amp;",")+1,200)),FIND(",",TRIM(MID(TRIM(Applications!D18),FIND(",",TRIM(Applications!D18)&amp;",")+1,200))&amp;",")-1)))=2,UPPER(TRIM(LEFT(TRIM(MID(TRIM(Applications!D18),FIND(",",TRIM(Applications!D18)&amp;",")+1,200)),FIND(",",TRIM(MID(TRIM(Applications!D18),FIND(",",TRIM(Applications!D18)&amp;",")+1,200))&amp;",")-1))),IFERROR(VLOOKUP(LOWER(TRIM(LEFT(TRIM(MID(TRIM(Applications!D18),FIND(",",TRIM(Applications!D18)&amp;",")+1,200)),FIND(",",TRIM(MID(TRIM(Applications!D18),FIND(",",TRIM(Applications!D18)&amp;",")+1,200))&amp;",")-1))),$U$2:$V$67,2,FALSE),"")))</f>
        <v/>
      </c>
      <c r="O18" s="26">
        <f>IF(M18="","",IF(N18="",M18,M18&amp;", "&amp;N18))</f>
        <v/>
      </c>
      <c r="P18" s="26">
        <f>IF(O18="","",IF(COUNTIF(O$2:O18,O18)=1,COUNTIF(O$2:O$2000,O18)+(2001-ROW())/100000,""))</f>
        <v/>
      </c>
      <c r="R18" t="inlineStr">
        <is>
          <t>dayforcehcm.com</t>
        </is>
      </c>
      <c r="S18" t="inlineStr">
        <is>
          <t>Dayforce</t>
        </is>
      </c>
      <c r="U18" t="inlineStr">
        <is>
          <t>kentucky</t>
        </is>
      </c>
      <c r="V18" t="inlineStr">
        <is>
          <t>KY</t>
        </is>
      </c>
    </row>
    <row r="19">
      <c r="A19" s="26">
        <f>IF(AND(ISNUMBER(Applications!A19),ISNUMBER(Applications!M19),OR(UPPER(TRIM(Applications!I19))="INTERVIEWING",UPPER(TRIM(Applications!I19))="REJECTED",UPPER(TRIM(Applications!I19))="OFFER")),IF(Applications!M19&gt;=Applications!A19,Applications!M19-Applications!A19,""),"")</f>
        <v/>
      </c>
      <c r="B19" s="26">
        <f>IF(AND(D19=1,ISNUMBER(Applications!A19)),WEEKDAY(Applications!A19),"")</f>
        <v/>
      </c>
      <c r="C19" s="27">
        <f>IF(AND(D19=1,ISNUMBER(Applications!A19)),Applications!A19-WEEKDAY(Applications!A19,3),"")</f>
        <v/>
      </c>
      <c r="D19" s="26">
        <f>IF(OR(UPPER(TRIM(Applications!I19))="APPLIED",UPPER(TRIM(Applications!I19))="INTERVIEWING",UPPER(TRIM(Applications!I19))="REJECTED",UPPER(TRIM(Applications!I19))="OFFER"),1,0)</f>
        <v/>
      </c>
      <c r="E19" s="26">
        <f>IF(AND(ISNUMBER(Applications!M19),OR(N(Applications!O19)&gt;0,UPPER(TRIM(Applications!I19))="INTERVIEWING",UPPER(TRIM(Applications!I19))="OFFER")),Applications!M19-WEEKDAY(Applications!M19,3),"")</f>
        <v/>
      </c>
      <c r="F19" s="26">
        <f>IF(AND(UPPER(TRIM(Applications!I19))="SKIPPED",ISNUMBER(Applications!A19)),Applications!A19-WEEKDAY(Applications!A19,3),"")</f>
        <v/>
      </c>
      <c r="G19" s="26">
        <f>IF(AND(UPPER(TRIM(Applications!I19))="BOOKMARKED",ISNUMBER(Applications!A19)),Applications!A19-WEEKDAY(Applications!A19,3),"")</f>
        <v/>
      </c>
      <c r="H19" s="26">
        <f>IF(AND(UPPER(TRIM(Applications!I19))="NOT APPLIED",ISNUMBER(Applications!A19)),Applications!A19-WEEKDAY(Applications!A19,3),"")</f>
        <v/>
      </c>
      <c r="I19" s="26">
        <f>IF(AND(UPPER(TRIM(Applications!I19))="REJECTED",ISNUMBER(Applications!M19)),Applications!M19-WEEKDAY(Applications!M19,3),"")</f>
        <v/>
      </c>
      <c r="J19" s="26">
        <f>IF(AND(UPPER(TRIM(Applications!I19))="OFFER",ISNUMBER(Applications!M19)),Applications!M19-WEEKDAY(Applications!M19,3),"")</f>
        <v/>
      </c>
      <c r="K19" s="26">
        <f>IF(TRIM(Applications!J19)="","",IFERROR(LOOKUP(2,1/ISNUMBER(SEARCH($R$2:$R$25,Applications!J19)),$S$2:$S$25),""))</f>
        <v/>
      </c>
      <c r="L19" s="26">
        <f>IF(K19="","",IF(COUNTIF(K$2:K19,K19)=1,COUNTIF(K$2:K$2000,K19)+(2001-ROW())/100000,""))</f>
        <v/>
      </c>
      <c r="M19" s="26">
        <f>IF(TRIM(Applications!D19)="","",TRIM(LEFT(TRIM(Applications!D19),FIND(",",TRIM(Applications!D19)&amp;",")-1)))</f>
        <v/>
      </c>
      <c r="N19" s="26">
        <f>IF(M19="","",IF(LEN(TRIM(LEFT(TRIM(MID(TRIM(Applications!D19),FIND(",",TRIM(Applications!D19)&amp;",")+1,200)),FIND(",",TRIM(MID(TRIM(Applications!D19),FIND(",",TRIM(Applications!D19)&amp;",")+1,200))&amp;",")-1)))=2,UPPER(TRIM(LEFT(TRIM(MID(TRIM(Applications!D19),FIND(",",TRIM(Applications!D19)&amp;",")+1,200)),FIND(",",TRIM(MID(TRIM(Applications!D19),FIND(",",TRIM(Applications!D19)&amp;",")+1,200))&amp;",")-1))),IFERROR(VLOOKUP(LOWER(TRIM(LEFT(TRIM(MID(TRIM(Applications!D19),FIND(",",TRIM(Applications!D19)&amp;",")+1,200)),FIND(",",TRIM(MID(TRIM(Applications!D19),FIND(",",TRIM(Applications!D19)&amp;",")+1,200))&amp;",")-1))),$U$2:$V$67,2,FALSE),"")))</f>
        <v/>
      </c>
      <c r="O19" s="26">
        <f>IF(M19="","",IF(N19="",M19,M19&amp;", "&amp;N19))</f>
        <v/>
      </c>
      <c r="P19" s="26">
        <f>IF(O19="","",IF(COUNTIF(O$2:O19,O19)=1,COUNTIF(O$2:O$2000,O19)+(2001-ROW())/100000,""))</f>
        <v/>
      </c>
      <c r="R19" t="inlineStr">
        <is>
          <t>paylocity.com</t>
        </is>
      </c>
      <c r="S19" t="inlineStr">
        <is>
          <t>Paylocity</t>
        </is>
      </c>
      <c r="U19" t="inlineStr">
        <is>
          <t>louisiana</t>
        </is>
      </c>
      <c r="V19" t="inlineStr">
        <is>
          <t>LA</t>
        </is>
      </c>
    </row>
    <row r="20">
      <c r="A20" s="26">
        <f>IF(AND(ISNUMBER(Applications!A20),ISNUMBER(Applications!M20),OR(UPPER(TRIM(Applications!I20))="INTERVIEWING",UPPER(TRIM(Applications!I20))="REJECTED",UPPER(TRIM(Applications!I20))="OFFER")),IF(Applications!M20&gt;=Applications!A20,Applications!M20-Applications!A20,""),"")</f>
        <v/>
      </c>
      <c r="B20" s="26">
        <f>IF(AND(D20=1,ISNUMBER(Applications!A20)),WEEKDAY(Applications!A20),"")</f>
        <v/>
      </c>
      <c r="C20" s="27">
        <f>IF(AND(D20=1,ISNUMBER(Applications!A20)),Applications!A20-WEEKDAY(Applications!A20,3),"")</f>
        <v/>
      </c>
      <c r="D20" s="26">
        <f>IF(OR(UPPER(TRIM(Applications!I20))="APPLIED",UPPER(TRIM(Applications!I20))="INTERVIEWING",UPPER(TRIM(Applications!I20))="REJECTED",UPPER(TRIM(Applications!I20))="OFFER"),1,0)</f>
        <v/>
      </c>
      <c r="E20" s="26">
        <f>IF(AND(ISNUMBER(Applications!M20),OR(N(Applications!O20)&gt;0,UPPER(TRIM(Applications!I20))="INTERVIEWING",UPPER(TRIM(Applications!I20))="OFFER")),Applications!M20-WEEKDAY(Applications!M20,3),"")</f>
        <v/>
      </c>
      <c r="F20" s="26">
        <f>IF(AND(UPPER(TRIM(Applications!I20))="SKIPPED",ISNUMBER(Applications!A20)),Applications!A20-WEEKDAY(Applications!A20,3),"")</f>
        <v/>
      </c>
      <c r="G20" s="26">
        <f>IF(AND(UPPER(TRIM(Applications!I20))="BOOKMARKED",ISNUMBER(Applications!A20)),Applications!A20-WEEKDAY(Applications!A20,3),"")</f>
        <v/>
      </c>
      <c r="H20" s="26">
        <f>IF(AND(UPPER(TRIM(Applications!I20))="NOT APPLIED",ISNUMBER(Applications!A20)),Applications!A20-WEEKDAY(Applications!A20,3),"")</f>
        <v/>
      </c>
      <c r="I20" s="26">
        <f>IF(AND(UPPER(TRIM(Applications!I20))="REJECTED",ISNUMBER(Applications!M20)),Applications!M20-WEEKDAY(Applications!M20,3),"")</f>
        <v/>
      </c>
      <c r="J20" s="26">
        <f>IF(AND(UPPER(TRIM(Applications!I20))="OFFER",ISNUMBER(Applications!M20)),Applications!M20-WEEKDAY(Applications!M20,3),"")</f>
        <v/>
      </c>
      <c r="K20" s="26">
        <f>IF(TRIM(Applications!J20)="","",IFERROR(LOOKUP(2,1/ISNUMBER(SEARCH($R$2:$R$25,Applications!J20)),$S$2:$S$25),""))</f>
        <v/>
      </c>
      <c r="L20" s="26">
        <f>IF(K20="","",IF(COUNTIF(K$2:K20,K20)=1,COUNTIF(K$2:K$2000,K20)+(2001-ROW())/100000,""))</f>
        <v/>
      </c>
      <c r="M20" s="26">
        <f>IF(TRIM(Applications!D20)="","",TRIM(LEFT(TRIM(Applications!D20),FIND(",",TRIM(Applications!D20)&amp;",")-1)))</f>
        <v/>
      </c>
      <c r="N20" s="26">
        <f>IF(M20="","",IF(LEN(TRIM(LEFT(TRIM(MID(TRIM(Applications!D20),FIND(",",TRIM(Applications!D20)&amp;",")+1,200)),FIND(",",TRIM(MID(TRIM(Applications!D20),FIND(",",TRIM(Applications!D20)&amp;",")+1,200))&amp;",")-1)))=2,UPPER(TRIM(LEFT(TRIM(MID(TRIM(Applications!D20),FIND(",",TRIM(Applications!D20)&amp;",")+1,200)),FIND(",",TRIM(MID(TRIM(Applications!D20),FIND(",",TRIM(Applications!D20)&amp;",")+1,200))&amp;",")-1))),IFERROR(VLOOKUP(LOWER(TRIM(LEFT(TRIM(MID(TRIM(Applications!D20),FIND(",",TRIM(Applications!D20)&amp;",")+1,200)),FIND(",",TRIM(MID(TRIM(Applications!D20),FIND(",",TRIM(Applications!D20)&amp;",")+1,200))&amp;",")-1))),$U$2:$V$67,2,FALSE),"")))</f>
        <v/>
      </c>
      <c r="O20" s="26">
        <f>IF(M20="","",IF(N20="",M20,M20&amp;", "&amp;N20))</f>
        <v/>
      </c>
      <c r="P20" s="26">
        <f>IF(O20="","",IF(COUNTIF(O$2:O20,O20)=1,COUNTIF(O$2:O$2000,O20)+(2001-ROW())/100000,""))</f>
        <v/>
      </c>
      <c r="R20" t="inlineStr">
        <is>
          <t>eightfold.ai</t>
        </is>
      </c>
      <c r="S20" t="inlineStr">
        <is>
          <t>Eightfold</t>
        </is>
      </c>
      <c r="U20" t="inlineStr">
        <is>
          <t>maine</t>
        </is>
      </c>
      <c r="V20" t="inlineStr">
        <is>
          <t>ME</t>
        </is>
      </c>
    </row>
    <row r="21">
      <c r="A21" s="26">
        <f>IF(AND(ISNUMBER(Applications!A21),ISNUMBER(Applications!M21),OR(UPPER(TRIM(Applications!I21))="INTERVIEWING",UPPER(TRIM(Applications!I21))="REJECTED",UPPER(TRIM(Applications!I21))="OFFER")),IF(Applications!M21&gt;=Applications!A21,Applications!M21-Applications!A21,""),"")</f>
        <v/>
      </c>
      <c r="B21" s="26">
        <f>IF(AND(D21=1,ISNUMBER(Applications!A21)),WEEKDAY(Applications!A21),"")</f>
        <v/>
      </c>
      <c r="C21" s="27">
        <f>IF(AND(D21=1,ISNUMBER(Applications!A21)),Applications!A21-WEEKDAY(Applications!A21,3),"")</f>
        <v/>
      </c>
      <c r="D21" s="26">
        <f>IF(OR(UPPER(TRIM(Applications!I21))="APPLIED",UPPER(TRIM(Applications!I21))="INTERVIEWING",UPPER(TRIM(Applications!I21))="REJECTED",UPPER(TRIM(Applications!I21))="OFFER"),1,0)</f>
        <v/>
      </c>
      <c r="E21" s="26">
        <f>IF(AND(ISNUMBER(Applications!M21),OR(N(Applications!O21)&gt;0,UPPER(TRIM(Applications!I21))="INTERVIEWING",UPPER(TRIM(Applications!I21))="OFFER")),Applications!M21-WEEKDAY(Applications!M21,3),"")</f>
        <v/>
      </c>
      <c r="F21" s="26">
        <f>IF(AND(UPPER(TRIM(Applications!I21))="SKIPPED",ISNUMBER(Applications!A21)),Applications!A21-WEEKDAY(Applications!A21,3),"")</f>
        <v/>
      </c>
      <c r="G21" s="26">
        <f>IF(AND(UPPER(TRIM(Applications!I21))="BOOKMARKED",ISNUMBER(Applications!A21)),Applications!A21-WEEKDAY(Applications!A21,3),"")</f>
        <v/>
      </c>
      <c r="H21" s="26">
        <f>IF(AND(UPPER(TRIM(Applications!I21))="NOT APPLIED",ISNUMBER(Applications!A21)),Applications!A21-WEEKDAY(Applications!A21,3),"")</f>
        <v/>
      </c>
      <c r="I21" s="26">
        <f>IF(AND(UPPER(TRIM(Applications!I21))="REJECTED",ISNUMBER(Applications!M21)),Applications!M21-WEEKDAY(Applications!M21,3),"")</f>
        <v/>
      </c>
      <c r="J21" s="26">
        <f>IF(AND(UPPER(TRIM(Applications!I21))="OFFER",ISNUMBER(Applications!M21)),Applications!M21-WEEKDAY(Applications!M21,3),"")</f>
        <v/>
      </c>
      <c r="K21" s="26">
        <f>IF(TRIM(Applications!J21)="","",IFERROR(LOOKUP(2,1/ISNUMBER(SEARCH($R$2:$R$25,Applications!J21)),$S$2:$S$25),""))</f>
        <v/>
      </c>
      <c r="L21" s="26">
        <f>IF(K21="","",IF(COUNTIF(K$2:K21,K21)=1,COUNTIF(K$2:K$2000,K21)+(2001-ROW())/100000,""))</f>
        <v/>
      </c>
      <c r="M21" s="26">
        <f>IF(TRIM(Applications!D21)="","",TRIM(LEFT(TRIM(Applications!D21),FIND(",",TRIM(Applications!D21)&amp;",")-1)))</f>
        <v/>
      </c>
      <c r="N21" s="26">
        <f>IF(M21="","",IF(LEN(TRIM(LEFT(TRIM(MID(TRIM(Applications!D21),FIND(",",TRIM(Applications!D21)&amp;",")+1,200)),FIND(",",TRIM(MID(TRIM(Applications!D21),FIND(",",TRIM(Applications!D21)&amp;",")+1,200))&amp;",")-1)))=2,UPPER(TRIM(LEFT(TRIM(MID(TRIM(Applications!D21),FIND(",",TRIM(Applications!D21)&amp;",")+1,200)),FIND(",",TRIM(MID(TRIM(Applications!D21),FIND(",",TRIM(Applications!D21)&amp;",")+1,200))&amp;",")-1))),IFERROR(VLOOKUP(LOWER(TRIM(LEFT(TRIM(MID(TRIM(Applications!D21),FIND(",",TRIM(Applications!D21)&amp;",")+1,200)),FIND(",",TRIM(MID(TRIM(Applications!D21),FIND(",",TRIM(Applications!D21)&amp;",")+1,200))&amp;",")-1))),$U$2:$V$67,2,FALSE),"")))</f>
        <v/>
      </c>
      <c r="O21" s="26">
        <f>IF(M21="","",IF(N21="",M21,M21&amp;", "&amp;N21))</f>
        <v/>
      </c>
      <c r="P21" s="26">
        <f>IF(O21="","",IF(COUNTIF(O$2:O21,O21)=1,COUNTIF(O$2:O$2000,O21)+(2001-ROW())/100000,""))</f>
        <v/>
      </c>
      <c r="R21" t="inlineStr">
        <is>
          <t>pinpointhq.com</t>
        </is>
      </c>
      <c r="S21" t="inlineStr">
        <is>
          <t>Pinpoint</t>
        </is>
      </c>
      <c r="U21" t="inlineStr">
        <is>
          <t>maryland</t>
        </is>
      </c>
      <c r="V21" t="inlineStr">
        <is>
          <t>MD</t>
        </is>
      </c>
    </row>
    <row r="22">
      <c r="A22" s="26">
        <f>IF(AND(ISNUMBER(Applications!A22),ISNUMBER(Applications!M22),OR(UPPER(TRIM(Applications!I22))="INTERVIEWING",UPPER(TRIM(Applications!I22))="REJECTED",UPPER(TRIM(Applications!I22))="OFFER")),IF(Applications!M22&gt;=Applications!A22,Applications!M22-Applications!A22,""),"")</f>
        <v/>
      </c>
      <c r="B22" s="26">
        <f>IF(AND(D22=1,ISNUMBER(Applications!A22)),WEEKDAY(Applications!A22),"")</f>
        <v/>
      </c>
      <c r="C22" s="27">
        <f>IF(AND(D22=1,ISNUMBER(Applications!A22)),Applications!A22-WEEKDAY(Applications!A22,3),"")</f>
        <v/>
      </c>
      <c r="D22" s="26">
        <f>IF(OR(UPPER(TRIM(Applications!I22))="APPLIED",UPPER(TRIM(Applications!I22))="INTERVIEWING",UPPER(TRIM(Applications!I22))="REJECTED",UPPER(TRIM(Applications!I22))="OFFER"),1,0)</f>
        <v/>
      </c>
      <c r="E22" s="26">
        <f>IF(AND(ISNUMBER(Applications!M22),OR(N(Applications!O22)&gt;0,UPPER(TRIM(Applications!I22))="INTERVIEWING",UPPER(TRIM(Applications!I22))="OFFER")),Applications!M22-WEEKDAY(Applications!M22,3),"")</f>
        <v/>
      </c>
      <c r="F22" s="26">
        <f>IF(AND(UPPER(TRIM(Applications!I22))="SKIPPED",ISNUMBER(Applications!A22)),Applications!A22-WEEKDAY(Applications!A22,3),"")</f>
        <v/>
      </c>
      <c r="G22" s="26">
        <f>IF(AND(UPPER(TRIM(Applications!I22))="BOOKMARKED",ISNUMBER(Applications!A22)),Applications!A22-WEEKDAY(Applications!A22,3),"")</f>
        <v/>
      </c>
      <c r="H22" s="26">
        <f>IF(AND(UPPER(TRIM(Applications!I22))="NOT APPLIED",ISNUMBER(Applications!A22)),Applications!A22-WEEKDAY(Applications!A22,3),"")</f>
        <v/>
      </c>
      <c r="I22" s="26">
        <f>IF(AND(UPPER(TRIM(Applications!I22))="REJECTED",ISNUMBER(Applications!M22)),Applications!M22-WEEKDAY(Applications!M22,3),"")</f>
        <v/>
      </c>
      <c r="J22" s="26">
        <f>IF(AND(UPPER(TRIM(Applications!I22))="OFFER",ISNUMBER(Applications!M22)),Applications!M22-WEEKDAY(Applications!M22,3),"")</f>
        <v/>
      </c>
      <c r="K22" s="26">
        <f>IF(TRIM(Applications!J22)="","",IFERROR(LOOKUP(2,1/ISNUMBER(SEARCH($R$2:$R$25,Applications!J22)),$S$2:$S$25),""))</f>
        <v/>
      </c>
      <c r="L22" s="26">
        <f>IF(K22="","",IF(COUNTIF(K$2:K22,K22)=1,COUNTIF(K$2:K$2000,K22)+(2001-ROW())/100000,""))</f>
        <v/>
      </c>
      <c r="M22" s="26">
        <f>IF(TRIM(Applications!D22)="","",TRIM(LEFT(TRIM(Applications!D22),FIND(",",TRIM(Applications!D22)&amp;",")-1)))</f>
        <v/>
      </c>
      <c r="N22" s="26">
        <f>IF(M22="","",IF(LEN(TRIM(LEFT(TRIM(MID(TRIM(Applications!D22),FIND(",",TRIM(Applications!D22)&amp;",")+1,200)),FIND(",",TRIM(MID(TRIM(Applications!D22),FIND(",",TRIM(Applications!D22)&amp;",")+1,200))&amp;",")-1)))=2,UPPER(TRIM(LEFT(TRIM(MID(TRIM(Applications!D22),FIND(",",TRIM(Applications!D22)&amp;",")+1,200)),FIND(",",TRIM(MID(TRIM(Applications!D22),FIND(",",TRIM(Applications!D22)&amp;",")+1,200))&amp;",")-1))),IFERROR(VLOOKUP(LOWER(TRIM(LEFT(TRIM(MID(TRIM(Applications!D22),FIND(",",TRIM(Applications!D22)&amp;",")+1,200)),FIND(",",TRIM(MID(TRIM(Applications!D22),FIND(",",TRIM(Applications!D22)&amp;",")+1,200))&amp;",")-1))),$U$2:$V$67,2,FALSE),"")))</f>
        <v/>
      </c>
      <c r="O22" s="26">
        <f>IF(M22="","",IF(N22="",M22,M22&amp;", "&amp;N22))</f>
        <v/>
      </c>
      <c r="P22" s="26">
        <f>IF(O22="","",IF(COUNTIF(O$2:O22,O22)=1,COUNTIF(O$2:O$2000,O22)+(2001-ROW())/100000,""))</f>
        <v/>
      </c>
      <c r="R22" t="inlineStr">
        <is>
          <t>personio.</t>
        </is>
      </c>
      <c r="S22" t="inlineStr">
        <is>
          <t>Personio</t>
        </is>
      </c>
      <c r="U22" t="inlineStr">
        <is>
          <t>massachusetts</t>
        </is>
      </c>
      <c r="V22" t="inlineStr">
        <is>
          <t>MA</t>
        </is>
      </c>
    </row>
    <row r="23">
      <c r="A23" s="26">
        <f>IF(AND(ISNUMBER(Applications!A23),ISNUMBER(Applications!M23),OR(UPPER(TRIM(Applications!I23))="INTERVIEWING",UPPER(TRIM(Applications!I23))="REJECTED",UPPER(TRIM(Applications!I23))="OFFER")),IF(Applications!M23&gt;=Applications!A23,Applications!M23-Applications!A23,""),"")</f>
        <v/>
      </c>
      <c r="B23" s="26">
        <f>IF(AND(D23=1,ISNUMBER(Applications!A23)),WEEKDAY(Applications!A23),"")</f>
        <v/>
      </c>
      <c r="C23" s="27">
        <f>IF(AND(D23=1,ISNUMBER(Applications!A23)),Applications!A23-WEEKDAY(Applications!A23,3),"")</f>
        <v/>
      </c>
      <c r="D23" s="26">
        <f>IF(OR(UPPER(TRIM(Applications!I23))="APPLIED",UPPER(TRIM(Applications!I23))="INTERVIEWING",UPPER(TRIM(Applications!I23))="REJECTED",UPPER(TRIM(Applications!I23))="OFFER"),1,0)</f>
        <v/>
      </c>
      <c r="E23" s="26">
        <f>IF(AND(ISNUMBER(Applications!M23),OR(N(Applications!O23)&gt;0,UPPER(TRIM(Applications!I23))="INTERVIEWING",UPPER(TRIM(Applications!I23))="OFFER")),Applications!M23-WEEKDAY(Applications!M23,3),"")</f>
        <v/>
      </c>
      <c r="F23" s="26">
        <f>IF(AND(UPPER(TRIM(Applications!I23))="SKIPPED",ISNUMBER(Applications!A23)),Applications!A23-WEEKDAY(Applications!A23,3),"")</f>
        <v/>
      </c>
      <c r="G23" s="26">
        <f>IF(AND(UPPER(TRIM(Applications!I23))="BOOKMARKED",ISNUMBER(Applications!A23)),Applications!A23-WEEKDAY(Applications!A23,3),"")</f>
        <v/>
      </c>
      <c r="H23" s="26">
        <f>IF(AND(UPPER(TRIM(Applications!I23))="NOT APPLIED",ISNUMBER(Applications!A23)),Applications!A23-WEEKDAY(Applications!A23,3),"")</f>
        <v/>
      </c>
      <c r="I23" s="26">
        <f>IF(AND(UPPER(TRIM(Applications!I23))="REJECTED",ISNUMBER(Applications!M23)),Applications!M23-WEEKDAY(Applications!M23,3),"")</f>
        <v/>
      </c>
      <c r="J23" s="26">
        <f>IF(AND(UPPER(TRIM(Applications!I23))="OFFER",ISNUMBER(Applications!M23)),Applications!M23-WEEKDAY(Applications!M23,3),"")</f>
        <v/>
      </c>
      <c r="K23" s="26">
        <f>IF(TRIM(Applications!J23)="","",IFERROR(LOOKUP(2,1/ISNUMBER(SEARCH($R$2:$R$25,Applications!J23)),$S$2:$S$25),""))</f>
        <v/>
      </c>
      <c r="L23" s="26">
        <f>IF(K23="","",IF(COUNTIF(K$2:K23,K23)=1,COUNTIF(K$2:K$2000,K23)+(2001-ROW())/100000,""))</f>
        <v/>
      </c>
      <c r="M23" s="26">
        <f>IF(TRIM(Applications!D23)="","",TRIM(LEFT(TRIM(Applications!D23),FIND(",",TRIM(Applications!D23)&amp;",")-1)))</f>
        <v/>
      </c>
      <c r="N23" s="26">
        <f>IF(M23="","",IF(LEN(TRIM(LEFT(TRIM(MID(TRIM(Applications!D23),FIND(",",TRIM(Applications!D23)&amp;",")+1,200)),FIND(",",TRIM(MID(TRIM(Applications!D23),FIND(",",TRIM(Applications!D23)&amp;",")+1,200))&amp;",")-1)))=2,UPPER(TRIM(LEFT(TRIM(MID(TRIM(Applications!D23),FIND(",",TRIM(Applications!D23)&amp;",")+1,200)),FIND(",",TRIM(MID(TRIM(Applications!D23),FIND(",",TRIM(Applications!D23)&amp;",")+1,200))&amp;",")-1))),IFERROR(VLOOKUP(LOWER(TRIM(LEFT(TRIM(MID(TRIM(Applications!D23),FIND(",",TRIM(Applications!D23)&amp;",")+1,200)),FIND(",",TRIM(MID(TRIM(Applications!D23),FIND(",",TRIM(Applications!D23)&amp;",")+1,200))&amp;",")-1))),$U$2:$V$67,2,FALSE),"")))</f>
        <v/>
      </c>
      <c r="O23" s="26">
        <f>IF(M23="","",IF(N23="",M23,M23&amp;", "&amp;N23))</f>
        <v/>
      </c>
      <c r="P23" s="26">
        <f>IF(O23="","",IF(COUNTIF(O$2:O23,O23)=1,COUNTIF(O$2:O$2000,O23)+(2001-ROW())/100000,""))</f>
        <v/>
      </c>
      <c r="R23" t="inlineStr">
        <is>
          <t>linkedin.com</t>
        </is>
      </c>
      <c r="S23" t="inlineStr">
        <is>
          <t>LinkedIn</t>
        </is>
      </c>
      <c r="U23" t="inlineStr">
        <is>
          <t>michigan</t>
        </is>
      </c>
      <c r="V23" t="inlineStr">
        <is>
          <t>MI</t>
        </is>
      </c>
    </row>
    <row r="24">
      <c r="A24" s="26">
        <f>IF(AND(ISNUMBER(Applications!A24),ISNUMBER(Applications!M24),OR(UPPER(TRIM(Applications!I24))="INTERVIEWING",UPPER(TRIM(Applications!I24))="REJECTED",UPPER(TRIM(Applications!I24))="OFFER")),IF(Applications!M24&gt;=Applications!A24,Applications!M24-Applications!A24,""),"")</f>
        <v/>
      </c>
      <c r="B24" s="26">
        <f>IF(AND(D24=1,ISNUMBER(Applications!A24)),WEEKDAY(Applications!A24),"")</f>
        <v/>
      </c>
      <c r="C24" s="27">
        <f>IF(AND(D24=1,ISNUMBER(Applications!A24)),Applications!A24-WEEKDAY(Applications!A24,3),"")</f>
        <v/>
      </c>
      <c r="D24" s="26">
        <f>IF(OR(UPPER(TRIM(Applications!I24))="APPLIED",UPPER(TRIM(Applications!I24))="INTERVIEWING",UPPER(TRIM(Applications!I24))="REJECTED",UPPER(TRIM(Applications!I24))="OFFER"),1,0)</f>
        <v/>
      </c>
      <c r="E24" s="26">
        <f>IF(AND(ISNUMBER(Applications!M24),OR(N(Applications!O24)&gt;0,UPPER(TRIM(Applications!I24))="INTERVIEWING",UPPER(TRIM(Applications!I24))="OFFER")),Applications!M24-WEEKDAY(Applications!M24,3),"")</f>
        <v/>
      </c>
      <c r="F24" s="26">
        <f>IF(AND(UPPER(TRIM(Applications!I24))="SKIPPED",ISNUMBER(Applications!A24)),Applications!A24-WEEKDAY(Applications!A24,3),"")</f>
        <v/>
      </c>
      <c r="G24" s="26">
        <f>IF(AND(UPPER(TRIM(Applications!I24))="BOOKMARKED",ISNUMBER(Applications!A24)),Applications!A24-WEEKDAY(Applications!A24,3),"")</f>
        <v/>
      </c>
      <c r="H24" s="26">
        <f>IF(AND(UPPER(TRIM(Applications!I24))="NOT APPLIED",ISNUMBER(Applications!A24)),Applications!A24-WEEKDAY(Applications!A24,3),"")</f>
        <v/>
      </c>
      <c r="I24" s="26">
        <f>IF(AND(UPPER(TRIM(Applications!I24))="REJECTED",ISNUMBER(Applications!M24)),Applications!M24-WEEKDAY(Applications!M24,3),"")</f>
        <v/>
      </c>
      <c r="J24" s="26">
        <f>IF(AND(UPPER(TRIM(Applications!I24))="OFFER",ISNUMBER(Applications!M24)),Applications!M24-WEEKDAY(Applications!M24,3),"")</f>
        <v/>
      </c>
      <c r="K24" s="26">
        <f>IF(TRIM(Applications!J24)="","",IFERROR(LOOKUP(2,1/ISNUMBER(SEARCH($R$2:$R$25,Applications!J24)),$S$2:$S$25),""))</f>
        <v/>
      </c>
      <c r="L24" s="26">
        <f>IF(K24="","",IF(COUNTIF(K$2:K24,K24)=1,COUNTIF(K$2:K$2000,K24)+(2001-ROW())/100000,""))</f>
        <v/>
      </c>
      <c r="M24" s="26">
        <f>IF(TRIM(Applications!D24)="","",TRIM(LEFT(TRIM(Applications!D24),FIND(",",TRIM(Applications!D24)&amp;",")-1)))</f>
        <v/>
      </c>
      <c r="N24" s="26">
        <f>IF(M24="","",IF(LEN(TRIM(LEFT(TRIM(MID(TRIM(Applications!D24),FIND(",",TRIM(Applications!D24)&amp;",")+1,200)),FIND(",",TRIM(MID(TRIM(Applications!D24),FIND(",",TRIM(Applications!D24)&amp;",")+1,200))&amp;",")-1)))=2,UPPER(TRIM(LEFT(TRIM(MID(TRIM(Applications!D24),FIND(",",TRIM(Applications!D24)&amp;",")+1,200)),FIND(",",TRIM(MID(TRIM(Applications!D24),FIND(",",TRIM(Applications!D24)&amp;",")+1,200))&amp;",")-1))),IFERROR(VLOOKUP(LOWER(TRIM(LEFT(TRIM(MID(TRIM(Applications!D24),FIND(",",TRIM(Applications!D24)&amp;",")+1,200)),FIND(",",TRIM(MID(TRIM(Applications!D24),FIND(",",TRIM(Applications!D24)&amp;",")+1,200))&amp;",")-1))),$U$2:$V$67,2,FALSE),"")))</f>
        <v/>
      </c>
      <c r="O24" s="26">
        <f>IF(M24="","",IF(N24="",M24,M24&amp;", "&amp;N24))</f>
        <v/>
      </c>
      <c r="P24" s="26">
        <f>IF(O24="","",IF(COUNTIF(O$2:O24,O24)=1,COUNTIF(O$2:O$2000,O24)+(2001-ROW())/100000,""))</f>
        <v/>
      </c>
      <c r="R24" t="inlineStr">
        <is>
          <t>indeed.com</t>
        </is>
      </c>
      <c r="S24" t="inlineStr">
        <is>
          <t>Indeed</t>
        </is>
      </c>
      <c r="U24" t="inlineStr">
        <is>
          <t>minnesota</t>
        </is>
      </c>
      <c r="V24" t="inlineStr">
        <is>
          <t>MN</t>
        </is>
      </c>
    </row>
    <row r="25">
      <c r="A25" s="26">
        <f>IF(AND(ISNUMBER(Applications!A25),ISNUMBER(Applications!M25),OR(UPPER(TRIM(Applications!I25))="INTERVIEWING",UPPER(TRIM(Applications!I25))="REJECTED",UPPER(TRIM(Applications!I25))="OFFER")),IF(Applications!M25&gt;=Applications!A25,Applications!M25-Applications!A25,""),"")</f>
        <v/>
      </c>
      <c r="B25" s="26">
        <f>IF(AND(D25=1,ISNUMBER(Applications!A25)),WEEKDAY(Applications!A25),"")</f>
        <v/>
      </c>
      <c r="C25" s="27">
        <f>IF(AND(D25=1,ISNUMBER(Applications!A25)),Applications!A25-WEEKDAY(Applications!A25,3),"")</f>
        <v/>
      </c>
      <c r="D25" s="26">
        <f>IF(OR(UPPER(TRIM(Applications!I25))="APPLIED",UPPER(TRIM(Applications!I25))="INTERVIEWING",UPPER(TRIM(Applications!I25))="REJECTED",UPPER(TRIM(Applications!I25))="OFFER"),1,0)</f>
        <v/>
      </c>
      <c r="E25" s="26">
        <f>IF(AND(ISNUMBER(Applications!M25),OR(N(Applications!O25)&gt;0,UPPER(TRIM(Applications!I25))="INTERVIEWING",UPPER(TRIM(Applications!I25))="OFFER")),Applications!M25-WEEKDAY(Applications!M25,3),"")</f>
        <v/>
      </c>
      <c r="F25" s="26">
        <f>IF(AND(UPPER(TRIM(Applications!I25))="SKIPPED",ISNUMBER(Applications!A25)),Applications!A25-WEEKDAY(Applications!A25,3),"")</f>
        <v/>
      </c>
      <c r="G25" s="26">
        <f>IF(AND(UPPER(TRIM(Applications!I25))="BOOKMARKED",ISNUMBER(Applications!A25)),Applications!A25-WEEKDAY(Applications!A25,3),"")</f>
        <v/>
      </c>
      <c r="H25" s="26">
        <f>IF(AND(UPPER(TRIM(Applications!I25))="NOT APPLIED",ISNUMBER(Applications!A25)),Applications!A25-WEEKDAY(Applications!A25,3),"")</f>
        <v/>
      </c>
      <c r="I25" s="26">
        <f>IF(AND(UPPER(TRIM(Applications!I25))="REJECTED",ISNUMBER(Applications!M25)),Applications!M25-WEEKDAY(Applications!M25,3),"")</f>
        <v/>
      </c>
      <c r="J25" s="26">
        <f>IF(AND(UPPER(TRIM(Applications!I25))="OFFER",ISNUMBER(Applications!M25)),Applications!M25-WEEKDAY(Applications!M25,3),"")</f>
        <v/>
      </c>
      <c r="K25" s="26">
        <f>IF(TRIM(Applications!J25)="","",IFERROR(LOOKUP(2,1/ISNUMBER(SEARCH($R$2:$R$25,Applications!J25)),$S$2:$S$25),""))</f>
        <v/>
      </c>
      <c r="L25" s="26">
        <f>IF(K25="","",IF(COUNTIF(K$2:K25,K25)=1,COUNTIF(K$2:K$2000,K25)+(2001-ROW())/100000,""))</f>
        <v/>
      </c>
      <c r="M25" s="26">
        <f>IF(TRIM(Applications!D25)="","",TRIM(LEFT(TRIM(Applications!D25),FIND(",",TRIM(Applications!D25)&amp;",")-1)))</f>
        <v/>
      </c>
      <c r="N25" s="26">
        <f>IF(M25="","",IF(LEN(TRIM(LEFT(TRIM(MID(TRIM(Applications!D25),FIND(",",TRIM(Applications!D25)&amp;",")+1,200)),FIND(",",TRIM(MID(TRIM(Applications!D25),FIND(",",TRIM(Applications!D25)&amp;",")+1,200))&amp;",")-1)))=2,UPPER(TRIM(LEFT(TRIM(MID(TRIM(Applications!D25),FIND(",",TRIM(Applications!D25)&amp;",")+1,200)),FIND(",",TRIM(MID(TRIM(Applications!D25),FIND(",",TRIM(Applications!D25)&amp;",")+1,200))&amp;",")-1))),IFERROR(VLOOKUP(LOWER(TRIM(LEFT(TRIM(MID(TRIM(Applications!D25),FIND(",",TRIM(Applications!D25)&amp;",")+1,200)),FIND(",",TRIM(MID(TRIM(Applications!D25),FIND(",",TRIM(Applications!D25)&amp;",")+1,200))&amp;",")-1))),$U$2:$V$67,2,FALSE),"")))</f>
        <v/>
      </c>
      <c r="O25" s="26">
        <f>IF(M25="","",IF(N25="",M25,M25&amp;", "&amp;N25))</f>
        <v/>
      </c>
      <c r="P25" s="26">
        <f>IF(O25="","",IF(COUNTIF(O$2:O25,O25)=1,COUNTIF(O$2:O$2000,O25)+(2001-ROW())/100000,""))</f>
        <v/>
      </c>
      <c r="R25" t="inlineStr">
        <is>
          <t>glassdoor.com</t>
        </is>
      </c>
      <c r="S25" t="inlineStr">
        <is>
          <t>Glassdoor</t>
        </is>
      </c>
      <c r="U25" t="inlineStr">
        <is>
          <t>mississippi</t>
        </is>
      </c>
      <c r="V25" t="inlineStr">
        <is>
          <t>MS</t>
        </is>
      </c>
    </row>
    <row r="26">
      <c r="A26" s="26">
        <f>IF(AND(ISNUMBER(Applications!A26),ISNUMBER(Applications!M26),OR(UPPER(TRIM(Applications!I26))="INTERVIEWING",UPPER(TRIM(Applications!I26))="REJECTED",UPPER(TRIM(Applications!I26))="OFFER")),IF(Applications!M26&gt;=Applications!A26,Applications!M26-Applications!A26,""),"")</f>
        <v/>
      </c>
      <c r="B26" s="26">
        <f>IF(AND(D26=1,ISNUMBER(Applications!A26)),WEEKDAY(Applications!A26),"")</f>
        <v/>
      </c>
      <c r="C26" s="27">
        <f>IF(AND(D26=1,ISNUMBER(Applications!A26)),Applications!A26-WEEKDAY(Applications!A26,3),"")</f>
        <v/>
      </c>
      <c r="D26" s="26">
        <f>IF(OR(UPPER(TRIM(Applications!I26))="APPLIED",UPPER(TRIM(Applications!I26))="INTERVIEWING",UPPER(TRIM(Applications!I26))="REJECTED",UPPER(TRIM(Applications!I26))="OFFER"),1,0)</f>
        <v/>
      </c>
      <c r="E26" s="26">
        <f>IF(AND(ISNUMBER(Applications!M26),OR(N(Applications!O26)&gt;0,UPPER(TRIM(Applications!I26))="INTERVIEWING",UPPER(TRIM(Applications!I26))="OFFER")),Applications!M26-WEEKDAY(Applications!M26,3),"")</f>
        <v/>
      </c>
      <c r="F26" s="26">
        <f>IF(AND(UPPER(TRIM(Applications!I26))="SKIPPED",ISNUMBER(Applications!A26)),Applications!A26-WEEKDAY(Applications!A26,3),"")</f>
        <v/>
      </c>
      <c r="G26" s="26">
        <f>IF(AND(UPPER(TRIM(Applications!I26))="BOOKMARKED",ISNUMBER(Applications!A26)),Applications!A26-WEEKDAY(Applications!A26,3),"")</f>
        <v/>
      </c>
      <c r="H26" s="26">
        <f>IF(AND(UPPER(TRIM(Applications!I26))="NOT APPLIED",ISNUMBER(Applications!A26)),Applications!A26-WEEKDAY(Applications!A26,3),"")</f>
        <v/>
      </c>
      <c r="I26" s="26">
        <f>IF(AND(UPPER(TRIM(Applications!I26))="REJECTED",ISNUMBER(Applications!M26)),Applications!M26-WEEKDAY(Applications!M26,3),"")</f>
        <v/>
      </c>
      <c r="J26" s="26">
        <f>IF(AND(UPPER(TRIM(Applications!I26))="OFFER",ISNUMBER(Applications!M26)),Applications!M26-WEEKDAY(Applications!M26,3),"")</f>
        <v/>
      </c>
      <c r="K26" s="26">
        <f>IF(TRIM(Applications!J26)="","",IFERROR(LOOKUP(2,1/ISNUMBER(SEARCH($R$2:$R$25,Applications!J26)),$S$2:$S$25),""))</f>
        <v/>
      </c>
      <c r="L26" s="26">
        <f>IF(K26="","",IF(COUNTIF(K$2:K26,K26)=1,COUNTIF(K$2:K$2000,K26)+(2001-ROW())/100000,""))</f>
        <v/>
      </c>
      <c r="M26" s="26">
        <f>IF(TRIM(Applications!D26)="","",TRIM(LEFT(TRIM(Applications!D26),FIND(",",TRIM(Applications!D26)&amp;",")-1)))</f>
        <v/>
      </c>
      <c r="N26" s="26">
        <f>IF(M26="","",IF(LEN(TRIM(LEFT(TRIM(MID(TRIM(Applications!D26),FIND(",",TRIM(Applications!D26)&amp;",")+1,200)),FIND(",",TRIM(MID(TRIM(Applications!D26),FIND(",",TRIM(Applications!D26)&amp;",")+1,200))&amp;",")-1)))=2,UPPER(TRIM(LEFT(TRIM(MID(TRIM(Applications!D26),FIND(",",TRIM(Applications!D26)&amp;",")+1,200)),FIND(",",TRIM(MID(TRIM(Applications!D26),FIND(",",TRIM(Applications!D26)&amp;",")+1,200))&amp;",")-1))),IFERROR(VLOOKUP(LOWER(TRIM(LEFT(TRIM(MID(TRIM(Applications!D26),FIND(",",TRIM(Applications!D26)&amp;",")+1,200)),FIND(",",TRIM(MID(TRIM(Applications!D26),FIND(",",TRIM(Applications!D26)&amp;",")+1,200))&amp;",")-1))),$U$2:$V$67,2,FALSE),"")))</f>
        <v/>
      </c>
      <c r="O26" s="26">
        <f>IF(M26="","",IF(N26="",M26,M26&amp;", "&amp;N26))</f>
        <v/>
      </c>
      <c r="P26" s="26">
        <f>IF(O26="","",IF(COUNTIF(O$2:O26,O26)=1,COUNTIF(O$2:O$2000,O26)+(2001-ROW())/100000,""))</f>
        <v/>
      </c>
      <c r="U26" t="inlineStr">
        <is>
          <t>missouri</t>
        </is>
      </c>
      <c r="V26" t="inlineStr">
        <is>
          <t>MO</t>
        </is>
      </c>
    </row>
    <row r="27">
      <c r="A27" s="26">
        <f>IF(AND(ISNUMBER(Applications!A27),ISNUMBER(Applications!M27),OR(UPPER(TRIM(Applications!I27))="INTERVIEWING",UPPER(TRIM(Applications!I27))="REJECTED",UPPER(TRIM(Applications!I27))="OFFER")),IF(Applications!M27&gt;=Applications!A27,Applications!M27-Applications!A27,""),"")</f>
        <v/>
      </c>
      <c r="B27" s="26">
        <f>IF(AND(D27=1,ISNUMBER(Applications!A27)),WEEKDAY(Applications!A27),"")</f>
        <v/>
      </c>
      <c r="C27" s="27">
        <f>IF(AND(D27=1,ISNUMBER(Applications!A27)),Applications!A27-WEEKDAY(Applications!A27,3),"")</f>
        <v/>
      </c>
      <c r="D27" s="26">
        <f>IF(OR(UPPER(TRIM(Applications!I27))="APPLIED",UPPER(TRIM(Applications!I27))="INTERVIEWING",UPPER(TRIM(Applications!I27))="REJECTED",UPPER(TRIM(Applications!I27))="OFFER"),1,0)</f>
        <v/>
      </c>
      <c r="E27" s="26">
        <f>IF(AND(ISNUMBER(Applications!M27),OR(N(Applications!O27)&gt;0,UPPER(TRIM(Applications!I27))="INTERVIEWING",UPPER(TRIM(Applications!I27))="OFFER")),Applications!M27-WEEKDAY(Applications!M27,3),"")</f>
        <v/>
      </c>
      <c r="F27" s="26">
        <f>IF(AND(UPPER(TRIM(Applications!I27))="SKIPPED",ISNUMBER(Applications!A27)),Applications!A27-WEEKDAY(Applications!A27,3),"")</f>
        <v/>
      </c>
      <c r="G27" s="26">
        <f>IF(AND(UPPER(TRIM(Applications!I27))="BOOKMARKED",ISNUMBER(Applications!A27)),Applications!A27-WEEKDAY(Applications!A27,3),"")</f>
        <v/>
      </c>
      <c r="H27" s="26">
        <f>IF(AND(UPPER(TRIM(Applications!I27))="NOT APPLIED",ISNUMBER(Applications!A27)),Applications!A27-WEEKDAY(Applications!A27,3),"")</f>
        <v/>
      </c>
      <c r="I27" s="26">
        <f>IF(AND(UPPER(TRIM(Applications!I27))="REJECTED",ISNUMBER(Applications!M27)),Applications!M27-WEEKDAY(Applications!M27,3),"")</f>
        <v/>
      </c>
      <c r="J27" s="26">
        <f>IF(AND(UPPER(TRIM(Applications!I27))="OFFER",ISNUMBER(Applications!M27)),Applications!M27-WEEKDAY(Applications!M27,3),"")</f>
        <v/>
      </c>
      <c r="K27" s="26">
        <f>IF(TRIM(Applications!J27)="","",IFERROR(LOOKUP(2,1/ISNUMBER(SEARCH($R$2:$R$25,Applications!J27)),$S$2:$S$25),""))</f>
        <v/>
      </c>
      <c r="L27" s="26">
        <f>IF(K27="","",IF(COUNTIF(K$2:K27,K27)=1,COUNTIF(K$2:K$2000,K27)+(2001-ROW())/100000,""))</f>
        <v/>
      </c>
      <c r="M27" s="26">
        <f>IF(TRIM(Applications!D27)="","",TRIM(LEFT(TRIM(Applications!D27),FIND(",",TRIM(Applications!D27)&amp;",")-1)))</f>
        <v/>
      </c>
      <c r="N27" s="26">
        <f>IF(M27="","",IF(LEN(TRIM(LEFT(TRIM(MID(TRIM(Applications!D27),FIND(",",TRIM(Applications!D27)&amp;",")+1,200)),FIND(",",TRIM(MID(TRIM(Applications!D27),FIND(",",TRIM(Applications!D27)&amp;",")+1,200))&amp;",")-1)))=2,UPPER(TRIM(LEFT(TRIM(MID(TRIM(Applications!D27),FIND(",",TRIM(Applications!D27)&amp;",")+1,200)),FIND(",",TRIM(MID(TRIM(Applications!D27),FIND(",",TRIM(Applications!D27)&amp;",")+1,200))&amp;",")-1))),IFERROR(VLOOKUP(LOWER(TRIM(LEFT(TRIM(MID(TRIM(Applications!D27),FIND(",",TRIM(Applications!D27)&amp;",")+1,200)),FIND(",",TRIM(MID(TRIM(Applications!D27),FIND(",",TRIM(Applications!D27)&amp;",")+1,200))&amp;",")-1))),$U$2:$V$67,2,FALSE),"")))</f>
        <v/>
      </c>
      <c r="O27" s="26">
        <f>IF(M27="","",IF(N27="",M27,M27&amp;", "&amp;N27))</f>
        <v/>
      </c>
      <c r="P27" s="26">
        <f>IF(O27="","",IF(COUNTIF(O$2:O27,O27)=1,COUNTIF(O$2:O$2000,O27)+(2001-ROW())/100000,""))</f>
        <v/>
      </c>
      <c r="U27" t="inlineStr">
        <is>
          <t>montana</t>
        </is>
      </c>
      <c r="V27" t="inlineStr">
        <is>
          <t>MT</t>
        </is>
      </c>
    </row>
    <row r="28">
      <c r="A28" s="26">
        <f>IF(AND(ISNUMBER(Applications!A28),ISNUMBER(Applications!M28),OR(UPPER(TRIM(Applications!I28))="INTERVIEWING",UPPER(TRIM(Applications!I28))="REJECTED",UPPER(TRIM(Applications!I28))="OFFER")),IF(Applications!M28&gt;=Applications!A28,Applications!M28-Applications!A28,""),"")</f>
        <v/>
      </c>
      <c r="B28" s="26">
        <f>IF(AND(D28=1,ISNUMBER(Applications!A28)),WEEKDAY(Applications!A28),"")</f>
        <v/>
      </c>
      <c r="C28" s="27">
        <f>IF(AND(D28=1,ISNUMBER(Applications!A28)),Applications!A28-WEEKDAY(Applications!A28,3),"")</f>
        <v/>
      </c>
      <c r="D28" s="26">
        <f>IF(OR(UPPER(TRIM(Applications!I28))="APPLIED",UPPER(TRIM(Applications!I28))="INTERVIEWING",UPPER(TRIM(Applications!I28))="REJECTED",UPPER(TRIM(Applications!I28))="OFFER"),1,0)</f>
        <v/>
      </c>
      <c r="E28" s="26">
        <f>IF(AND(ISNUMBER(Applications!M28),OR(N(Applications!O28)&gt;0,UPPER(TRIM(Applications!I28))="INTERVIEWING",UPPER(TRIM(Applications!I28))="OFFER")),Applications!M28-WEEKDAY(Applications!M28,3),"")</f>
        <v/>
      </c>
      <c r="F28" s="26">
        <f>IF(AND(UPPER(TRIM(Applications!I28))="SKIPPED",ISNUMBER(Applications!A28)),Applications!A28-WEEKDAY(Applications!A28,3),"")</f>
        <v/>
      </c>
      <c r="G28" s="26">
        <f>IF(AND(UPPER(TRIM(Applications!I28))="BOOKMARKED",ISNUMBER(Applications!A28)),Applications!A28-WEEKDAY(Applications!A28,3),"")</f>
        <v/>
      </c>
      <c r="H28" s="26">
        <f>IF(AND(UPPER(TRIM(Applications!I28))="NOT APPLIED",ISNUMBER(Applications!A28)),Applications!A28-WEEKDAY(Applications!A28,3),"")</f>
        <v/>
      </c>
      <c r="I28" s="26">
        <f>IF(AND(UPPER(TRIM(Applications!I28))="REJECTED",ISNUMBER(Applications!M28)),Applications!M28-WEEKDAY(Applications!M28,3),"")</f>
        <v/>
      </c>
      <c r="J28" s="26">
        <f>IF(AND(UPPER(TRIM(Applications!I28))="OFFER",ISNUMBER(Applications!M28)),Applications!M28-WEEKDAY(Applications!M28,3),"")</f>
        <v/>
      </c>
      <c r="K28" s="26">
        <f>IF(TRIM(Applications!J28)="","",IFERROR(LOOKUP(2,1/ISNUMBER(SEARCH($R$2:$R$25,Applications!J28)),$S$2:$S$25),""))</f>
        <v/>
      </c>
      <c r="L28" s="26">
        <f>IF(K28="","",IF(COUNTIF(K$2:K28,K28)=1,COUNTIF(K$2:K$2000,K28)+(2001-ROW())/100000,""))</f>
        <v/>
      </c>
      <c r="M28" s="26">
        <f>IF(TRIM(Applications!D28)="","",TRIM(LEFT(TRIM(Applications!D28),FIND(",",TRIM(Applications!D28)&amp;",")-1)))</f>
        <v/>
      </c>
      <c r="N28" s="26">
        <f>IF(M28="","",IF(LEN(TRIM(LEFT(TRIM(MID(TRIM(Applications!D28),FIND(",",TRIM(Applications!D28)&amp;",")+1,200)),FIND(",",TRIM(MID(TRIM(Applications!D28),FIND(",",TRIM(Applications!D28)&amp;",")+1,200))&amp;",")-1)))=2,UPPER(TRIM(LEFT(TRIM(MID(TRIM(Applications!D28),FIND(",",TRIM(Applications!D28)&amp;",")+1,200)),FIND(",",TRIM(MID(TRIM(Applications!D28),FIND(",",TRIM(Applications!D28)&amp;",")+1,200))&amp;",")-1))),IFERROR(VLOOKUP(LOWER(TRIM(LEFT(TRIM(MID(TRIM(Applications!D28),FIND(",",TRIM(Applications!D28)&amp;",")+1,200)),FIND(",",TRIM(MID(TRIM(Applications!D28),FIND(",",TRIM(Applications!D28)&amp;",")+1,200))&amp;",")-1))),$U$2:$V$67,2,FALSE),"")))</f>
        <v/>
      </c>
      <c r="O28" s="26">
        <f>IF(M28="","",IF(N28="",M28,M28&amp;", "&amp;N28))</f>
        <v/>
      </c>
      <c r="P28" s="26">
        <f>IF(O28="","",IF(COUNTIF(O$2:O28,O28)=1,COUNTIF(O$2:O$2000,O28)+(2001-ROW())/100000,""))</f>
        <v/>
      </c>
      <c r="U28" t="inlineStr">
        <is>
          <t>nebraska</t>
        </is>
      </c>
      <c r="V28" t="inlineStr">
        <is>
          <t>NE</t>
        </is>
      </c>
    </row>
    <row r="29">
      <c r="A29" s="26">
        <f>IF(AND(ISNUMBER(Applications!A29),ISNUMBER(Applications!M29),OR(UPPER(TRIM(Applications!I29))="INTERVIEWING",UPPER(TRIM(Applications!I29))="REJECTED",UPPER(TRIM(Applications!I29))="OFFER")),IF(Applications!M29&gt;=Applications!A29,Applications!M29-Applications!A29,""),"")</f>
        <v/>
      </c>
      <c r="B29" s="26">
        <f>IF(AND(D29=1,ISNUMBER(Applications!A29)),WEEKDAY(Applications!A29),"")</f>
        <v/>
      </c>
      <c r="C29" s="27">
        <f>IF(AND(D29=1,ISNUMBER(Applications!A29)),Applications!A29-WEEKDAY(Applications!A29,3),"")</f>
        <v/>
      </c>
      <c r="D29" s="26">
        <f>IF(OR(UPPER(TRIM(Applications!I29))="APPLIED",UPPER(TRIM(Applications!I29))="INTERVIEWING",UPPER(TRIM(Applications!I29))="REJECTED",UPPER(TRIM(Applications!I29))="OFFER"),1,0)</f>
        <v/>
      </c>
      <c r="E29" s="26">
        <f>IF(AND(ISNUMBER(Applications!M29),OR(N(Applications!O29)&gt;0,UPPER(TRIM(Applications!I29))="INTERVIEWING",UPPER(TRIM(Applications!I29))="OFFER")),Applications!M29-WEEKDAY(Applications!M29,3),"")</f>
        <v/>
      </c>
      <c r="F29" s="26">
        <f>IF(AND(UPPER(TRIM(Applications!I29))="SKIPPED",ISNUMBER(Applications!A29)),Applications!A29-WEEKDAY(Applications!A29,3),"")</f>
        <v/>
      </c>
      <c r="G29" s="26">
        <f>IF(AND(UPPER(TRIM(Applications!I29))="BOOKMARKED",ISNUMBER(Applications!A29)),Applications!A29-WEEKDAY(Applications!A29,3),"")</f>
        <v/>
      </c>
      <c r="H29" s="26">
        <f>IF(AND(UPPER(TRIM(Applications!I29))="NOT APPLIED",ISNUMBER(Applications!A29)),Applications!A29-WEEKDAY(Applications!A29,3),"")</f>
        <v/>
      </c>
      <c r="I29" s="26">
        <f>IF(AND(UPPER(TRIM(Applications!I29))="REJECTED",ISNUMBER(Applications!M29)),Applications!M29-WEEKDAY(Applications!M29,3),"")</f>
        <v/>
      </c>
      <c r="J29" s="26">
        <f>IF(AND(UPPER(TRIM(Applications!I29))="OFFER",ISNUMBER(Applications!M29)),Applications!M29-WEEKDAY(Applications!M29,3),"")</f>
        <v/>
      </c>
      <c r="K29" s="26">
        <f>IF(TRIM(Applications!J29)="","",IFERROR(LOOKUP(2,1/ISNUMBER(SEARCH($R$2:$R$25,Applications!J29)),$S$2:$S$25),""))</f>
        <v/>
      </c>
      <c r="L29" s="26">
        <f>IF(K29="","",IF(COUNTIF(K$2:K29,K29)=1,COUNTIF(K$2:K$2000,K29)+(2001-ROW())/100000,""))</f>
        <v/>
      </c>
      <c r="M29" s="26">
        <f>IF(TRIM(Applications!D29)="","",TRIM(LEFT(TRIM(Applications!D29),FIND(",",TRIM(Applications!D29)&amp;",")-1)))</f>
        <v/>
      </c>
      <c r="N29" s="26">
        <f>IF(M29="","",IF(LEN(TRIM(LEFT(TRIM(MID(TRIM(Applications!D29),FIND(",",TRIM(Applications!D29)&amp;",")+1,200)),FIND(",",TRIM(MID(TRIM(Applications!D29),FIND(",",TRIM(Applications!D29)&amp;",")+1,200))&amp;",")-1)))=2,UPPER(TRIM(LEFT(TRIM(MID(TRIM(Applications!D29),FIND(",",TRIM(Applications!D29)&amp;",")+1,200)),FIND(",",TRIM(MID(TRIM(Applications!D29),FIND(",",TRIM(Applications!D29)&amp;",")+1,200))&amp;",")-1))),IFERROR(VLOOKUP(LOWER(TRIM(LEFT(TRIM(MID(TRIM(Applications!D29),FIND(",",TRIM(Applications!D29)&amp;",")+1,200)),FIND(",",TRIM(MID(TRIM(Applications!D29),FIND(",",TRIM(Applications!D29)&amp;",")+1,200))&amp;",")-1))),$U$2:$V$67,2,FALSE),"")))</f>
        <v/>
      </c>
      <c r="O29" s="26">
        <f>IF(M29="","",IF(N29="",M29,M29&amp;", "&amp;N29))</f>
        <v/>
      </c>
      <c r="P29" s="26">
        <f>IF(O29="","",IF(COUNTIF(O$2:O29,O29)=1,COUNTIF(O$2:O$2000,O29)+(2001-ROW())/100000,""))</f>
        <v/>
      </c>
      <c r="U29" t="inlineStr">
        <is>
          <t>nevada</t>
        </is>
      </c>
      <c r="V29" t="inlineStr">
        <is>
          <t>NV</t>
        </is>
      </c>
    </row>
    <row r="30">
      <c r="A30" s="26">
        <f>IF(AND(ISNUMBER(Applications!A30),ISNUMBER(Applications!M30),OR(UPPER(TRIM(Applications!I30))="INTERVIEWING",UPPER(TRIM(Applications!I30))="REJECTED",UPPER(TRIM(Applications!I30))="OFFER")),IF(Applications!M30&gt;=Applications!A30,Applications!M30-Applications!A30,""),"")</f>
        <v/>
      </c>
      <c r="B30" s="26">
        <f>IF(AND(D30=1,ISNUMBER(Applications!A30)),WEEKDAY(Applications!A30),"")</f>
        <v/>
      </c>
      <c r="C30" s="27">
        <f>IF(AND(D30=1,ISNUMBER(Applications!A30)),Applications!A30-WEEKDAY(Applications!A30,3),"")</f>
        <v/>
      </c>
      <c r="D30" s="26">
        <f>IF(OR(UPPER(TRIM(Applications!I30))="APPLIED",UPPER(TRIM(Applications!I30))="INTERVIEWING",UPPER(TRIM(Applications!I30))="REJECTED",UPPER(TRIM(Applications!I30))="OFFER"),1,0)</f>
        <v/>
      </c>
      <c r="E30" s="26">
        <f>IF(AND(ISNUMBER(Applications!M30),OR(N(Applications!O30)&gt;0,UPPER(TRIM(Applications!I30))="INTERVIEWING",UPPER(TRIM(Applications!I30))="OFFER")),Applications!M30-WEEKDAY(Applications!M30,3),"")</f>
        <v/>
      </c>
      <c r="F30" s="26">
        <f>IF(AND(UPPER(TRIM(Applications!I30))="SKIPPED",ISNUMBER(Applications!A30)),Applications!A30-WEEKDAY(Applications!A30,3),"")</f>
        <v/>
      </c>
      <c r="G30" s="26">
        <f>IF(AND(UPPER(TRIM(Applications!I30))="BOOKMARKED",ISNUMBER(Applications!A30)),Applications!A30-WEEKDAY(Applications!A30,3),"")</f>
        <v/>
      </c>
      <c r="H30" s="26">
        <f>IF(AND(UPPER(TRIM(Applications!I30))="NOT APPLIED",ISNUMBER(Applications!A30)),Applications!A30-WEEKDAY(Applications!A30,3),"")</f>
        <v/>
      </c>
      <c r="I30" s="26">
        <f>IF(AND(UPPER(TRIM(Applications!I30))="REJECTED",ISNUMBER(Applications!M30)),Applications!M30-WEEKDAY(Applications!M30,3),"")</f>
        <v/>
      </c>
      <c r="J30" s="26">
        <f>IF(AND(UPPER(TRIM(Applications!I30))="OFFER",ISNUMBER(Applications!M30)),Applications!M30-WEEKDAY(Applications!M30,3),"")</f>
        <v/>
      </c>
      <c r="K30" s="26">
        <f>IF(TRIM(Applications!J30)="","",IFERROR(LOOKUP(2,1/ISNUMBER(SEARCH($R$2:$R$25,Applications!J30)),$S$2:$S$25),""))</f>
        <v/>
      </c>
      <c r="L30" s="26">
        <f>IF(K30="","",IF(COUNTIF(K$2:K30,K30)=1,COUNTIF(K$2:K$2000,K30)+(2001-ROW())/100000,""))</f>
        <v/>
      </c>
      <c r="M30" s="26">
        <f>IF(TRIM(Applications!D30)="","",TRIM(LEFT(TRIM(Applications!D30),FIND(",",TRIM(Applications!D30)&amp;",")-1)))</f>
        <v/>
      </c>
      <c r="N30" s="26">
        <f>IF(M30="","",IF(LEN(TRIM(LEFT(TRIM(MID(TRIM(Applications!D30),FIND(",",TRIM(Applications!D30)&amp;",")+1,200)),FIND(",",TRIM(MID(TRIM(Applications!D30),FIND(",",TRIM(Applications!D30)&amp;",")+1,200))&amp;",")-1)))=2,UPPER(TRIM(LEFT(TRIM(MID(TRIM(Applications!D30),FIND(",",TRIM(Applications!D30)&amp;",")+1,200)),FIND(",",TRIM(MID(TRIM(Applications!D30),FIND(",",TRIM(Applications!D30)&amp;",")+1,200))&amp;",")-1))),IFERROR(VLOOKUP(LOWER(TRIM(LEFT(TRIM(MID(TRIM(Applications!D30),FIND(",",TRIM(Applications!D30)&amp;",")+1,200)),FIND(",",TRIM(MID(TRIM(Applications!D30),FIND(",",TRIM(Applications!D30)&amp;",")+1,200))&amp;",")-1))),$U$2:$V$67,2,FALSE),"")))</f>
        <v/>
      </c>
      <c r="O30" s="26">
        <f>IF(M30="","",IF(N30="",M30,M30&amp;", "&amp;N30))</f>
        <v/>
      </c>
      <c r="P30" s="26">
        <f>IF(O30="","",IF(COUNTIF(O$2:O30,O30)=1,COUNTIF(O$2:O$2000,O30)+(2001-ROW())/100000,""))</f>
        <v/>
      </c>
      <c r="U30" t="inlineStr">
        <is>
          <t>new hampshire</t>
        </is>
      </c>
      <c r="V30" t="inlineStr">
        <is>
          <t>NH</t>
        </is>
      </c>
    </row>
    <row r="31">
      <c r="A31" s="26">
        <f>IF(AND(ISNUMBER(Applications!A31),ISNUMBER(Applications!M31),OR(UPPER(TRIM(Applications!I31))="INTERVIEWING",UPPER(TRIM(Applications!I31))="REJECTED",UPPER(TRIM(Applications!I31))="OFFER")),IF(Applications!M31&gt;=Applications!A31,Applications!M31-Applications!A31,""),"")</f>
        <v/>
      </c>
      <c r="B31" s="26">
        <f>IF(AND(D31=1,ISNUMBER(Applications!A31)),WEEKDAY(Applications!A31),"")</f>
        <v/>
      </c>
      <c r="C31" s="27">
        <f>IF(AND(D31=1,ISNUMBER(Applications!A31)),Applications!A31-WEEKDAY(Applications!A31,3),"")</f>
        <v/>
      </c>
      <c r="D31" s="26">
        <f>IF(OR(UPPER(TRIM(Applications!I31))="APPLIED",UPPER(TRIM(Applications!I31))="INTERVIEWING",UPPER(TRIM(Applications!I31))="REJECTED",UPPER(TRIM(Applications!I31))="OFFER"),1,0)</f>
        <v/>
      </c>
      <c r="E31" s="26">
        <f>IF(AND(ISNUMBER(Applications!M31),OR(N(Applications!O31)&gt;0,UPPER(TRIM(Applications!I31))="INTERVIEWING",UPPER(TRIM(Applications!I31))="OFFER")),Applications!M31-WEEKDAY(Applications!M31,3),"")</f>
        <v/>
      </c>
      <c r="F31" s="26">
        <f>IF(AND(UPPER(TRIM(Applications!I31))="SKIPPED",ISNUMBER(Applications!A31)),Applications!A31-WEEKDAY(Applications!A31,3),"")</f>
        <v/>
      </c>
      <c r="G31" s="26">
        <f>IF(AND(UPPER(TRIM(Applications!I31))="BOOKMARKED",ISNUMBER(Applications!A31)),Applications!A31-WEEKDAY(Applications!A31,3),"")</f>
        <v/>
      </c>
      <c r="H31" s="26">
        <f>IF(AND(UPPER(TRIM(Applications!I31))="NOT APPLIED",ISNUMBER(Applications!A31)),Applications!A31-WEEKDAY(Applications!A31,3),"")</f>
        <v/>
      </c>
      <c r="I31" s="26">
        <f>IF(AND(UPPER(TRIM(Applications!I31))="REJECTED",ISNUMBER(Applications!M31)),Applications!M31-WEEKDAY(Applications!M31,3),"")</f>
        <v/>
      </c>
      <c r="J31" s="26">
        <f>IF(AND(UPPER(TRIM(Applications!I31))="OFFER",ISNUMBER(Applications!M31)),Applications!M31-WEEKDAY(Applications!M31,3),"")</f>
        <v/>
      </c>
      <c r="K31" s="26">
        <f>IF(TRIM(Applications!J31)="","",IFERROR(LOOKUP(2,1/ISNUMBER(SEARCH($R$2:$R$25,Applications!J31)),$S$2:$S$25),""))</f>
        <v/>
      </c>
      <c r="L31" s="26">
        <f>IF(K31="","",IF(COUNTIF(K$2:K31,K31)=1,COUNTIF(K$2:K$2000,K31)+(2001-ROW())/100000,""))</f>
        <v/>
      </c>
      <c r="M31" s="26">
        <f>IF(TRIM(Applications!D31)="","",TRIM(LEFT(TRIM(Applications!D31),FIND(",",TRIM(Applications!D31)&amp;",")-1)))</f>
        <v/>
      </c>
      <c r="N31" s="26">
        <f>IF(M31="","",IF(LEN(TRIM(LEFT(TRIM(MID(TRIM(Applications!D31),FIND(",",TRIM(Applications!D31)&amp;",")+1,200)),FIND(",",TRIM(MID(TRIM(Applications!D31),FIND(",",TRIM(Applications!D31)&amp;",")+1,200))&amp;",")-1)))=2,UPPER(TRIM(LEFT(TRIM(MID(TRIM(Applications!D31),FIND(",",TRIM(Applications!D31)&amp;",")+1,200)),FIND(",",TRIM(MID(TRIM(Applications!D31),FIND(",",TRIM(Applications!D31)&amp;",")+1,200))&amp;",")-1))),IFERROR(VLOOKUP(LOWER(TRIM(LEFT(TRIM(MID(TRIM(Applications!D31),FIND(",",TRIM(Applications!D31)&amp;",")+1,200)),FIND(",",TRIM(MID(TRIM(Applications!D31),FIND(",",TRIM(Applications!D31)&amp;",")+1,200))&amp;",")-1))),$U$2:$V$67,2,FALSE),"")))</f>
        <v/>
      </c>
      <c r="O31" s="26">
        <f>IF(M31="","",IF(N31="",M31,M31&amp;", "&amp;N31))</f>
        <v/>
      </c>
      <c r="P31" s="26">
        <f>IF(O31="","",IF(COUNTIF(O$2:O31,O31)=1,COUNTIF(O$2:O$2000,O31)+(2001-ROW())/100000,""))</f>
        <v/>
      </c>
      <c r="U31" t="inlineStr">
        <is>
          <t>new jersey</t>
        </is>
      </c>
      <c r="V31" t="inlineStr">
        <is>
          <t>NJ</t>
        </is>
      </c>
    </row>
    <row r="32">
      <c r="A32" s="26">
        <f>IF(AND(ISNUMBER(Applications!A32),ISNUMBER(Applications!M32),OR(UPPER(TRIM(Applications!I32))="INTERVIEWING",UPPER(TRIM(Applications!I32))="REJECTED",UPPER(TRIM(Applications!I32))="OFFER")),IF(Applications!M32&gt;=Applications!A32,Applications!M32-Applications!A32,""),"")</f>
        <v/>
      </c>
      <c r="B32" s="26">
        <f>IF(AND(D32=1,ISNUMBER(Applications!A32)),WEEKDAY(Applications!A32),"")</f>
        <v/>
      </c>
      <c r="C32" s="27">
        <f>IF(AND(D32=1,ISNUMBER(Applications!A32)),Applications!A32-WEEKDAY(Applications!A32,3),"")</f>
        <v/>
      </c>
      <c r="D32" s="26">
        <f>IF(OR(UPPER(TRIM(Applications!I32))="APPLIED",UPPER(TRIM(Applications!I32))="INTERVIEWING",UPPER(TRIM(Applications!I32))="REJECTED",UPPER(TRIM(Applications!I32))="OFFER"),1,0)</f>
        <v/>
      </c>
      <c r="E32" s="26">
        <f>IF(AND(ISNUMBER(Applications!M32),OR(N(Applications!O32)&gt;0,UPPER(TRIM(Applications!I32))="INTERVIEWING",UPPER(TRIM(Applications!I32))="OFFER")),Applications!M32-WEEKDAY(Applications!M32,3),"")</f>
        <v/>
      </c>
      <c r="F32" s="26">
        <f>IF(AND(UPPER(TRIM(Applications!I32))="SKIPPED",ISNUMBER(Applications!A32)),Applications!A32-WEEKDAY(Applications!A32,3),"")</f>
        <v/>
      </c>
      <c r="G32" s="26">
        <f>IF(AND(UPPER(TRIM(Applications!I32))="BOOKMARKED",ISNUMBER(Applications!A32)),Applications!A32-WEEKDAY(Applications!A32,3),"")</f>
        <v/>
      </c>
      <c r="H32" s="26">
        <f>IF(AND(UPPER(TRIM(Applications!I32))="NOT APPLIED",ISNUMBER(Applications!A32)),Applications!A32-WEEKDAY(Applications!A32,3),"")</f>
        <v/>
      </c>
      <c r="I32" s="26">
        <f>IF(AND(UPPER(TRIM(Applications!I32))="REJECTED",ISNUMBER(Applications!M32)),Applications!M32-WEEKDAY(Applications!M32,3),"")</f>
        <v/>
      </c>
      <c r="J32" s="26">
        <f>IF(AND(UPPER(TRIM(Applications!I32))="OFFER",ISNUMBER(Applications!M32)),Applications!M32-WEEKDAY(Applications!M32,3),"")</f>
        <v/>
      </c>
      <c r="K32" s="26">
        <f>IF(TRIM(Applications!J32)="","",IFERROR(LOOKUP(2,1/ISNUMBER(SEARCH($R$2:$R$25,Applications!J32)),$S$2:$S$25),""))</f>
        <v/>
      </c>
      <c r="L32" s="26">
        <f>IF(K32="","",IF(COUNTIF(K$2:K32,K32)=1,COUNTIF(K$2:K$2000,K32)+(2001-ROW())/100000,""))</f>
        <v/>
      </c>
      <c r="M32" s="26">
        <f>IF(TRIM(Applications!D32)="","",TRIM(LEFT(TRIM(Applications!D32),FIND(",",TRIM(Applications!D32)&amp;",")-1)))</f>
        <v/>
      </c>
      <c r="N32" s="26">
        <f>IF(M32="","",IF(LEN(TRIM(LEFT(TRIM(MID(TRIM(Applications!D32),FIND(",",TRIM(Applications!D32)&amp;",")+1,200)),FIND(",",TRIM(MID(TRIM(Applications!D32),FIND(",",TRIM(Applications!D32)&amp;",")+1,200))&amp;",")-1)))=2,UPPER(TRIM(LEFT(TRIM(MID(TRIM(Applications!D32),FIND(",",TRIM(Applications!D32)&amp;",")+1,200)),FIND(",",TRIM(MID(TRIM(Applications!D32),FIND(",",TRIM(Applications!D32)&amp;",")+1,200))&amp;",")-1))),IFERROR(VLOOKUP(LOWER(TRIM(LEFT(TRIM(MID(TRIM(Applications!D32),FIND(",",TRIM(Applications!D32)&amp;",")+1,200)),FIND(",",TRIM(MID(TRIM(Applications!D32),FIND(",",TRIM(Applications!D32)&amp;",")+1,200))&amp;",")-1))),$U$2:$V$67,2,FALSE),"")))</f>
        <v/>
      </c>
      <c r="O32" s="26">
        <f>IF(M32="","",IF(N32="",M32,M32&amp;", "&amp;N32))</f>
        <v/>
      </c>
      <c r="P32" s="26">
        <f>IF(O32="","",IF(COUNTIF(O$2:O32,O32)=1,COUNTIF(O$2:O$2000,O32)+(2001-ROW())/100000,""))</f>
        <v/>
      </c>
      <c r="U32" t="inlineStr">
        <is>
          <t>new mexico</t>
        </is>
      </c>
      <c r="V32" t="inlineStr">
        <is>
          <t>NM</t>
        </is>
      </c>
    </row>
    <row r="33">
      <c r="A33" s="26">
        <f>IF(AND(ISNUMBER(Applications!A33),ISNUMBER(Applications!M33),OR(UPPER(TRIM(Applications!I33))="INTERVIEWING",UPPER(TRIM(Applications!I33))="REJECTED",UPPER(TRIM(Applications!I33))="OFFER")),IF(Applications!M33&gt;=Applications!A33,Applications!M33-Applications!A33,""),"")</f>
        <v/>
      </c>
      <c r="B33" s="26">
        <f>IF(AND(D33=1,ISNUMBER(Applications!A33)),WEEKDAY(Applications!A33),"")</f>
        <v/>
      </c>
      <c r="C33" s="27">
        <f>IF(AND(D33=1,ISNUMBER(Applications!A33)),Applications!A33-WEEKDAY(Applications!A33,3),"")</f>
        <v/>
      </c>
      <c r="D33" s="26">
        <f>IF(OR(UPPER(TRIM(Applications!I33))="APPLIED",UPPER(TRIM(Applications!I33))="INTERVIEWING",UPPER(TRIM(Applications!I33))="REJECTED",UPPER(TRIM(Applications!I33))="OFFER"),1,0)</f>
        <v/>
      </c>
      <c r="E33" s="26">
        <f>IF(AND(ISNUMBER(Applications!M33),OR(N(Applications!O33)&gt;0,UPPER(TRIM(Applications!I33))="INTERVIEWING",UPPER(TRIM(Applications!I33))="OFFER")),Applications!M33-WEEKDAY(Applications!M33,3),"")</f>
        <v/>
      </c>
      <c r="F33" s="26">
        <f>IF(AND(UPPER(TRIM(Applications!I33))="SKIPPED",ISNUMBER(Applications!A33)),Applications!A33-WEEKDAY(Applications!A33,3),"")</f>
        <v/>
      </c>
      <c r="G33" s="26">
        <f>IF(AND(UPPER(TRIM(Applications!I33))="BOOKMARKED",ISNUMBER(Applications!A33)),Applications!A33-WEEKDAY(Applications!A33,3),"")</f>
        <v/>
      </c>
      <c r="H33" s="26">
        <f>IF(AND(UPPER(TRIM(Applications!I33))="NOT APPLIED",ISNUMBER(Applications!A33)),Applications!A33-WEEKDAY(Applications!A33,3),"")</f>
        <v/>
      </c>
      <c r="I33" s="26">
        <f>IF(AND(UPPER(TRIM(Applications!I33))="REJECTED",ISNUMBER(Applications!M33)),Applications!M33-WEEKDAY(Applications!M33,3),"")</f>
        <v/>
      </c>
      <c r="J33" s="26">
        <f>IF(AND(UPPER(TRIM(Applications!I33))="OFFER",ISNUMBER(Applications!M33)),Applications!M33-WEEKDAY(Applications!M33,3),"")</f>
        <v/>
      </c>
      <c r="K33" s="26">
        <f>IF(TRIM(Applications!J33)="","",IFERROR(LOOKUP(2,1/ISNUMBER(SEARCH($R$2:$R$25,Applications!J33)),$S$2:$S$25),""))</f>
        <v/>
      </c>
      <c r="L33" s="26">
        <f>IF(K33="","",IF(COUNTIF(K$2:K33,K33)=1,COUNTIF(K$2:K$2000,K33)+(2001-ROW())/100000,""))</f>
        <v/>
      </c>
      <c r="M33" s="26">
        <f>IF(TRIM(Applications!D33)="","",TRIM(LEFT(TRIM(Applications!D33),FIND(",",TRIM(Applications!D33)&amp;",")-1)))</f>
        <v/>
      </c>
      <c r="N33" s="26">
        <f>IF(M33="","",IF(LEN(TRIM(LEFT(TRIM(MID(TRIM(Applications!D33),FIND(",",TRIM(Applications!D33)&amp;",")+1,200)),FIND(",",TRIM(MID(TRIM(Applications!D33),FIND(",",TRIM(Applications!D33)&amp;",")+1,200))&amp;",")-1)))=2,UPPER(TRIM(LEFT(TRIM(MID(TRIM(Applications!D33),FIND(",",TRIM(Applications!D33)&amp;",")+1,200)),FIND(",",TRIM(MID(TRIM(Applications!D33),FIND(",",TRIM(Applications!D33)&amp;",")+1,200))&amp;",")-1))),IFERROR(VLOOKUP(LOWER(TRIM(LEFT(TRIM(MID(TRIM(Applications!D33),FIND(",",TRIM(Applications!D33)&amp;",")+1,200)),FIND(",",TRIM(MID(TRIM(Applications!D33),FIND(",",TRIM(Applications!D33)&amp;",")+1,200))&amp;",")-1))),$U$2:$V$67,2,FALSE),"")))</f>
        <v/>
      </c>
      <c r="O33" s="26">
        <f>IF(M33="","",IF(N33="",M33,M33&amp;", "&amp;N33))</f>
        <v/>
      </c>
      <c r="P33" s="26">
        <f>IF(O33="","",IF(COUNTIF(O$2:O33,O33)=1,COUNTIF(O$2:O$2000,O33)+(2001-ROW())/100000,""))</f>
        <v/>
      </c>
      <c r="U33" t="inlineStr">
        <is>
          <t>new york</t>
        </is>
      </c>
      <c r="V33" t="inlineStr">
        <is>
          <t>NY</t>
        </is>
      </c>
    </row>
    <row r="34">
      <c r="A34" s="26">
        <f>IF(AND(ISNUMBER(Applications!A34),ISNUMBER(Applications!M34),OR(UPPER(TRIM(Applications!I34))="INTERVIEWING",UPPER(TRIM(Applications!I34))="REJECTED",UPPER(TRIM(Applications!I34))="OFFER")),IF(Applications!M34&gt;=Applications!A34,Applications!M34-Applications!A34,""),"")</f>
        <v/>
      </c>
      <c r="B34" s="26">
        <f>IF(AND(D34=1,ISNUMBER(Applications!A34)),WEEKDAY(Applications!A34),"")</f>
        <v/>
      </c>
      <c r="C34" s="27">
        <f>IF(AND(D34=1,ISNUMBER(Applications!A34)),Applications!A34-WEEKDAY(Applications!A34,3),"")</f>
        <v/>
      </c>
      <c r="D34" s="26">
        <f>IF(OR(UPPER(TRIM(Applications!I34))="APPLIED",UPPER(TRIM(Applications!I34))="INTERVIEWING",UPPER(TRIM(Applications!I34))="REJECTED",UPPER(TRIM(Applications!I34))="OFFER"),1,0)</f>
        <v/>
      </c>
      <c r="E34" s="26">
        <f>IF(AND(ISNUMBER(Applications!M34),OR(N(Applications!O34)&gt;0,UPPER(TRIM(Applications!I34))="INTERVIEWING",UPPER(TRIM(Applications!I34))="OFFER")),Applications!M34-WEEKDAY(Applications!M34,3),"")</f>
        <v/>
      </c>
      <c r="F34" s="26">
        <f>IF(AND(UPPER(TRIM(Applications!I34))="SKIPPED",ISNUMBER(Applications!A34)),Applications!A34-WEEKDAY(Applications!A34,3),"")</f>
        <v/>
      </c>
      <c r="G34" s="26">
        <f>IF(AND(UPPER(TRIM(Applications!I34))="BOOKMARKED",ISNUMBER(Applications!A34)),Applications!A34-WEEKDAY(Applications!A34,3),"")</f>
        <v/>
      </c>
      <c r="H34" s="26">
        <f>IF(AND(UPPER(TRIM(Applications!I34))="NOT APPLIED",ISNUMBER(Applications!A34)),Applications!A34-WEEKDAY(Applications!A34,3),"")</f>
        <v/>
      </c>
      <c r="I34" s="26">
        <f>IF(AND(UPPER(TRIM(Applications!I34))="REJECTED",ISNUMBER(Applications!M34)),Applications!M34-WEEKDAY(Applications!M34,3),"")</f>
        <v/>
      </c>
      <c r="J34" s="26">
        <f>IF(AND(UPPER(TRIM(Applications!I34))="OFFER",ISNUMBER(Applications!M34)),Applications!M34-WEEKDAY(Applications!M34,3),"")</f>
        <v/>
      </c>
      <c r="K34" s="26">
        <f>IF(TRIM(Applications!J34)="","",IFERROR(LOOKUP(2,1/ISNUMBER(SEARCH($R$2:$R$25,Applications!J34)),$S$2:$S$25),""))</f>
        <v/>
      </c>
      <c r="L34" s="26">
        <f>IF(K34="","",IF(COUNTIF(K$2:K34,K34)=1,COUNTIF(K$2:K$2000,K34)+(2001-ROW())/100000,""))</f>
        <v/>
      </c>
      <c r="M34" s="26">
        <f>IF(TRIM(Applications!D34)="","",TRIM(LEFT(TRIM(Applications!D34),FIND(",",TRIM(Applications!D34)&amp;",")-1)))</f>
        <v/>
      </c>
      <c r="N34" s="26">
        <f>IF(M34="","",IF(LEN(TRIM(LEFT(TRIM(MID(TRIM(Applications!D34),FIND(",",TRIM(Applications!D34)&amp;",")+1,200)),FIND(",",TRIM(MID(TRIM(Applications!D34),FIND(",",TRIM(Applications!D34)&amp;",")+1,200))&amp;",")-1)))=2,UPPER(TRIM(LEFT(TRIM(MID(TRIM(Applications!D34),FIND(",",TRIM(Applications!D34)&amp;",")+1,200)),FIND(",",TRIM(MID(TRIM(Applications!D34),FIND(",",TRIM(Applications!D34)&amp;",")+1,200))&amp;",")-1))),IFERROR(VLOOKUP(LOWER(TRIM(LEFT(TRIM(MID(TRIM(Applications!D34),FIND(",",TRIM(Applications!D34)&amp;",")+1,200)),FIND(",",TRIM(MID(TRIM(Applications!D34),FIND(",",TRIM(Applications!D34)&amp;",")+1,200))&amp;",")-1))),$U$2:$V$67,2,FALSE),"")))</f>
        <v/>
      </c>
      <c r="O34" s="26">
        <f>IF(M34="","",IF(N34="",M34,M34&amp;", "&amp;N34))</f>
        <v/>
      </c>
      <c r="P34" s="26">
        <f>IF(O34="","",IF(COUNTIF(O$2:O34,O34)=1,COUNTIF(O$2:O$2000,O34)+(2001-ROW())/100000,""))</f>
        <v/>
      </c>
      <c r="U34" t="inlineStr">
        <is>
          <t>north carolina</t>
        </is>
      </c>
      <c r="V34" t="inlineStr">
        <is>
          <t>NC</t>
        </is>
      </c>
    </row>
    <row r="35">
      <c r="A35" s="26">
        <f>IF(AND(ISNUMBER(Applications!A35),ISNUMBER(Applications!M35),OR(UPPER(TRIM(Applications!I35))="INTERVIEWING",UPPER(TRIM(Applications!I35))="REJECTED",UPPER(TRIM(Applications!I35))="OFFER")),IF(Applications!M35&gt;=Applications!A35,Applications!M35-Applications!A35,""),"")</f>
        <v/>
      </c>
      <c r="B35" s="26">
        <f>IF(AND(D35=1,ISNUMBER(Applications!A35)),WEEKDAY(Applications!A35),"")</f>
        <v/>
      </c>
      <c r="C35" s="27">
        <f>IF(AND(D35=1,ISNUMBER(Applications!A35)),Applications!A35-WEEKDAY(Applications!A35,3),"")</f>
        <v/>
      </c>
      <c r="D35" s="26">
        <f>IF(OR(UPPER(TRIM(Applications!I35))="APPLIED",UPPER(TRIM(Applications!I35))="INTERVIEWING",UPPER(TRIM(Applications!I35))="REJECTED",UPPER(TRIM(Applications!I35))="OFFER"),1,0)</f>
        <v/>
      </c>
      <c r="E35" s="26">
        <f>IF(AND(ISNUMBER(Applications!M35),OR(N(Applications!O35)&gt;0,UPPER(TRIM(Applications!I35))="INTERVIEWING",UPPER(TRIM(Applications!I35))="OFFER")),Applications!M35-WEEKDAY(Applications!M35,3),"")</f>
        <v/>
      </c>
      <c r="F35" s="26">
        <f>IF(AND(UPPER(TRIM(Applications!I35))="SKIPPED",ISNUMBER(Applications!A35)),Applications!A35-WEEKDAY(Applications!A35,3),"")</f>
        <v/>
      </c>
      <c r="G35" s="26">
        <f>IF(AND(UPPER(TRIM(Applications!I35))="BOOKMARKED",ISNUMBER(Applications!A35)),Applications!A35-WEEKDAY(Applications!A35,3),"")</f>
        <v/>
      </c>
      <c r="H35" s="26">
        <f>IF(AND(UPPER(TRIM(Applications!I35))="NOT APPLIED",ISNUMBER(Applications!A35)),Applications!A35-WEEKDAY(Applications!A35,3),"")</f>
        <v/>
      </c>
      <c r="I35" s="26">
        <f>IF(AND(UPPER(TRIM(Applications!I35))="REJECTED",ISNUMBER(Applications!M35)),Applications!M35-WEEKDAY(Applications!M35,3),"")</f>
        <v/>
      </c>
      <c r="J35" s="26">
        <f>IF(AND(UPPER(TRIM(Applications!I35))="OFFER",ISNUMBER(Applications!M35)),Applications!M35-WEEKDAY(Applications!M35,3),"")</f>
        <v/>
      </c>
      <c r="K35" s="26">
        <f>IF(TRIM(Applications!J35)="","",IFERROR(LOOKUP(2,1/ISNUMBER(SEARCH($R$2:$R$25,Applications!J35)),$S$2:$S$25),""))</f>
        <v/>
      </c>
      <c r="L35" s="26">
        <f>IF(K35="","",IF(COUNTIF(K$2:K35,K35)=1,COUNTIF(K$2:K$2000,K35)+(2001-ROW())/100000,""))</f>
        <v/>
      </c>
      <c r="M35" s="26">
        <f>IF(TRIM(Applications!D35)="","",TRIM(LEFT(TRIM(Applications!D35),FIND(",",TRIM(Applications!D35)&amp;",")-1)))</f>
        <v/>
      </c>
      <c r="N35" s="26">
        <f>IF(M35="","",IF(LEN(TRIM(LEFT(TRIM(MID(TRIM(Applications!D35),FIND(",",TRIM(Applications!D35)&amp;",")+1,200)),FIND(",",TRIM(MID(TRIM(Applications!D35),FIND(",",TRIM(Applications!D35)&amp;",")+1,200))&amp;",")-1)))=2,UPPER(TRIM(LEFT(TRIM(MID(TRIM(Applications!D35),FIND(",",TRIM(Applications!D35)&amp;",")+1,200)),FIND(",",TRIM(MID(TRIM(Applications!D35),FIND(",",TRIM(Applications!D35)&amp;",")+1,200))&amp;",")-1))),IFERROR(VLOOKUP(LOWER(TRIM(LEFT(TRIM(MID(TRIM(Applications!D35),FIND(",",TRIM(Applications!D35)&amp;",")+1,200)),FIND(",",TRIM(MID(TRIM(Applications!D35),FIND(",",TRIM(Applications!D35)&amp;",")+1,200))&amp;",")-1))),$U$2:$V$67,2,FALSE),"")))</f>
        <v/>
      </c>
      <c r="O35" s="26">
        <f>IF(M35="","",IF(N35="",M35,M35&amp;", "&amp;N35))</f>
        <v/>
      </c>
      <c r="P35" s="26">
        <f>IF(O35="","",IF(COUNTIF(O$2:O35,O35)=1,COUNTIF(O$2:O$2000,O35)+(2001-ROW())/100000,""))</f>
        <v/>
      </c>
      <c r="U35" t="inlineStr">
        <is>
          <t>north dakota</t>
        </is>
      </c>
      <c r="V35" t="inlineStr">
        <is>
          <t>ND</t>
        </is>
      </c>
    </row>
    <row r="36">
      <c r="A36" s="26">
        <f>IF(AND(ISNUMBER(Applications!A36),ISNUMBER(Applications!M36),OR(UPPER(TRIM(Applications!I36))="INTERVIEWING",UPPER(TRIM(Applications!I36))="REJECTED",UPPER(TRIM(Applications!I36))="OFFER")),IF(Applications!M36&gt;=Applications!A36,Applications!M36-Applications!A36,""),"")</f>
        <v/>
      </c>
      <c r="B36" s="26">
        <f>IF(AND(D36=1,ISNUMBER(Applications!A36)),WEEKDAY(Applications!A36),"")</f>
        <v/>
      </c>
      <c r="C36" s="27">
        <f>IF(AND(D36=1,ISNUMBER(Applications!A36)),Applications!A36-WEEKDAY(Applications!A36,3),"")</f>
        <v/>
      </c>
      <c r="D36" s="26">
        <f>IF(OR(UPPER(TRIM(Applications!I36))="APPLIED",UPPER(TRIM(Applications!I36))="INTERVIEWING",UPPER(TRIM(Applications!I36))="REJECTED",UPPER(TRIM(Applications!I36))="OFFER"),1,0)</f>
        <v/>
      </c>
      <c r="E36" s="26">
        <f>IF(AND(ISNUMBER(Applications!M36),OR(N(Applications!O36)&gt;0,UPPER(TRIM(Applications!I36))="INTERVIEWING",UPPER(TRIM(Applications!I36))="OFFER")),Applications!M36-WEEKDAY(Applications!M36,3),"")</f>
        <v/>
      </c>
      <c r="F36" s="26">
        <f>IF(AND(UPPER(TRIM(Applications!I36))="SKIPPED",ISNUMBER(Applications!A36)),Applications!A36-WEEKDAY(Applications!A36,3),"")</f>
        <v/>
      </c>
      <c r="G36" s="26">
        <f>IF(AND(UPPER(TRIM(Applications!I36))="BOOKMARKED",ISNUMBER(Applications!A36)),Applications!A36-WEEKDAY(Applications!A36,3),"")</f>
        <v/>
      </c>
      <c r="H36" s="26">
        <f>IF(AND(UPPER(TRIM(Applications!I36))="NOT APPLIED",ISNUMBER(Applications!A36)),Applications!A36-WEEKDAY(Applications!A36,3),"")</f>
        <v/>
      </c>
      <c r="I36" s="26">
        <f>IF(AND(UPPER(TRIM(Applications!I36))="REJECTED",ISNUMBER(Applications!M36)),Applications!M36-WEEKDAY(Applications!M36,3),"")</f>
        <v/>
      </c>
      <c r="J36" s="26">
        <f>IF(AND(UPPER(TRIM(Applications!I36))="OFFER",ISNUMBER(Applications!M36)),Applications!M36-WEEKDAY(Applications!M36,3),"")</f>
        <v/>
      </c>
      <c r="K36" s="26">
        <f>IF(TRIM(Applications!J36)="","",IFERROR(LOOKUP(2,1/ISNUMBER(SEARCH($R$2:$R$25,Applications!J36)),$S$2:$S$25),""))</f>
        <v/>
      </c>
      <c r="L36" s="26">
        <f>IF(K36="","",IF(COUNTIF(K$2:K36,K36)=1,COUNTIF(K$2:K$2000,K36)+(2001-ROW())/100000,""))</f>
        <v/>
      </c>
      <c r="M36" s="26">
        <f>IF(TRIM(Applications!D36)="","",TRIM(LEFT(TRIM(Applications!D36),FIND(",",TRIM(Applications!D36)&amp;",")-1)))</f>
        <v/>
      </c>
      <c r="N36" s="26">
        <f>IF(M36="","",IF(LEN(TRIM(LEFT(TRIM(MID(TRIM(Applications!D36),FIND(",",TRIM(Applications!D36)&amp;",")+1,200)),FIND(",",TRIM(MID(TRIM(Applications!D36),FIND(",",TRIM(Applications!D36)&amp;",")+1,200))&amp;",")-1)))=2,UPPER(TRIM(LEFT(TRIM(MID(TRIM(Applications!D36),FIND(",",TRIM(Applications!D36)&amp;",")+1,200)),FIND(",",TRIM(MID(TRIM(Applications!D36),FIND(",",TRIM(Applications!D36)&amp;",")+1,200))&amp;",")-1))),IFERROR(VLOOKUP(LOWER(TRIM(LEFT(TRIM(MID(TRIM(Applications!D36),FIND(",",TRIM(Applications!D36)&amp;",")+1,200)),FIND(",",TRIM(MID(TRIM(Applications!D36),FIND(",",TRIM(Applications!D36)&amp;",")+1,200))&amp;",")-1))),$U$2:$V$67,2,FALSE),"")))</f>
        <v/>
      </c>
      <c r="O36" s="26">
        <f>IF(M36="","",IF(N36="",M36,M36&amp;", "&amp;N36))</f>
        <v/>
      </c>
      <c r="P36" s="26">
        <f>IF(O36="","",IF(COUNTIF(O$2:O36,O36)=1,COUNTIF(O$2:O$2000,O36)+(2001-ROW())/100000,""))</f>
        <v/>
      </c>
      <c r="U36" t="inlineStr">
        <is>
          <t>ohio</t>
        </is>
      </c>
      <c r="V36" t="inlineStr">
        <is>
          <t>OH</t>
        </is>
      </c>
    </row>
    <row r="37">
      <c r="A37" s="26">
        <f>IF(AND(ISNUMBER(Applications!A37),ISNUMBER(Applications!M37),OR(UPPER(TRIM(Applications!I37))="INTERVIEWING",UPPER(TRIM(Applications!I37))="REJECTED",UPPER(TRIM(Applications!I37))="OFFER")),IF(Applications!M37&gt;=Applications!A37,Applications!M37-Applications!A37,""),"")</f>
        <v/>
      </c>
      <c r="B37" s="26">
        <f>IF(AND(D37=1,ISNUMBER(Applications!A37)),WEEKDAY(Applications!A37),"")</f>
        <v/>
      </c>
      <c r="C37" s="27">
        <f>IF(AND(D37=1,ISNUMBER(Applications!A37)),Applications!A37-WEEKDAY(Applications!A37,3),"")</f>
        <v/>
      </c>
      <c r="D37" s="26">
        <f>IF(OR(UPPER(TRIM(Applications!I37))="APPLIED",UPPER(TRIM(Applications!I37))="INTERVIEWING",UPPER(TRIM(Applications!I37))="REJECTED",UPPER(TRIM(Applications!I37))="OFFER"),1,0)</f>
        <v/>
      </c>
      <c r="E37" s="26">
        <f>IF(AND(ISNUMBER(Applications!M37),OR(N(Applications!O37)&gt;0,UPPER(TRIM(Applications!I37))="INTERVIEWING",UPPER(TRIM(Applications!I37))="OFFER")),Applications!M37-WEEKDAY(Applications!M37,3),"")</f>
        <v/>
      </c>
      <c r="F37" s="26">
        <f>IF(AND(UPPER(TRIM(Applications!I37))="SKIPPED",ISNUMBER(Applications!A37)),Applications!A37-WEEKDAY(Applications!A37,3),"")</f>
        <v/>
      </c>
      <c r="G37" s="26">
        <f>IF(AND(UPPER(TRIM(Applications!I37))="BOOKMARKED",ISNUMBER(Applications!A37)),Applications!A37-WEEKDAY(Applications!A37,3),"")</f>
        <v/>
      </c>
      <c r="H37" s="26">
        <f>IF(AND(UPPER(TRIM(Applications!I37))="NOT APPLIED",ISNUMBER(Applications!A37)),Applications!A37-WEEKDAY(Applications!A37,3),"")</f>
        <v/>
      </c>
      <c r="I37" s="26">
        <f>IF(AND(UPPER(TRIM(Applications!I37))="REJECTED",ISNUMBER(Applications!M37)),Applications!M37-WEEKDAY(Applications!M37,3),"")</f>
        <v/>
      </c>
      <c r="J37" s="26">
        <f>IF(AND(UPPER(TRIM(Applications!I37))="OFFER",ISNUMBER(Applications!M37)),Applications!M37-WEEKDAY(Applications!M37,3),"")</f>
        <v/>
      </c>
      <c r="K37" s="26">
        <f>IF(TRIM(Applications!J37)="","",IFERROR(LOOKUP(2,1/ISNUMBER(SEARCH($R$2:$R$25,Applications!J37)),$S$2:$S$25),""))</f>
        <v/>
      </c>
      <c r="L37" s="26">
        <f>IF(K37="","",IF(COUNTIF(K$2:K37,K37)=1,COUNTIF(K$2:K$2000,K37)+(2001-ROW())/100000,""))</f>
        <v/>
      </c>
      <c r="M37" s="26">
        <f>IF(TRIM(Applications!D37)="","",TRIM(LEFT(TRIM(Applications!D37),FIND(",",TRIM(Applications!D37)&amp;",")-1)))</f>
        <v/>
      </c>
      <c r="N37" s="26">
        <f>IF(M37="","",IF(LEN(TRIM(LEFT(TRIM(MID(TRIM(Applications!D37),FIND(",",TRIM(Applications!D37)&amp;",")+1,200)),FIND(",",TRIM(MID(TRIM(Applications!D37),FIND(",",TRIM(Applications!D37)&amp;",")+1,200))&amp;",")-1)))=2,UPPER(TRIM(LEFT(TRIM(MID(TRIM(Applications!D37),FIND(",",TRIM(Applications!D37)&amp;",")+1,200)),FIND(",",TRIM(MID(TRIM(Applications!D37),FIND(",",TRIM(Applications!D37)&amp;",")+1,200))&amp;",")-1))),IFERROR(VLOOKUP(LOWER(TRIM(LEFT(TRIM(MID(TRIM(Applications!D37),FIND(",",TRIM(Applications!D37)&amp;",")+1,200)),FIND(",",TRIM(MID(TRIM(Applications!D37),FIND(",",TRIM(Applications!D37)&amp;",")+1,200))&amp;",")-1))),$U$2:$V$67,2,FALSE),"")))</f>
        <v/>
      </c>
      <c r="O37" s="26">
        <f>IF(M37="","",IF(N37="",M37,M37&amp;", "&amp;N37))</f>
        <v/>
      </c>
      <c r="P37" s="26">
        <f>IF(O37="","",IF(COUNTIF(O$2:O37,O37)=1,COUNTIF(O$2:O$2000,O37)+(2001-ROW())/100000,""))</f>
        <v/>
      </c>
      <c r="U37" t="inlineStr">
        <is>
          <t>oklahoma</t>
        </is>
      </c>
      <c r="V37" t="inlineStr">
        <is>
          <t>OK</t>
        </is>
      </c>
    </row>
    <row r="38">
      <c r="A38" s="26">
        <f>IF(AND(ISNUMBER(Applications!A38),ISNUMBER(Applications!M38),OR(UPPER(TRIM(Applications!I38))="INTERVIEWING",UPPER(TRIM(Applications!I38))="REJECTED",UPPER(TRIM(Applications!I38))="OFFER")),IF(Applications!M38&gt;=Applications!A38,Applications!M38-Applications!A38,""),"")</f>
        <v/>
      </c>
      <c r="B38" s="26">
        <f>IF(AND(D38=1,ISNUMBER(Applications!A38)),WEEKDAY(Applications!A38),"")</f>
        <v/>
      </c>
      <c r="C38" s="27">
        <f>IF(AND(D38=1,ISNUMBER(Applications!A38)),Applications!A38-WEEKDAY(Applications!A38,3),"")</f>
        <v/>
      </c>
      <c r="D38" s="26">
        <f>IF(OR(UPPER(TRIM(Applications!I38))="APPLIED",UPPER(TRIM(Applications!I38))="INTERVIEWING",UPPER(TRIM(Applications!I38))="REJECTED",UPPER(TRIM(Applications!I38))="OFFER"),1,0)</f>
        <v/>
      </c>
      <c r="E38" s="26">
        <f>IF(AND(ISNUMBER(Applications!M38),OR(N(Applications!O38)&gt;0,UPPER(TRIM(Applications!I38))="INTERVIEWING",UPPER(TRIM(Applications!I38))="OFFER")),Applications!M38-WEEKDAY(Applications!M38,3),"")</f>
        <v/>
      </c>
      <c r="F38" s="26">
        <f>IF(AND(UPPER(TRIM(Applications!I38))="SKIPPED",ISNUMBER(Applications!A38)),Applications!A38-WEEKDAY(Applications!A38,3),"")</f>
        <v/>
      </c>
      <c r="G38" s="26">
        <f>IF(AND(UPPER(TRIM(Applications!I38))="BOOKMARKED",ISNUMBER(Applications!A38)),Applications!A38-WEEKDAY(Applications!A38,3),"")</f>
        <v/>
      </c>
      <c r="H38" s="26">
        <f>IF(AND(UPPER(TRIM(Applications!I38))="NOT APPLIED",ISNUMBER(Applications!A38)),Applications!A38-WEEKDAY(Applications!A38,3),"")</f>
        <v/>
      </c>
      <c r="I38" s="26">
        <f>IF(AND(UPPER(TRIM(Applications!I38))="REJECTED",ISNUMBER(Applications!M38)),Applications!M38-WEEKDAY(Applications!M38,3),"")</f>
        <v/>
      </c>
      <c r="J38" s="26">
        <f>IF(AND(UPPER(TRIM(Applications!I38))="OFFER",ISNUMBER(Applications!M38)),Applications!M38-WEEKDAY(Applications!M38,3),"")</f>
        <v/>
      </c>
      <c r="K38" s="26">
        <f>IF(TRIM(Applications!J38)="","",IFERROR(LOOKUP(2,1/ISNUMBER(SEARCH($R$2:$R$25,Applications!J38)),$S$2:$S$25),""))</f>
        <v/>
      </c>
      <c r="L38" s="26">
        <f>IF(K38="","",IF(COUNTIF(K$2:K38,K38)=1,COUNTIF(K$2:K$2000,K38)+(2001-ROW())/100000,""))</f>
        <v/>
      </c>
      <c r="M38" s="26">
        <f>IF(TRIM(Applications!D38)="","",TRIM(LEFT(TRIM(Applications!D38),FIND(",",TRIM(Applications!D38)&amp;",")-1)))</f>
        <v/>
      </c>
      <c r="N38" s="26">
        <f>IF(M38="","",IF(LEN(TRIM(LEFT(TRIM(MID(TRIM(Applications!D38),FIND(",",TRIM(Applications!D38)&amp;",")+1,200)),FIND(",",TRIM(MID(TRIM(Applications!D38),FIND(",",TRIM(Applications!D38)&amp;",")+1,200))&amp;",")-1)))=2,UPPER(TRIM(LEFT(TRIM(MID(TRIM(Applications!D38),FIND(",",TRIM(Applications!D38)&amp;",")+1,200)),FIND(",",TRIM(MID(TRIM(Applications!D38),FIND(",",TRIM(Applications!D38)&amp;",")+1,200))&amp;",")-1))),IFERROR(VLOOKUP(LOWER(TRIM(LEFT(TRIM(MID(TRIM(Applications!D38),FIND(",",TRIM(Applications!D38)&amp;",")+1,200)),FIND(",",TRIM(MID(TRIM(Applications!D38),FIND(",",TRIM(Applications!D38)&amp;",")+1,200))&amp;",")-1))),$U$2:$V$67,2,FALSE),"")))</f>
        <v/>
      </c>
      <c r="O38" s="26">
        <f>IF(M38="","",IF(N38="",M38,M38&amp;", "&amp;N38))</f>
        <v/>
      </c>
      <c r="P38" s="26">
        <f>IF(O38="","",IF(COUNTIF(O$2:O38,O38)=1,COUNTIF(O$2:O$2000,O38)+(2001-ROW())/100000,""))</f>
        <v/>
      </c>
      <c r="U38" t="inlineStr">
        <is>
          <t>oregon</t>
        </is>
      </c>
      <c r="V38" t="inlineStr">
        <is>
          <t>OR</t>
        </is>
      </c>
    </row>
    <row r="39">
      <c r="A39" s="26">
        <f>IF(AND(ISNUMBER(Applications!A39),ISNUMBER(Applications!M39),OR(UPPER(TRIM(Applications!I39))="INTERVIEWING",UPPER(TRIM(Applications!I39))="REJECTED",UPPER(TRIM(Applications!I39))="OFFER")),IF(Applications!M39&gt;=Applications!A39,Applications!M39-Applications!A39,""),"")</f>
        <v/>
      </c>
      <c r="B39" s="26">
        <f>IF(AND(D39=1,ISNUMBER(Applications!A39)),WEEKDAY(Applications!A39),"")</f>
        <v/>
      </c>
      <c r="C39" s="27">
        <f>IF(AND(D39=1,ISNUMBER(Applications!A39)),Applications!A39-WEEKDAY(Applications!A39,3),"")</f>
        <v/>
      </c>
      <c r="D39" s="26">
        <f>IF(OR(UPPER(TRIM(Applications!I39))="APPLIED",UPPER(TRIM(Applications!I39))="INTERVIEWING",UPPER(TRIM(Applications!I39))="REJECTED",UPPER(TRIM(Applications!I39))="OFFER"),1,0)</f>
        <v/>
      </c>
      <c r="E39" s="26">
        <f>IF(AND(ISNUMBER(Applications!M39),OR(N(Applications!O39)&gt;0,UPPER(TRIM(Applications!I39))="INTERVIEWING",UPPER(TRIM(Applications!I39))="OFFER")),Applications!M39-WEEKDAY(Applications!M39,3),"")</f>
        <v/>
      </c>
      <c r="F39" s="26">
        <f>IF(AND(UPPER(TRIM(Applications!I39))="SKIPPED",ISNUMBER(Applications!A39)),Applications!A39-WEEKDAY(Applications!A39,3),"")</f>
        <v/>
      </c>
      <c r="G39" s="26">
        <f>IF(AND(UPPER(TRIM(Applications!I39))="BOOKMARKED",ISNUMBER(Applications!A39)),Applications!A39-WEEKDAY(Applications!A39,3),"")</f>
        <v/>
      </c>
      <c r="H39" s="26">
        <f>IF(AND(UPPER(TRIM(Applications!I39))="NOT APPLIED",ISNUMBER(Applications!A39)),Applications!A39-WEEKDAY(Applications!A39,3),"")</f>
        <v/>
      </c>
      <c r="I39" s="26">
        <f>IF(AND(UPPER(TRIM(Applications!I39))="REJECTED",ISNUMBER(Applications!M39)),Applications!M39-WEEKDAY(Applications!M39,3),"")</f>
        <v/>
      </c>
      <c r="J39" s="26">
        <f>IF(AND(UPPER(TRIM(Applications!I39))="OFFER",ISNUMBER(Applications!M39)),Applications!M39-WEEKDAY(Applications!M39,3),"")</f>
        <v/>
      </c>
      <c r="K39" s="26">
        <f>IF(TRIM(Applications!J39)="","",IFERROR(LOOKUP(2,1/ISNUMBER(SEARCH($R$2:$R$25,Applications!J39)),$S$2:$S$25),""))</f>
        <v/>
      </c>
      <c r="L39" s="26">
        <f>IF(K39="","",IF(COUNTIF(K$2:K39,K39)=1,COUNTIF(K$2:K$2000,K39)+(2001-ROW())/100000,""))</f>
        <v/>
      </c>
      <c r="M39" s="26">
        <f>IF(TRIM(Applications!D39)="","",TRIM(LEFT(TRIM(Applications!D39),FIND(",",TRIM(Applications!D39)&amp;",")-1)))</f>
        <v/>
      </c>
      <c r="N39" s="26">
        <f>IF(M39="","",IF(LEN(TRIM(LEFT(TRIM(MID(TRIM(Applications!D39),FIND(",",TRIM(Applications!D39)&amp;",")+1,200)),FIND(",",TRIM(MID(TRIM(Applications!D39),FIND(",",TRIM(Applications!D39)&amp;",")+1,200))&amp;",")-1)))=2,UPPER(TRIM(LEFT(TRIM(MID(TRIM(Applications!D39),FIND(",",TRIM(Applications!D39)&amp;",")+1,200)),FIND(",",TRIM(MID(TRIM(Applications!D39),FIND(",",TRIM(Applications!D39)&amp;",")+1,200))&amp;",")-1))),IFERROR(VLOOKUP(LOWER(TRIM(LEFT(TRIM(MID(TRIM(Applications!D39),FIND(",",TRIM(Applications!D39)&amp;",")+1,200)),FIND(",",TRIM(MID(TRIM(Applications!D39),FIND(",",TRIM(Applications!D39)&amp;",")+1,200))&amp;",")-1))),$U$2:$V$67,2,FALSE),"")))</f>
        <v/>
      </c>
      <c r="O39" s="26">
        <f>IF(M39="","",IF(N39="",M39,M39&amp;", "&amp;N39))</f>
        <v/>
      </c>
      <c r="P39" s="26">
        <f>IF(O39="","",IF(COUNTIF(O$2:O39,O39)=1,COUNTIF(O$2:O$2000,O39)+(2001-ROW())/100000,""))</f>
        <v/>
      </c>
      <c r="U39" t="inlineStr">
        <is>
          <t>pennsylvania</t>
        </is>
      </c>
      <c r="V39" t="inlineStr">
        <is>
          <t>PA</t>
        </is>
      </c>
    </row>
    <row r="40">
      <c r="A40" s="26">
        <f>IF(AND(ISNUMBER(Applications!A40),ISNUMBER(Applications!M40),OR(UPPER(TRIM(Applications!I40))="INTERVIEWING",UPPER(TRIM(Applications!I40))="REJECTED",UPPER(TRIM(Applications!I40))="OFFER")),IF(Applications!M40&gt;=Applications!A40,Applications!M40-Applications!A40,""),"")</f>
        <v/>
      </c>
      <c r="B40" s="26">
        <f>IF(AND(D40=1,ISNUMBER(Applications!A40)),WEEKDAY(Applications!A40),"")</f>
        <v/>
      </c>
      <c r="C40" s="27">
        <f>IF(AND(D40=1,ISNUMBER(Applications!A40)),Applications!A40-WEEKDAY(Applications!A40,3),"")</f>
        <v/>
      </c>
      <c r="D40" s="26">
        <f>IF(OR(UPPER(TRIM(Applications!I40))="APPLIED",UPPER(TRIM(Applications!I40))="INTERVIEWING",UPPER(TRIM(Applications!I40))="REJECTED",UPPER(TRIM(Applications!I40))="OFFER"),1,0)</f>
        <v/>
      </c>
      <c r="E40" s="26">
        <f>IF(AND(ISNUMBER(Applications!M40),OR(N(Applications!O40)&gt;0,UPPER(TRIM(Applications!I40))="INTERVIEWING",UPPER(TRIM(Applications!I40))="OFFER")),Applications!M40-WEEKDAY(Applications!M40,3),"")</f>
        <v/>
      </c>
      <c r="F40" s="26">
        <f>IF(AND(UPPER(TRIM(Applications!I40))="SKIPPED",ISNUMBER(Applications!A40)),Applications!A40-WEEKDAY(Applications!A40,3),"")</f>
        <v/>
      </c>
      <c r="G40" s="26">
        <f>IF(AND(UPPER(TRIM(Applications!I40))="BOOKMARKED",ISNUMBER(Applications!A40)),Applications!A40-WEEKDAY(Applications!A40,3),"")</f>
        <v/>
      </c>
      <c r="H40" s="26">
        <f>IF(AND(UPPER(TRIM(Applications!I40))="NOT APPLIED",ISNUMBER(Applications!A40)),Applications!A40-WEEKDAY(Applications!A40,3),"")</f>
        <v/>
      </c>
      <c r="I40" s="26">
        <f>IF(AND(UPPER(TRIM(Applications!I40))="REJECTED",ISNUMBER(Applications!M40)),Applications!M40-WEEKDAY(Applications!M40,3),"")</f>
        <v/>
      </c>
      <c r="J40" s="26">
        <f>IF(AND(UPPER(TRIM(Applications!I40))="OFFER",ISNUMBER(Applications!M40)),Applications!M40-WEEKDAY(Applications!M40,3),"")</f>
        <v/>
      </c>
      <c r="K40" s="26">
        <f>IF(TRIM(Applications!J40)="","",IFERROR(LOOKUP(2,1/ISNUMBER(SEARCH($R$2:$R$25,Applications!J40)),$S$2:$S$25),""))</f>
        <v/>
      </c>
      <c r="L40" s="26">
        <f>IF(K40="","",IF(COUNTIF(K$2:K40,K40)=1,COUNTIF(K$2:K$2000,K40)+(2001-ROW())/100000,""))</f>
        <v/>
      </c>
      <c r="M40" s="26">
        <f>IF(TRIM(Applications!D40)="","",TRIM(LEFT(TRIM(Applications!D40),FIND(",",TRIM(Applications!D40)&amp;",")-1)))</f>
        <v/>
      </c>
      <c r="N40" s="26">
        <f>IF(M40="","",IF(LEN(TRIM(LEFT(TRIM(MID(TRIM(Applications!D40),FIND(",",TRIM(Applications!D40)&amp;",")+1,200)),FIND(",",TRIM(MID(TRIM(Applications!D40),FIND(",",TRIM(Applications!D40)&amp;",")+1,200))&amp;",")-1)))=2,UPPER(TRIM(LEFT(TRIM(MID(TRIM(Applications!D40),FIND(",",TRIM(Applications!D40)&amp;",")+1,200)),FIND(",",TRIM(MID(TRIM(Applications!D40),FIND(",",TRIM(Applications!D40)&amp;",")+1,200))&amp;",")-1))),IFERROR(VLOOKUP(LOWER(TRIM(LEFT(TRIM(MID(TRIM(Applications!D40),FIND(",",TRIM(Applications!D40)&amp;",")+1,200)),FIND(",",TRIM(MID(TRIM(Applications!D40),FIND(",",TRIM(Applications!D40)&amp;",")+1,200))&amp;",")-1))),$U$2:$V$67,2,FALSE),"")))</f>
        <v/>
      </c>
      <c r="O40" s="26">
        <f>IF(M40="","",IF(N40="",M40,M40&amp;", "&amp;N40))</f>
        <v/>
      </c>
      <c r="P40" s="26">
        <f>IF(O40="","",IF(COUNTIF(O$2:O40,O40)=1,COUNTIF(O$2:O$2000,O40)+(2001-ROW())/100000,""))</f>
        <v/>
      </c>
      <c r="U40" t="inlineStr">
        <is>
          <t>rhode island</t>
        </is>
      </c>
      <c r="V40" t="inlineStr">
        <is>
          <t>RI</t>
        </is>
      </c>
    </row>
    <row r="41">
      <c r="A41" s="26">
        <f>IF(AND(ISNUMBER(Applications!A41),ISNUMBER(Applications!M41),OR(UPPER(TRIM(Applications!I41))="INTERVIEWING",UPPER(TRIM(Applications!I41))="REJECTED",UPPER(TRIM(Applications!I41))="OFFER")),IF(Applications!M41&gt;=Applications!A41,Applications!M41-Applications!A41,""),"")</f>
        <v/>
      </c>
      <c r="B41" s="26">
        <f>IF(AND(D41=1,ISNUMBER(Applications!A41)),WEEKDAY(Applications!A41),"")</f>
        <v/>
      </c>
      <c r="C41" s="27">
        <f>IF(AND(D41=1,ISNUMBER(Applications!A41)),Applications!A41-WEEKDAY(Applications!A41,3),"")</f>
        <v/>
      </c>
      <c r="D41" s="26">
        <f>IF(OR(UPPER(TRIM(Applications!I41))="APPLIED",UPPER(TRIM(Applications!I41))="INTERVIEWING",UPPER(TRIM(Applications!I41))="REJECTED",UPPER(TRIM(Applications!I41))="OFFER"),1,0)</f>
        <v/>
      </c>
      <c r="E41" s="26">
        <f>IF(AND(ISNUMBER(Applications!M41),OR(N(Applications!O41)&gt;0,UPPER(TRIM(Applications!I41))="INTERVIEWING",UPPER(TRIM(Applications!I41))="OFFER")),Applications!M41-WEEKDAY(Applications!M41,3),"")</f>
        <v/>
      </c>
      <c r="F41" s="26">
        <f>IF(AND(UPPER(TRIM(Applications!I41))="SKIPPED",ISNUMBER(Applications!A41)),Applications!A41-WEEKDAY(Applications!A41,3),"")</f>
        <v/>
      </c>
      <c r="G41" s="26">
        <f>IF(AND(UPPER(TRIM(Applications!I41))="BOOKMARKED",ISNUMBER(Applications!A41)),Applications!A41-WEEKDAY(Applications!A41,3),"")</f>
        <v/>
      </c>
      <c r="H41" s="26">
        <f>IF(AND(UPPER(TRIM(Applications!I41))="NOT APPLIED",ISNUMBER(Applications!A41)),Applications!A41-WEEKDAY(Applications!A41,3),"")</f>
        <v/>
      </c>
      <c r="I41" s="26">
        <f>IF(AND(UPPER(TRIM(Applications!I41))="REJECTED",ISNUMBER(Applications!M41)),Applications!M41-WEEKDAY(Applications!M41,3),"")</f>
        <v/>
      </c>
      <c r="J41" s="26">
        <f>IF(AND(UPPER(TRIM(Applications!I41))="OFFER",ISNUMBER(Applications!M41)),Applications!M41-WEEKDAY(Applications!M41,3),"")</f>
        <v/>
      </c>
      <c r="K41" s="26">
        <f>IF(TRIM(Applications!J41)="","",IFERROR(LOOKUP(2,1/ISNUMBER(SEARCH($R$2:$R$25,Applications!J41)),$S$2:$S$25),""))</f>
        <v/>
      </c>
      <c r="L41" s="26">
        <f>IF(K41="","",IF(COUNTIF(K$2:K41,K41)=1,COUNTIF(K$2:K$2000,K41)+(2001-ROW())/100000,""))</f>
        <v/>
      </c>
      <c r="M41" s="26">
        <f>IF(TRIM(Applications!D41)="","",TRIM(LEFT(TRIM(Applications!D41),FIND(",",TRIM(Applications!D41)&amp;",")-1)))</f>
        <v/>
      </c>
      <c r="N41" s="26">
        <f>IF(M41="","",IF(LEN(TRIM(LEFT(TRIM(MID(TRIM(Applications!D41),FIND(",",TRIM(Applications!D41)&amp;",")+1,200)),FIND(",",TRIM(MID(TRIM(Applications!D41),FIND(",",TRIM(Applications!D41)&amp;",")+1,200))&amp;",")-1)))=2,UPPER(TRIM(LEFT(TRIM(MID(TRIM(Applications!D41),FIND(",",TRIM(Applications!D41)&amp;",")+1,200)),FIND(",",TRIM(MID(TRIM(Applications!D41),FIND(",",TRIM(Applications!D41)&amp;",")+1,200))&amp;",")-1))),IFERROR(VLOOKUP(LOWER(TRIM(LEFT(TRIM(MID(TRIM(Applications!D41),FIND(",",TRIM(Applications!D41)&amp;",")+1,200)),FIND(",",TRIM(MID(TRIM(Applications!D41),FIND(",",TRIM(Applications!D41)&amp;",")+1,200))&amp;",")-1))),$U$2:$V$67,2,FALSE),"")))</f>
        <v/>
      </c>
      <c r="O41" s="26">
        <f>IF(M41="","",IF(N41="",M41,M41&amp;", "&amp;N41))</f>
        <v/>
      </c>
      <c r="P41" s="26">
        <f>IF(O41="","",IF(COUNTIF(O$2:O41,O41)=1,COUNTIF(O$2:O$2000,O41)+(2001-ROW())/100000,""))</f>
        <v/>
      </c>
      <c r="U41" t="inlineStr">
        <is>
          <t>south carolina</t>
        </is>
      </c>
      <c r="V41" t="inlineStr">
        <is>
          <t>SC</t>
        </is>
      </c>
    </row>
    <row r="42">
      <c r="A42" s="26">
        <f>IF(AND(ISNUMBER(Applications!A42),ISNUMBER(Applications!M42),OR(UPPER(TRIM(Applications!I42))="INTERVIEWING",UPPER(TRIM(Applications!I42))="REJECTED",UPPER(TRIM(Applications!I42))="OFFER")),IF(Applications!M42&gt;=Applications!A42,Applications!M42-Applications!A42,""),"")</f>
        <v/>
      </c>
      <c r="B42" s="26">
        <f>IF(AND(D42=1,ISNUMBER(Applications!A42)),WEEKDAY(Applications!A42),"")</f>
        <v/>
      </c>
      <c r="C42" s="27">
        <f>IF(AND(D42=1,ISNUMBER(Applications!A42)),Applications!A42-WEEKDAY(Applications!A42,3),"")</f>
        <v/>
      </c>
      <c r="D42" s="26">
        <f>IF(OR(UPPER(TRIM(Applications!I42))="APPLIED",UPPER(TRIM(Applications!I42))="INTERVIEWING",UPPER(TRIM(Applications!I42))="REJECTED",UPPER(TRIM(Applications!I42))="OFFER"),1,0)</f>
        <v/>
      </c>
      <c r="E42" s="26">
        <f>IF(AND(ISNUMBER(Applications!M42),OR(N(Applications!O42)&gt;0,UPPER(TRIM(Applications!I42))="INTERVIEWING",UPPER(TRIM(Applications!I42))="OFFER")),Applications!M42-WEEKDAY(Applications!M42,3),"")</f>
        <v/>
      </c>
      <c r="F42" s="26">
        <f>IF(AND(UPPER(TRIM(Applications!I42))="SKIPPED",ISNUMBER(Applications!A42)),Applications!A42-WEEKDAY(Applications!A42,3),"")</f>
        <v/>
      </c>
      <c r="G42" s="26">
        <f>IF(AND(UPPER(TRIM(Applications!I42))="BOOKMARKED",ISNUMBER(Applications!A42)),Applications!A42-WEEKDAY(Applications!A42,3),"")</f>
        <v/>
      </c>
      <c r="H42" s="26">
        <f>IF(AND(UPPER(TRIM(Applications!I42))="NOT APPLIED",ISNUMBER(Applications!A42)),Applications!A42-WEEKDAY(Applications!A42,3),"")</f>
        <v/>
      </c>
      <c r="I42" s="26">
        <f>IF(AND(UPPER(TRIM(Applications!I42))="REJECTED",ISNUMBER(Applications!M42)),Applications!M42-WEEKDAY(Applications!M42,3),"")</f>
        <v/>
      </c>
      <c r="J42" s="26">
        <f>IF(AND(UPPER(TRIM(Applications!I42))="OFFER",ISNUMBER(Applications!M42)),Applications!M42-WEEKDAY(Applications!M42,3),"")</f>
        <v/>
      </c>
      <c r="K42" s="26">
        <f>IF(TRIM(Applications!J42)="","",IFERROR(LOOKUP(2,1/ISNUMBER(SEARCH($R$2:$R$25,Applications!J42)),$S$2:$S$25),""))</f>
        <v/>
      </c>
      <c r="L42" s="26">
        <f>IF(K42="","",IF(COUNTIF(K$2:K42,K42)=1,COUNTIF(K$2:K$2000,K42)+(2001-ROW())/100000,""))</f>
        <v/>
      </c>
      <c r="M42" s="26">
        <f>IF(TRIM(Applications!D42)="","",TRIM(LEFT(TRIM(Applications!D42),FIND(",",TRIM(Applications!D42)&amp;",")-1)))</f>
        <v/>
      </c>
      <c r="N42" s="26">
        <f>IF(M42="","",IF(LEN(TRIM(LEFT(TRIM(MID(TRIM(Applications!D42),FIND(",",TRIM(Applications!D42)&amp;",")+1,200)),FIND(",",TRIM(MID(TRIM(Applications!D42),FIND(",",TRIM(Applications!D42)&amp;",")+1,200))&amp;",")-1)))=2,UPPER(TRIM(LEFT(TRIM(MID(TRIM(Applications!D42),FIND(",",TRIM(Applications!D42)&amp;",")+1,200)),FIND(",",TRIM(MID(TRIM(Applications!D42),FIND(",",TRIM(Applications!D42)&amp;",")+1,200))&amp;",")-1))),IFERROR(VLOOKUP(LOWER(TRIM(LEFT(TRIM(MID(TRIM(Applications!D42),FIND(",",TRIM(Applications!D42)&amp;",")+1,200)),FIND(",",TRIM(MID(TRIM(Applications!D42),FIND(",",TRIM(Applications!D42)&amp;",")+1,200))&amp;",")-1))),$U$2:$V$67,2,FALSE),"")))</f>
        <v/>
      </c>
      <c r="O42" s="26">
        <f>IF(M42="","",IF(N42="",M42,M42&amp;", "&amp;N42))</f>
        <v/>
      </c>
      <c r="P42" s="26">
        <f>IF(O42="","",IF(COUNTIF(O$2:O42,O42)=1,COUNTIF(O$2:O$2000,O42)+(2001-ROW())/100000,""))</f>
        <v/>
      </c>
      <c r="U42" t="inlineStr">
        <is>
          <t>south dakota</t>
        </is>
      </c>
      <c r="V42" t="inlineStr">
        <is>
          <t>SD</t>
        </is>
      </c>
    </row>
    <row r="43">
      <c r="A43" s="26">
        <f>IF(AND(ISNUMBER(Applications!A43),ISNUMBER(Applications!M43),OR(UPPER(TRIM(Applications!I43))="INTERVIEWING",UPPER(TRIM(Applications!I43))="REJECTED",UPPER(TRIM(Applications!I43))="OFFER")),IF(Applications!M43&gt;=Applications!A43,Applications!M43-Applications!A43,""),"")</f>
        <v/>
      </c>
      <c r="B43" s="26">
        <f>IF(AND(D43=1,ISNUMBER(Applications!A43)),WEEKDAY(Applications!A43),"")</f>
        <v/>
      </c>
      <c r="C43" s="27">
        <f>IF(AND(D43=1,ISNUMBER(Applications!A43)),Applications!A43-WEEKDAY(Applications!A43,3),"")</f>
        <v/>
      </c>
      <c r="D43" s="26">
        <f>IF(OR(UPPER(TRIM(Applications!I43))="APPLIED",UPPER(TRIM(Applications!I43))="INTERVIEWING",UPPER(TRIM(Applications!I43))="REJECTED",UPPER(TRIM(Applications!I43))="OFFER"),1,0)</f>
        <v/>
      </c>
      <c r="E43" s="26">
        <f>IF(AND(ISNUMBER(Applications!M43),OR(N(Applications!O43)&gt;0,UPPER(TRIM(Applications!I43))="INTERVIEWING",UPPER(TRIM(Applications!I43))="OFFER")),Applications!M43-WEEKDAY(Applications!M43,3),"")</f>
        <v/>
      </c>
      <c r="F43" s="26">
        <f>IF(AND(UPPER(TRIM(Applications!I43))="SKIPPED",ISNUMBER(Applications!A43)),Applications!A43-WEEKDAY(Applications!A43,3),"")</f>
        <v/>
      </c>
      <c r="G43" s="26">
        <f>IF(AND(UPPER(TRIM(Applications!I43))="BOOKMARKED",ISNUMBER(Applications!A43)),Applications!A43-WEEKDAY(Applications!A43,3),"")</f>
        <v/>
      </c>
      <c r="H43" s="26">
        <f>IF(AND(UPPER(TRIM(Applications!I43))="NOT APPLIED",ISNUMBER(Applications!A43)),Applications!A43-WEEKDAY(Applications!A43,3),"")</f>
        <v/>
      </c>
      <c r="I43" s="26">
        <f>IF(AND(UPPER(TRIM(Applications!I43))="REJECTED",ISNUMBER(Applications!M43)),Applications!M43-WEEKDAY(Applications!M43,3),"")</f>
        <v/>
      </c>
      <c r="J43" s="26">
        <f>IF(AND(UPPER(TRIM(Applications!I43))="OFFER",ISNUMBER(Applications!M43)),Applications!M43-WEEKDAY(Applications!M43,3),"")</f>
        <v/>
      </c>
      <c r="K43" s="26">
        <f>IF(TRIM(Applications!J43)="","",IFERROR(LOOKUP(2,1/ISNUMBER(SEARCH($R$2:$R$25,Applications!J43)),$S$2:$S$25),""))</f>
        <v/>
      </c>
      <c r="L43" s="26">
        <f>IF(K43="","",IF(COUNTIF(K$2:K43,K43)=1,COUNTIF(K$2:K$2000,K43)+(2001-ROW())/100000,""))</f>
        <v/>
      </c>
      <c r="M43" s="26">
        <f>IF(TRIM(Applications!D43)="","",TRIM(LEFT(TRIM(Applications!D43),FIND(",",TRIM(Applications!D43)&amp;",")-1)))</f>
        <v/>
      </c>
      <c r="N43" s="26">
        <f>IF(M43="","",IF(LEN(TRIM(LEFT(TRIM(MID(TRIM(Applications!D43),FIND(",",TRIM(Applications!D43)&amp;",")+1,200)),FIND(",",TRIM(MID(TRIM(Applications!D43),FIND(",",TRIM(Applications!D43)&amp;",")+1,200))&amp;",")-1)))=2,UPPER(TRIM(LEFT(TRIM(MID(TRIM(Applications!D43),FIND(",",TRIM(Applications!D43)&amp;",")+1,200)),FIND(",",TRIM(MID(TRIM(Applications!D43),FIND(",",TRIM(Applications!D43)&amp;",")+1,200))&amp;",")-1))),IFERROR(VLOOKUP(LOWER(TRIM(LEFT(TRIM(MID(TRIM(Applications!D43),FIND(",",TRIM(Applications!D43)&amp;",")+1,200)),FIND(",",TRIM(MID(TRIM(Applications!D43),FIND(",",TRIM(Applications!D43)&amp;",")+1,200))&amp;",")-1))),$U$2:$V$67,2,FALSE),"")))</f>
        <v/>
      </c>
      <c r="O43" s="26">
        <f>IF(M43="","",IF(N43="",M43,M43&amp;", "&amp;N43))</f>
        <v/>
      </c>
      <c r="P43" s="26">
        <f>IF(O43="","",IF(COUNTIF(O$2:O43,O43)=1,COUNTIF(O$2:O$2000,O43)+(2001-ROW())/100000,""))</f>
        <v/>
      </c>
      <c r="U43" t="inlineStr">
        <is>
          <t>tennessee</t>
        </is>
      </c>
      <c r="V43" t="inlineStr">
        <is>
          <t>TN</t>
        </is>
      </c>
    </row>
    <row r="44">
      <c r="A44" s="26">
        <f>IF(AND(ISNUMBER(Applications!A44),ISNUMBER(Applications!M44),OR(UPPER(TRIM(Applications!I44))="INTERVIEWING",UPPER(TRIM(Applications!I44))="REJECTED",UPPER(TRIM(Applications!I44))="OFFER")),IF(Applications!M44&gt;=Applications!A44,Applications!M44-Applications!A44,""),"")</f>
        <v/>
      </c>
      <c r="B44" s="26">
        <f>IF(AND(D44=1,ISNUMBER(Applications!A44)),WEEKDAY(Applications!A44),"")</f>
        <v/>
      </c>
      <c r="C44" s="27">
        <f>IF(AND(D44=1,ISNUMBER(Applications!A44)),Applications!A44-WEEKDAY(Applications!A44,3),"")</f>
        <v/>
      </c>
      <c r="D44" s="26">
        <f>IF(OR(UPPER(TRIM(Applications!I44))="APPLIED",UPPER(TRIM(Applications!I44))="INTERVIEWING",UPPER(TRIM(Applications!I44))="REJECTED",UPPER(TRIM(Applications!I44))="OFFER"),1,0)</f>
        <v/>
      </c>
      <c r="E44" s="26">
        <f>IF(AND(ISNUMBER(Applications!M44),OR(N(Applications!O44)&gt;0,UPPER(TRIM(Applications!I44))="INTERVIEWING",UPPER(TRIM(Applications!I44))="OFFER")),Applications!M44-WEEKDAY(Applications!M44,3),"")</f>
        <v/>
      </c>
      <c r="F44" s="26">
        <f>IF(AND(UPPER(TRIM(Applications!I44))="SKIPPED",ISNUMBER(Applications!A44)),Applications!A44-WEEKDAY(Applications!A44,3),"")</f>
        <v/>
      </c>
      <c r="G44" s="26">
        <f>IF(AND(UPPER(TRIM(Applications!I44))="BOOKMARKED",ISNUMBER(Applications!A44)),Applications!A44-WEEKDAY(Applications!A44,3),"")</f>
        <v/>
      </c>
      <c r="H44" s="26">
        <f>IF(AND(UPPER(TRIM(Applications!I44))="NOT APPLIED",ISNUMBER(Applications!A44)),Applications!A44-WEEKDAY(Applications!A44,3),"")</f>
        <v/>
      </c>
      <c r="I44" s="26">
        <f>IF(AND(UPPER(TRIM(Applications!I44))="REJECTED",ISNUMBER(Applications!M44)),Applications!M44-WEEKDAY(Applications!M44,3),"")</f>
        <v/>
      </c>
      <c r="J44" s="26">
        <f>IF(AND(UPPER(TRIM(Applications!I44))="OFFER",ISNUMBER(Applications!M44)),Applications!M44-WEEKDAY(Applications!M44,3),"")</f>
        <v/>
      </c>
      <c r="K44" s="26">
        <f>IF(TRIM(Applications!J44)="","",IFERROR(LOOKUP(2,1/ISNUMBER(SEARCH($R$2:$R$25,Applications!J44)),$S$2:$S$25),""))</f>
        <v/>
      </c>
      <c r="L44" s="26">
        <f>IF(K44="","",IF(COUNTIF(K$2:K44,K44)=1,COUNTIF(K$2:K$2000,K44)+(2001-ROW())/100000,""))</f>
        <v/>
      </c>
      <c r="M44" s="26">
        <f>IF(TRIM(Applications!D44)="","",TRIM(LEFT(TRIM(Applications!D44),FIND(",",TRIM(Applications!D44)&amp;",")-1)))</f>
        <v/>
      </c>
      <c r="N44" s="26">
        <f>IF(M44="","",IF(LEN(TRIM(LEFT(TRIM(MID(TRIM(Applications!D44),FIND(",",TRIM(Applications!D44)&amp;",")+1,200)),FIND(",",TRIM(MID(TRIM(Applications!D44),FIND(",",TRIM(Applications!D44)&amp;",")+1,200))&amp;",")-1)))=2,UPPER(TRIM(LEFT(TRIM(MID(TRIM(Applications!D44),FIND(",",TRIM(Applications!D44)&amp;",")+1,200)),FIND(",",TRIM(MID(TRIM(Applications!D44),FIND(",",TRIM(Applications!D44)&amp;",")+1,200))&amp;",")-1))),IFERROR(VLOOKUP(LOWER(TRIM(LEFT(TRIM(MID(TRIM(Applications!D44),FIND(",",TRIM(Applications!D44)&amp;",")+1,200)),FIND(",",TRIM(MID(TRIM(Applications!D44),FIND(",",TRIM(Applications!D44)&amp;",")+1,200))&amp;",")-1))),$U$2:$V$67,2,FALSE),"")))</f>
        <v/>
      </c>
      <c r="O44" s="26">
        <f>IF(M44="","",IF(N44="",M44,M44&amp;", "&amp;N44))</f>
        <v/>
      </c>
      <c r="P44" s="26">
        <f>IF(O44="","",IF(COUNTIF(O$2:O44,O44)=1,COUNTIF(O$2:O$2000,O44)+(2001-ROW())/100000,""))</f>
        <v/>
      </c>
      <c r="U44" t="inlineStr">
        <is>
          <t>texas</t>
        </is>
      </c>
      <c r="V44" t="inlineStr">
        <is>
          <t>TX</t>
        </is>
      </c>
    </row>
    <row r="45">
      <c r="A45" s="26">
        <f>IF(AND(ISNUMBER(Applications!A45),ISNUMBER(Applications!M45),OR(UPPER(TRIM(Applications!I45))="INTERVIEWING",UPPER(TRIM(Applications!I45))="REJECTED",UPPER(TRIM(Applications!I45))="OFFER")),IF(Applications!M45&gt;=Applications!A45,Applications!M45-Applications!A45,""),"")</f>
        <v/>
      </c>
      <c r="B45" s="26">
        <f>IF(AND(D45=1,ISNUMBER(Applications!A45)),WEEKDAY(Applications!A45),"")</f>
        <v/>
      </c>
      <c r="C45" s="27">
        <f>IF(AND(D45=1,ISNUMBER(Applications!A45)),Applications!A45-WEEKDAY(Applications!A45,3),"")</f>
        <v/>
      </c>
      <c r="D45" s="26">
        <f>IF(OR(UPPER(TRIM(Applications!I45))="APPLIED",UPPER(TRIM(Applications!I45))="INTERVIEWING",UPPER(TRIM(Applications!I45))="REJECTED",UPPER(TRIM(Applications!I45))="OFFER"),1,0)</f>
        <v/>
      </c>
      <c r="E45" s="26">
        <f>IF(AND(ISNUMBER(Applications!M45),OR(N(Applications!O45)&gt;0,UPPER(TRIM(Applications!I45))="INTERVIEWING",UPPER(TRIM(Applications!I45))="OFFER")),Applications!M45-WEEKDAY(Applications!M45,3),"")</f>
        <v/>
      </c>
      <c r="F45" s="26">
        <f>IF(AND(UPPER(TRIM(Applications!I45))="SKIPPED",ISNUMBER(Applications!A45)),Applications!A45-WEEKDAY(Applications!A45,3),"")</f>
        <v/>
      </c>
      <c r="G45" s="26">
        <f>IF(AND(UPPER(TRIM(Applications!I45))="BOOKMARKED",ISNUMBER(Applications!A45)),Applications!A45-WEEKDAY(Applications!A45,3),"")</f>
        <v/>
      </c>
      <c r="H45" s="26">
        <f>IF(AND(UPPER(TRIM(Applications!I45))="NOT APPLIED",ISNUMBER(Applications!A45)),Applications!A45-WEEKDAY(Applications!A45,3),"")</f>
        <v/>
      </c>
      <c r="I45" s="26">
        <f>IF(AND(UPPER(TRIM(Applications!I45))="REJECTED",ISNUMBER(Applications!M45)),Applications!M45-WEEKDAY(Applications!M45,3),"")</f>
        <v/>
      </c>
      <c r="J45" s="26">
        <f>IF(AND(UPPER(TRIM(Applications!I45))="OFFER",ISNUMBER(Applications!M45)),Applications!M45-WEEKDAY(Applications!M45,3),"")</f>
        <v/>
      </c>
      <c r="K45" s="26">
        <f>IF(TRIM(Applications!J45)="","",IFERROR(LOOKUP(2,1/ISNUMBER(SEARCH($R$2:$R$25,Applications!J45)),$S$2:$S$25),""))</f>
        <v/>
      </c>
      <c r="L45" s="26">
        <f>IF(K45="","",IF(COUNTIF(K$2:K45,K45)=1,COUNTIF(K$2:K$2000,K45)+(2001-ROW())/100000,""))</f>
        <v/>
      </c>
      <c r="M45" s="26">
        <f>IF(TRIM(Applications!D45)="","",TRIM(LEFT(TRIM(Applications!D45),FIND(",",TRIM(Applications!D45)&amp;",")-1)))</f>
        <v/>
      </c>
      <c r="N45" s="26">
        <f>IF(M45="","",IF(LEN(TRIM(LEFT(TRIM(MID(TRIM(Applications!D45),FIND(",",TRIM(Applications!D45)&amp;",")+1,200)),FIND(",",TRIM(MID(TRIM(Applications!D45),FIND(",",TRIM(Applications!D45)&amp;",")+1,200))&amp;",")-1)))=2,UPPER(TRIM(LEFT(TRIM(MID(TRIM(Applications!D45),FIND(",",TRIM(Applications!D45)&amp;",")+1,200)),FIND(",",TRIM(MID(TRIM(Applications!D45),FIND(",",TRIM(Applications!D45)&amp;",")+1,200))&amp;",")-1))),IFERROR(VLOOKUP(LOWER(TRIM(LEFT(TRIM(MID(TRIM(Applications!D45),FIND(",",TRIM(Applications!D45)&amp;",")+1,200)),FIND(",",TRIM(MID(TRIM(Applications!D45),FIND(",",TRIM(Applications!D45)&amp;",")+1,200))&amp;",")-1))),$U$2:$V$67,2,FALSE),"")))</f>
        <v/>
      </c>
      <c r="O45" s="26">
        <f>IF(M45="","",IF(N45="",M45,M45&amp;", "&amp;N45))</f>
        <v/>
      </c>
      <c r="P45" s="26">
        <f>IF(O45="","",IF(COUNTIF(O$2:O45,O45)=1,COUNTIF(O$2:O$2000,O45)+(2001-ROW())/100000,""))</f>
        <v/>
      </c>
      <c r="U45" t="inlineStr">
        <is>
          <t>utah</t>
        </is>
      </c>
      <c r="V45" t="inlineStr">
        <is>
          <t>UT</t>
        </is>
      </c>
    </row>
    <row r="46">
      <c r="A46" s="26">
        <f>IF(AND(ISNUMBER(Applications!A46),ISNUMBER(Applications!M46),OR(UPPER(TRIM(Applications!I46))="INTERVIEWING",UPPER(TRIM(Applications!I46))="REJECTED",UPPER(TRIM(Applications!I46))="OFFER")),IF(Applications!M46&gt;=Applications!A46,Applications!M46-Applications!A46,""),"")</f>
        <v/>
      </c>
      <c r="B46" s="26">
        <f>IF(AND(D46=1,ISNUMBER(Applications!A46)),WEEKDAY(Applications!A46),"")</f>
        <v/>
      </c>
      <c r="C46" s="27">
        <f>IF(AND(D46=1,ISNUMBER(Applications!A46)),Applications!A46-WEEKDAY(Applications!A46,3),"")</f>
        <v/>
      </c>
      <c r="D46" s="26">
        <f>IF(OR(UPPER(TRIM(Applications!I46))="APPLIED",UPPER(TRIM(Applications!I46))="INTERVIEWING",UPPER(TRIM(Applications!I46))="REJECTED",UPPER(TRIM(Applications!I46))="OFFER"),1,0)</f>
        <v/>
      </c>
      <c r="E46" s="26">
        <f>IF(AND(ISNUMBER(Applications!M46),OR(N(Applications!O46)&gt;0,UPPER(TRIM(Applications!I46))="INTERVIEWING",UPPER(TRIM(Applications!I46))="OFFER")),Applications!M46-WEEKDAY(Applications!M46,3),"")</f>
        <v/>
      </c>
      <c r="F46" s="26">
        <f>IF(AND(UPPER(TRIM(Applications!I46))="SKIPPED",ISNUMBER(Applications!A46)),Applications!A46-WEEKDAY(Applications!A46,3),"")</f>
        <v/>
      </c>
      <c r="G46" s="26">
        <f>IF(AND(UPPER(TRIM(Applications!I46))="BOOKMARKED",ISNUMBER(Applications!A46)),Applications!A46-WEEKDAY(Applications!A46,3),"")</f>
        <v/>
      </c>
      <c r="H46" s="26">
        <f>IF(AND(UPPER(TRIM(Applications!I46))="NOT APPLIED",ISNUMBER(Applications!A46)),Applications!A46-WEEKDAY(Applications!A46,3),"")</f>
        <v/>
      </c>
      <c r="I46" s="26">
        <f>IF(AND(UPPER(TRIM(Applications!I46))="REJECTED",ISNUMBER(Applications!M46)),Applications!M46-WEEKDAY(Applications!M46,3),"")</f>
        <v/>
      </c>
      <c r="J46" s="26">
        <f>IF(AND(UPPER(TRIM(Applications!I46))="OFFER",ISNUMBER(Applications!M46)),Applications!M46-WEEKDAY(Applications!M46,3),"")</f>
        <v/>
      </c>
      <c r="K46" s="26">
        <f>IF(TRIM(Applications!J46)="","",IFERROR(LOOKUP(2,1/ISNUMBER(SEARCH($R$2:$R$25,Applications!J46)),$S$2:$S$25),""))</f>
        <v/>
      </c>
      <c r="L46" s="26">
        <f>IF(K46="","",IF(COUNTIF(K$2:K46,K46)=1,COUNTIF(K$2:K$2000,K46)+(2001-ROW())/100000,""))</f>
        <v/>
      </c>
      <c r="M46" s="26">
        <f>IF(TRIM(Applications!D46)="","",TRIM(LEFT(TRIM(Applications!D46),FIND(",",TRIM(Applications!D46)&amp;",")-1)))</f>
        <v/>
      </c>
      <c r="N46" s="26">
        <f>IF(M46="","",IF(LEN(TRIM(LEFT(TRIM(MID(TRIM(Applications!D46),FIND(",",TRIM(Applications!D46)&amp;",")+1,200)),FIND(",",TRIM(MID(TRIM(Applications!D46),FIND(",",TRIM(Applications!D46)&amp;",")+1,200))&amp;",")-1)))=2,UPPER(TRIM(LEFT(TRIM(MID(TRIM(Applications!D46),FIND(",",TRIM(Applications!D46)&amp;",")+1,200)),FIND(",",TRIM(MID(TRIM(Applications!D46),FIND(",",TRIM(Applications!D46)&amp;",")+1,200))&amp;",")-1))),IFERROR(VLOOKUP(LOWER(TRIM(LEFT(TRIM(MID(TRIM(Applications!D46),FIND(",",TRIM(Applications!D46)&amp;",")+1,200)),FIND(",",TRIM(MID(TRIM(Applications!D46),FIND(",",TRIM(Applications!D46)&amp;",")+1,200))&amp;",")-1))),$U$2:$V$67,2,FALSE),"")))</f>
        <v/>
      </c>
      <c r="O46" s="26">
        <f>IF(M46="","",IF(N46="",M46,M46&amp;", "&amp;N46))</f>
        <v/>
      </c>
      <c r="P46" s="26">
        <f>IF(O46="","",IF(COUNTIF(O$2:O46,O46)=1,COUNTIF(O$2:O$2000,O46)+(2001-ROW())/100000,""))</f>
        <v/>
      </c>
      <c r="U46" t="inlineStr">
        <is>
          <t>vermont</t>
        </is>
      </c>
      <c r="V46" t="inlineStr">
        <is>
          <t>VT</t>
        </is>
      </c>
    </row>
    <row r="47">
      <c r="A47" s="26">
        <f>IF(AND(ISNUMBER(Applications!A47),ISNUMBER(Applications!M47),OR(UPPER(TRIM(Applications!I47))="INTERVIEWING",UPPER(TRIM(Applications!I47))="REJECTED",UPPER(TRIM(Applications!I47))="OFFER")),IF(Applications!M47&gt;=Applications!A47,Applications!M47-Applications!A47,""),"")</f>
        <v/>
      </c>
      <c r="B47" s="26">
        <f>IF(AND(D47=1,ISNUMBER(Applications!A47)),WEEKDAY(Applications!A47),"")</f>
        <v/>
      </c>
      <c r="C47" s="27">
        <f>IF(AND(D47=1,ISNUMBER(Applications!A47)),Applications!A47-WEEKDAY(Applications!A47,3),"")</f>
        <v/>
      </c>
      <c r="D47" s="26">
        <f>IF(OR(UPPER(TRIM(Applications!I47))="APPLIED",UPPER(TRIM(Applications!I47))="INTERVIEWING",UPPER(TRIM(Applications!I47))="REJECTED",UPPER(TRIM(Applications!I47))="OFFER"),1,0)</f>
        <v/>
      </c>
      <c r="E47" s="26">
        <f>IF(AND(ISNUMBER(Applications!M47),OR(N(Applications!O47)&gt;0,UPPER(TRIM(Applications!I47))="INTERVIEWING",UPPER(TRIM(Applications!I47))="OFFER")),Applications!M47-WEEKDAY(Applications!M47,3),"")</f>
        <v/>
      </c>
      <c r="F47" s="26">
        <f>IF(AND(UPPER(TRIM(Applications!I47))="SKIPPED",ISNUMBER(Applications!A47)),Applications!A47-WEEKDAY(Applications!A47,3),"")</f>
        <v/>
      </c>
      <c r="G47" s="26">
        <f>IF(AND(UPPER(TRIM(Applications!I47))="BOOKMARKED",ISNUMBER(Applications!A47)),Applications!A47-WEEKDAY(Applications!A47,3),"")</f>
        <v/>
      </c>
      <c r="H47" s="26">
        <f>IF(AND(UPPER(TRIM(Applications!I47))="NOT APPLIED",ISNUMBER(Applications!A47)),Applications!A47-WEEKDAY(Applications!A47,3),"")</f>
        <v/>
      </c>
      <c r="I47" s="26">
        <f>IF(AND(UPPER(TRIM(Applications!I47))="REJECTED",ISNUMBER(Applications!M47)),Applications!M47-WEEKDAY(Applications!M47,3),"")</f>
        <v/>
      </c>
      <c r="J47" s="26">
        <f>IF(AND(UPPER(TRIM(Applications!I47))="OFFER",ISNUMBER(Applications!M47)),Applications!M47-WEEKDAY(Applications!M47,3),"")</f>
        <v/>
      </c>
      <c r="K47" s="26">
        <f>IF(TRIM(Applications!J47)="","",IFERROR(LOOKUP(2,1/ISNUMBER(SEARCH($R$2:$R$25,Applications!J47)),$S$2:$S$25),""))</f>
        <v/>
      </c>
      <c r="L47" s="26">
        <f>IF(K47="","",IF(COUNTIF(K$2:K47,K47)=1,COUNTIF(K$2:K$2000,K47)+(2001-ROW())/100000,""))</f>
        <v/>
      </c>
      <c r="M47" s="26">
        <f>IF(TRIM(Applications!D47)="","",TRIM(LEFT(TRIM(Applications!D47),FIND(",",TRIM(Applications!D47)&amp;",")-1)))</f>
        <v/>
      </c>
      <c r="N47" s="26">
        <f>IF(M47="","",IF(LEN(TRIM(LEFT(TRIM(MID(TRIM(Applications!D47),FIND(",",TRIM(Applications!D47)&amp;",")+1,200)),FIND(",",TRIM(MID(TRIM(Applications!D47),FIND(",",TRIM(Applications!D47)&amp;",")+1,200))&amp;",")-1)))=2,UPPER(TRIM(LEFT(TRIM(MID(TRIM(Applications!D47),FIND(",",TRIM(Applications!D47)&amp;",")+1,200)),FIND(",",TRIM(MID(TRIM(Applications!D47),FIND(",",TRIM(Applications!D47)&amp;",")+1,200))&amp;",")-1))),IFERROR(VLOOKUP(LOWER(TRIM(LEFT(TRIM(MID(TRIM(Applications!D47),FIND(",",TRIM(Applications!D47)&amp;",")+1,200)),FIND(",",TRIM(MID(TRIM(Applications!D47),FIND(",",TRIM(Applications!D47)&amp;",")+1,200))&amp;",")-1))),$U$2:$V$67,2,FALSE),"")))</f>
        <v/>
      </c>
      <c r="O47" s="26">
        <f>IF(M47="","",IF(N47="",M47,M47&amp;", "&amp;N47))</f>
        <v/>
      </c>
      <c r="P47" s="26">
        <f>IF(O47="","",IF(COUNTIF(O$2:O47,O47)=1,COUNTIF(O$2:O$2000,O47)+(2001-ROW())/100000,""))</f>
        <v/>
      </c>
      <c r="U47" t="inlineStr">
        <is>
          <t>virginia</t>
        </is>
      </c>
      <c r="V47" t="inlineStr">
        <is>
          <t>VA</t>
        </is>
      </c>
    </row>
    <row r="48">
      <c r="A48" s="26">
        <f>IF(AND(ISNUMBER(Applications!A48),ISNUMBER(Applications!M48),OR(UPPER(TRIM(Applications!I48))="INTERVIEWING",UPPER(TRIM(Applications!I48))="REJECTED",UPPER(TRIM(Applications!I48))="OFFER")),IF(Applications!M48&gt;=Applications!A48,Applications!M48-Applications!A48,""),"")</f>
        <v/>
      </c>
      <c r="B48" s="26">
        <f>IF(AND(D48=1,ISNUMBER(Applications!A48)),WEEKDAY(Applications!A48),"")</f>
        <v/>
      </c>
      <c r="C48" s="27">
        <f>IF(AND(D48=1,ISNUMBER(Applications!A48)),Applications!A48-WEEKDAY(Applications!A48,3),"")</f>
        <v/>
      </c>
      <c r="D48" s="26">
        <f>IF(OR(UPPER(TRIM(Applications!I48))="APPLIED",UPPER(TRIM(Applications!I48))="INTERVIEWING",UPPER(TRIM(Applications!I48))="REJECTED",UPPER(TRIM(Applications!I48))="OFFER"),1,0)</f>
        <v/>
      </c>
      <c r="E48" s="26">
        <f>IF(AND(ISNUMBER(Applications!M48),OR(N(Applications!O48)&gt;0,UPPER(TRIM(Applications!I48))="INTERVIEWING",UPPER(TRIM(Applications!I48))="OFFER")),Applications!M48-WEEKDAY(Applications!M48,3),"")</f>
        <v/>
      </c>
      <c r="F48" s="26">
        <f>IF(AND(UPPER(TRIM(Applications!I48))="SKIPPED",ISNUMBER(Applications!A48)),Applications!A48-WEEKDAY(Applications!A48,3),"")</f>
        <v/>
      </c>
      <c r="G48" s="26">
        <f>IF(AND(UPPER(TRIM(Applications!I48))="BOOKMARKED",ISNUMBER(Applications!A48)),Applications!A48-WEEKDAY(Applications!A48,3),"")</f>
        <v/>
      </c>
      <c r="H48" s="26">
        <f>IF(AND(UPPER(TRIM(Applications!I48))="NOT APPLIED",ISNUMBER(Applications!A48)),Applications!A48-WEEKDAY(Applications!A48,3),"")</f>
        <v/>
      </c>
      <c r="I48" s="26">
        <f>IF(AND(UPPER(TRIM(Applications!I48))="REJECTED",ISNUMBER(Applications!M48)),Applications!M48-WEEKDAY(Applications!M48,3),"")</f>
        <v/>
      </c>
      <c r="J48" s="26">
        <f>IF(AND(UPPER(TRIM(Applications!I48))="OFFER",ISNUMBER(Applications!M48)),Applications!M48-WEEKDAY(Applications!M48,3),"")</f>
        <v/>
      </c>
      <c r="K48" s="26">
        <f>IF(TRIM(Applications!J48)="","",IFERROR(LOOKUP(2,1/ISNUMBER(SEARCH($R$2:$R$25,Applications!J48)),$S$2:$S$25),""))</f>
        <v/>
      </c>
      <c r="L48" s="26">
        <f>IF(K48="","",IF(COUNTIF(K$2:K48,K48)=1,COUNTIF(K$2:K$2000,K48)+(2001-ROW())/100000,""))</f>
        <v/>
      </c>
      <c r="M48" s="26">
        <f>IF(TRIM(Applications!D48)="","",TRIM(LEFT(TRIM(Applications!D48),FIND(",",TRIM(Applications!D48)&amp;",")-1)))</f>
        <v/>
      </c>
      <c r="N48" s="26">
        <f>IF(M48="","",IF(LEN(TRIM(LEFT(TRIM(MID(TRIM(Applications!D48),FIND(",",TRIM(Applications!D48)&amp;",")+1,200)),FIND(",",TRIM(MID(TRIM(Applications!D48),FIND(",",TRIM(Applications!D48)&amp;",")+1,200))&amp;",")-1)))=2,UPPER(TRIM(LEFT(TRIM(MID(TRIM(Applications!D48),FIND(",",TRIM(Applications!D48)&amp;",")+1,200)),FIND(",",TRIM(MID(TRIM(Applications!D48),FIND(",",TRIM(Applications!D48)&amp;",")+1,200))&amp;",")-1))),IFERROR(VLOOKUP(LOWER(TRIM(LEFT(TRIM(MID(TRIM(Applications!D48),FIND(",",TRIM(Applications!D48)&amp;",")+1,200)),FIND(",",TRIM(MID(TRIM(Applications!D48),FIND(",",TRIM(Applications!D48)&amp;",")+1,200))&amp;",")-1))),$U$2:$V$67,2,FALSE),"")))</f>
        <v/>
      </c>
      <c r="O48" s="26">
        <f>IF(M48="","",IF(N48="",M48,M48&amp;", "&amp;N48))</f>
        <v/>
      </c>
      <c r="P48" s="26">
        <f>IF(O48="","",IF(COUNTIF(O$2:O48,O48)=1,COUNTIF(O$2:O$2000,O48)+(2001-ROW())/100000,""))</f>
        <v/>
      </c>
      <c r="U48" t="inlineStr">
        <is>
          <t>washington</t>
        </is>
      </c>
      <c r="V48" t="inlineStr">
        <is>
          <t>WA</t>
        </is>
      </c>
    </row>
    <row r="49">
      <c r="A49" s="26">
        <f>IF(AND(ISNUMBER(Applications!A49),ISNUMBER(Applications!M49),OR(UPPER(TRIM(Applications!I49))="INTERVIEWING",UPPER(TRIM(Applications!I49))="REJECTED",UPPER(TRIM(Applications!I49))="OFFER")),IF(Applications!M49&gt;=Applications!A49,Applications!M49-Applications!A49,""),"")</f>
        <v/>
      </c>
      <c r="B49" s="26">
        <f>IF(AND(D49=1,ISNUMBER(Applications!A49)),WEEKDAY(Applications!A49),"")</f>
        <v/>
      </c>
      <c r="C49" s="27">
        <f>IF(AND(D49=1,ISNUMBER(Applications!A49)),Applications!A49-WEEKDAY(Applications!A49,3),"")</f>
        <v/>
      </c>
      <c r="D49" s="26">
        <f>IF(OR(UPPER(TRIM(Applications!I49))="APPLIED",UPPER(TRIM(Applications!I49))="INTERVIEWING",UPPER(TRIM(Applications!I49))="REJECTED",UPPER(TRIM(Applications!I49))="OFFER"),1,0)</f>
        <v/>
      </c>
      <c r="E49" s="26">
        <f>IF(AND(ISNUMBER(Applications!M49),OR(N(Applications!O49)&gt;0,UPPER(TRIM(Applications!I49))="INTERVIEWING",UPPER(TRIM(Applications!I49))="OFFER")),Applications!M49-WEEKDAY(Applications!M49,3),"")</f>
        <v/>
      </c>
      <c r="F49" s="26">
        <f>IF(AND(UPPER(TRIM(Applications!I49))="SKIPPED",ISNUMBER(Applications!A49)),Applications!A49-WEEKDAY(Applications!A49,3),"")</f>
        <v/>
      </c>
      <c r="G49" s="26">
        <f>IF(AND(UPPER(TRIM(Applications!I49))="BOOKMARKED",ISNUMBER(Applications!A49)),Applications!A49-WEEKDAY(Applications!A49,3),"")</f>
        <v/>
      </c>
      <c r="H49" s="26">
        <f>IF(AND(UPPER(TRIM(Applications!I49))="NOT APPLIED",ISNUMBER(Applications!A49)),Applications!A49-WEEKDAY(Applications!A49,3),"")</f>
        <v/>
      </c>
      <c r="I49" s="26">
        <f>IF(AND(UPPER(TRIM(Applications!I49))="REJECTED",ISNUMBER(Applications!M49)),Applications!M49-WEEKDAY(Applications!M49,3),"")</f>
        <v/>
      </c>
      <c r="J49" s="26">
        <f>IF(AND(UPPER(TRIM(Applications!I49))="OFFER",ISNUMBER(Applications!M49)),Applications!M49-WEEKDAY(Applications!M49,3),"")</f>
        <v/>
      </c>
      <c r="K49" s="26">
        <f>IF(TRIM(Applications!J49)="","",IFERROR(LOOKUP(2,1/ISNUMBER(SEARCH($R$2:$R$25,Applications!J49)),$S$2:$S$25),""))</f>
        <v/>
      </c>
      <c r="L49" s="26">
        <f>IF(K49="","",IF(COUNTIF(K$2:K49,K49)=1,COUNTIF(K$2:K$2000,K49)+(2001-ROW())/100000,""))</f>
        <v/>
      </c>
      <c r="M49" s="26">
        <f>IF(TRIM(Applications!D49)="","",TRIM(LEFT(TRIM(Applications!D49),FIND(",",TRIM(Applications!D49)&amp;",")-1)))</f>
        <v/>
      </c>
      <c r="N49" s="26">
        <f>IF(M49="","",IF(LEN(TRIM(LEFT(TRIM(MID(TRIM(Applications!D49),FIND(",",TRIM(Applications!D49)&amp;",")+1,200)),FIND(",",TRIM(MID(TRIM(Applications!D49),FIND(",",TRIM(Applications!D49)&amp;",")+1,200))&amp;",")-1)))=2,UPPER(TRIM(LEFT(TRIM(MID(TRIM(Applications!D49),FIND(",",TRIM(Applications!D49)&amp;",")+1,200)),FIND(",",TRIM(MID(TRIM(Applications!D49),FIND(",",TRIM(Applications!D49)&amp;",")+1,200))&amp;",")-1))),IFERROR(VLOOKUP(LOWER(TRIM(LEFT(TRIM(MID(TRIM(Applications!D49),FIND(",",TRIM(Applications!D49)&amp;",")+1,200)),FIND(",",TRIM(MID(TRIM(Applications!D49),FIND(",",TRIM(Applications!D49)&amp;",")+1,200))&amp;",")-1))),$U$2:$V$67,2,FALSE),"")))</f>
        <v/>
      </c>
      <c r="O49" s="26">
        <f>IF(M49="","",IF(N49="",M49,M49&amp;", "&amp;N49))</f>
        <v/>
      </c>
      <c r="P49" s="26">
        <f>IF(O49="","",IF(COUNTIF(O$2:O49,O49)=1,COUNTIF(O$2:O$2000,O49)+(2001-ROW())/100000,""))</f>
        <v/>
      </c>
      <c r="U49" t="inlineStr">
        <is>
          <t>west virginia</t>
        </is>
      </c>
      <c r="V49" t="inlineStr">
        <is>
          <t>WV</t>
        </is>
      </c>
    </row>
    <row r="50">
      <c r="A50" s="26">
        <f>IF(AND(ISNUMBER(Applications!A50),ISNUMBER(Applications!M50),OR(UPPER(TRIM(Applications!I50))="INTERVIEWING",UPPER(TRIM(Applications!I50))="REJECTED",UPPER(TRIM(Applications!I50))="OFFER")),IF(Applications!M50&gt;=Applications!A50,Applications!M50-Applications!A50,""),"")</f>
        <v/>
      </c>
      <c r="B50" s="26">
        <f>IF(AND(D50=1,ISNUMBER(Applications!A50)),WEEKDAY(Applications!A50),"")</f>
        <v/>
      </c>
      <c r="C50" s="27">
        <f>IF(AND(D50=1,ISNUMBER(Applications!A50)),Applications!A50-WEEKDAY(Applications!A50,3),"")</f>
        <v/>
      </c>
      <c r="D50" s="26">
        <f>IF(OR(UPPER(TRIM(Applications!I50))="APPLIED",UPPER(TRIM(Applications!I50))="INTERVIEWING",UPPER(TRIM(Applications!I50))="REJECTED",UPPER(TRIM(Applications!I50))="OFFER"),1,0)</f>
        <v/>
      </c>
      <c r="E50" s="26">
        <f>IF(AND(ISNUMBER(Applications!M50),OR(N(Applications!O50)&gt;0,UPPER(TRIM(Applications!I50))="INTERVIEWING",UPPER(TRIM(Applications!I50))="OFFER")),Applications!M50-WEEKDAY(Applications!M50,3),"")</f>
        <v/>
      </c>
      <c r="F50" s="26">
        <f>IF(AND(UPPER(TRIM(Applications!I50))="SKIPPED",ISNUMBER(Applications!A50)),Applications!A50-WEEKDAY(Applications!A50,3),"")</f>
        <v/>
      </c>
      <c r="G50" s="26">
        <f>IF(AND(UPPER(TRIM(Applications!I50))="BOOKMARKED",ISNUMBER(Applications!A50)),Applications!A50-WEEKDAY(Applications!A50,3),"")</f>
        <v/>
      </c>
      <c r="H50" s="26">
        <f>IF(AND(UPPER(TRIM(Applications!I50))="NOT APPLIED",ISNUMBER(Applications!A50)),Applications!A50-WEEKDAY(Applications!A50,3),"")</f>
        <v/>
      </c>
      <c r="I50" s="26">
        <f>IF(AND(UPPER(TRIM(Applications!I50))="REJECTED",ISNUMBER(Applications!M50)),Applications!M50-WEEKDAY(Applications!M50,3),"")</f>
        <v/>
      </c>
      <c r="J50" s="26">
        <f>IF(AND(UPPER(TRIM(Applications!I50))="OFFER",ISNUMBER(Applications!M50)),Applications!M50-WEEKDAY(Applications!M50,3),"")</f>
        <v/>
      </c>
      <c r="K50" s="26">
        <f>IF(TRIM(Applications!J50)="","",IFERROR(LOOKUP(2,1/ISNUMBER(SEARCH($R$2:$R$25,Applications!J50)),$S$2:$S$25),""))</f>
        <v/>
      </c>
      <c r="L50" s="26">
        <f>IF(K50="","",IF(COUNTIF(K$2:K50,K50)=1,COUNTIF(K$2:K$2000,K50)+(2001-ROW())/100000,""))</f>
        <v/>
      </c>
      <c r="M50" s="26">
        <f>IF(TRIM(Applications!D50)="","",TRIM(LEFT(TRIM(Applications!D50),FIND(",",TRIM(Applications!D50)&amp;",")-1)))</f>
        <v/>
      </c>
      <c r="N50" s="26">
        <f>IF(M50="","",IF(LEN(TRIM(LEFT(TRIM(MID(TRIM(Applications!D50),FIND(",",TRIM(Applications!D50)&amp;",")+1,200)),FIND(",",TRIM(MID(TRIM(Applications!D50),FIND(",",TRIM(Applications!D50)&amp;",")+1,200))&amp;",")-1)))=2,UPPER(TRIM(LEFT(TRIM(MID(TRIM(Applications!D50),FIND(",",TRIM(Applications!D50)&amp;",")+1,200)),FIND(",",TRIM(MID(TRIM(Applications!D50),FIND(",",TRIM(Applications!D50)&amp;",")+1,200))&amp;",")-1))),IFERROR(VLOOKUP(LOWER(TRIM(LEFT(TRIM(MID(TRIM(Applications!D50),FIND(",",TRIM(Applications!D50)&amp;",")+1,200)),FIND(",",TRIM(MID(TRIM(Applications!D50),FIND(",",TRIM(Applications!D50)&amp;",")+1,200))&amp;",")-1))),$U$2:$V$67,2,FALSE),"")))</f>
        <v/>
      </c>
      <c r="O50" s="26">
        <f>IF(M50="","",IF(N50="",M50,M50&amp;", "&amp;N50))</f>
        <v/>
      </c>
      <c r="P50" s="26">
        <f>IF(O50="","",IF(COUNTIF(O$2:O50,O50)=1,COUNTIF(O$2:O$2000,O50)+(2001-ROW())/100000,""))</f>
        <v/>
      </c>
      <c r="U50" t="inlineStr">
        <is>
          <t>wisconsin</t>
        </is>
      </c>
      <c r="V50" t="inlineStr">
        <is>
          <t>WI</t>
        </is>
      </c>
    </row>
    <row r="51">
      <c r="A51" s="26">
        <f>IF(AND(ISNUMBER(Applications!A51),ISNUMBER(Applications!M51),OR(UPPER(TRIM(Applications!I51))="INTERVIEWING",UPPER(TRIM(Applications!I51))="REJECTED",UPPER(TRIM(Applications!I51))="OFFER")),IF(Applications!M51&gt;=Applications!A51,Applications!M51-Applications!A51,""),"")</f>
        <v/>
      </c>
      <c r="B51" s="26">
        <f>IF(AND(D51=1,ISNUMBER(Applications!A51)),WEEKDAY(Applications!A51),"")</f>
        <v/>
      </c>
      <c r="C51" s="27">
        <f>IF(AND(D51=1,ISNUMBER(Applications!A51)),Applications!A51-WEEKDAY(Applications!A51,3),"")</f>
        <v/>
      </c>
      <c r="D51" s="26">
        <f>IF(OR(UPPER(TRIM(Applications!I51))="APPLIED",UPPER(TRIM(Applications!I51))="INTERVIEWING",UPPER(TRIM(Applications!I51))="REJECTED",UPPER(TRIM(Applications!I51))="OFFER"),1,0)</f>
        <v/>
      </c>
      <c r="E51" s="26">
        <f>IF(AND(ISNUMBER(Applications!M51),OR(N(Applications!O51)&gt;0,UPPER(TRIM(Applications!I51))="INTERVIEWING",UPPER(TRIM(Applications!I51))="OFFER")),Applications!M51-WEEKDAY(Applications!M51,3),"")</f>
        <v/>
      </c>
      <c r="F51" s="26">
        <f>IF(AND(UPPER(TRIM(Applications!I51))="SKIPPED",ISNUMBER(Applications!A51)),Applications!A51-WEEKDAY(Applications!A51,3),"")</f>
        <v/>
      </c>
      <c r="G51" s="26">
        <f>IF(AND(UPPER(TRIM(Applications!I51))="BOOKMARKED",ISNUMBER(Applications!A51)),Applications!A51-WEEKDAY(Applications!A51,3),"")</f>
        <v/>
      </c>
      <c r="H51" s="26">
        <f>IF(AND(UPPER(TRIM(Applications!I51))="NOT APPLIED",ISNUMBER(Applications!A51)),Applications!A51-WEEKDAY(Applications!A51,3),"")</f>
        <v/>
      </c>
      <c r="I51" s="26">
        <f>IF(AND(UPPER(TRIM(Applications!I51))="REJECTED",ISNUMBER(Applications!M51)),Applications!M51-WEEKDAY(Applications!M51,3),"")</f>
        <v/>
      </c>
      <c r="J51" s="26">
        <f>IF(AND(UPPER(TRIM(Applications!I51))="OFFER",ISNUMBER(Applications!M51)),Applications!M51-WEEKDAY(Applications!M51,3),"")</f>
        <v/>
      </c>
      <c r="K51" s="26">
        <f>IF(TRIM(Applications!J51)="","",IFERROR(LOOKUP(2,1/ISNUMBER(SEARCH($R$2:$R$25,Applications!J51)),$S$2:$S$25),""))</f>
        <v/>
      </c>
      <c r="L51" s="26">
        <f>IF(K51="","",IF(COUNTIF(K$2:K51,K51)=1,COUNTIF(K$2:K$2000,K51)+(2001-ROW())/100000,""))</f>
        <v/>
      </c>
      <c r="M51" s="26">
        <f>IF(TRIM(Applications!D51)="","",TRIM(LEFT(TRIM(Applications!D51),FIND(",",TRIM(Applications!D51)&amp;",")-1)))</f>
        <v/>
      </c>
      <c r="N51" s="26">
        <f>IF(M51="","",IF(LEN(TRIM(LEFT(TRIM(MID(TRIM(Applications!D51),FIND(",",TRIM(Applications!D51)&amp;",")+1,200)),FIND(",",TRIM(MID(TRIM(Applications!D51),FIND(",",TRIM(Applications!D51)&amp;",")+1,200))&amp;",")-1)))=2,UPPER(TRIM(LEFT(TRIM(MID(TRIM(Applications!D51),FIND(",",TRIM(Applications!D51)&amp;",")+1,200)),FIND(",",TRIM(MID(TRIM(Applications!D51),FIND(",",TRIM(Applications!D51)&amp;",")+1,200))&amp;",")-1))),IFERROR(VLOOKUP(LOWER(TRIM(LEFT(TRIM(MID(TRIM(Applications!D51),FIND(",",TRIM(Applications!D51)&amp;",")+1,200)),FIND(",",TRIM(MID(TRIM(Applications!D51),FIND(",",TRIM(Applications!D51)&amp;",")+1,200))&amp;",")-1))),$U$2:$V$67,2,FALSE),"")))</f>
        <v/>
      </c>
      <c r="O51" s="26">
        <f>IF(M51="","",IF(N51="",M51,M51&amp;", "&amp;N51))</f>
        <v/>
      </c>
      <c r="P51" s="26">
        <f>IF(O51="","",IF(COUNTIF(O$2:O51,O51)=1,COUNTIF(O$2:O$2000,O51)+(2001-ROW())/100000,""))</f>
        <v/>
      </c>
      <c r="U51" t="inlineStr">
        <is>
          <t>wyoming</t>
        </is>
      </c>
      <c r="V51" t="inlineStr">
        <is>
          <t>WY</t>
        </is>
      </c>
    </row>
    <row r="52">
      <c r="A52" s="26">
        <f>IF(AND(ISNUMBER(Applications!A52),ISNUMBER(Applications!M52),OR(UPPER(TRIM(Applications!I52))="INTERVIEWING",UPPER(TRIM(Applications!I52))="REJECTED",UPPER(TRIM(Applications!I52))="OFFER")),IF(Applications!M52&gt;=Applications!A52,Applications!M52-Applications!A52,""),"")</f>
        <v/>
      </c>
      <c r="B52" s="26">
        <f>IF(AND(D52=1,ISNUMBER(Applications!A52)),WEEKDAY(Applications!A52),"")</f>
        <v/>
      </c>
      <c r="C52" s="27">
        <f>IF(AND(D52=1,ISNUMBER(Applications!A52)),Applications!A52-WEEKDAY(Applications!A52,3),"")</f>
        <v/>
      </c>
      <c r="D52" s="26">
        <f>IF(OR(UPPER(TRIM(Applications!I52))="APPLIED",UPPER(TRIM(Applications!I52))="INTERVIEWING",UPPER(TRIM(Applications!I52))="REJECTED",UPPER(TRIM(Applications!I52))="OFFER"),1,0)</f>
        <v/>
      </c>
      <c r="E52" s="26">
        <f>IF(AND(ISNUMBER(Applications!M52),OR(N(Applications!O52)&gt;0,UPPER(TRIM(Applications!I52))="INTERVIEWING",UPPER(TRIM(Applications!I52))="OFFER")),Applications!M52-WEEKDAY(Applications!M52,3),"")</f>
        <v/>
      </c>
      <c r="F52" s="26">
        <f>IF(AND(UPPER(TRIM(Applications!I52))="SKIPPED",ISNUMBER(Applications!A52)),Applications!A52-WEEKDAY(Applications!A52,3),"")</f>
        <v/>
      </c>
      <c r="G52" s="26">
        <f>IF(AND(UPPER(TRIM(Applications!I52))="BOOKMARKED",ISNUMBER(Applications!A52)),Applications!A52-WEEKDAY(Applications!A52,3),"")</f>
        <v/>
      </c>
      <c r="H52" s="26">
        <f>IF(AND(UPPER(TRIM(Applications!I52))="NOT APPLIED",ISNUMBER(Applications!A52)),Applications!A52-WEEKDAY(Applications!A52,3),"")</f>
        <v/>
      </c>
      <c r="I52" s="26">
        <f>IF(AND(UPPER(TRIM(Applications!I52))="REJECTED",ISNUMBER(Applications!M52)),Applications!M52-WEEKDAY(Applications!M52,3),"")</f>
        <v/>
      </c>
      <c r="J52" s="26">
        <f>IF(AND(UPPER(TRIM(Applications!I52))="OFFER",ISNUMBER(Applications!M52)),Applications!M52-WEEKDAY(Applications!M52,3),"")</f>
        <v/>
      </c>
      <c r="K52" s="26">
        <f>IF(TRIM(Applications!J52)="","",IFERROR(LOOKUP(2,1/ISNUMBER(SEARCH($R$2:$R$25,Applications!J52)),$S$2:$S$25),""))</f>
        <v/>
      </c>
      <c r="L52" s="26">
        <f>IF(K52="","",IF(COUNTIF(K$2:K52,K52)=1,COUNTIF(K$2:K$2000,K52)+(2001-ROW())/100000,""))</f>
        <v/>
      </c>
      <c r="M52" s="26">
        <f>IF(TRIM(Applications!D52)="","",TRIM(LEFT(TRIM(Applications!D52),FIND(",",TRIM(Applications!D52)&amp;",")-1)))</f>
        <v/>
      </c>
      <c r="N52" s="26">
        <f>IF(M52="","",IF(LEN(TRIM(LEFT(TRIM(MID(TRIM(Applications!D52),FIND(",",TRIM(Applications!D52)&amp;",")+1,200)),FIND(",",TRIM(MID(TRIM(Applications!D52),FIND(",",TRIM(Applications!D52)&amp;",")+1,200))&amp;",")-1)))=2,UPPER(TRIM(LEFT(TRIM(MID(TRIM(Applications!D52),FIND(",",TRIM(Applications!D52)&amp;",")+1,200)),FIND(",",TRIM(MID(TRIM(Applications!D52),FIND(",",TRIM(Applications!D52)&amp;",")+1,200))&amp;",")-1))),IFERROR(VLOOKUP(LOWER(TRIM(LEFT(TRIM(MID(TRIM(Applications!D52),FIND(",",TRIM(Applications!D52)&amp;",")+1,200)),FIND(",",TRIM(MID(TRIM(Applications!D52),FIND(",",TRIM(Applications!D52)&amp;",")+1,200))&amp;",")-1))),$U$2:$V$67,2,FALSE),"")))</f>
        <v/>
      </c>
      <c r="O52" s="26">
        <f>IF(M52="","",IF(N52="",M52,M52&amp;", "&amp;N52))</f>
        <v/>
      </c>
      <c r="P52" s="26">
        <f>IF(O52="","",IF(COUNTIF(O$2:O52,O52)=1,COUNTIF(O$2:O$2000,O52)+(2001-ROW())/100000,""))</f>
        <v/>
      </c>
      <c r="U52" t="inlineStr">
        <is>
          <t>district of columbia</t>
        </is>
      </c>
      <c r="V52" t="inlineStr">
        <is>
          <t>DC</t>
        </is>
      </c>
    </row>
    <row r="53">
      <c r="A53" s="26">
        <f>IF(AND(ISNUMBER(Applications!A53),ISNUMBER(Applications!M53),OR(UPPER(TRIM(Applications!I53))="INTERVIEWING",UPPER(TRIM(Applications!I53))="REJECTED",UPPER(TRIM(Applications!I53))="OFFER")),IF(Applications!M53&gt;=Applications!A53,Applications!M53-Applications!A53,""),"")</f>
        <v/>
      </c>
      <c r="B53" s="26">
        <f>IF(AND(D53=1,ISNUMBER(Applications!A53)),WEEKDAY(Applications!A53),"")</f>
        <v/>
      </c>
      <c r="C53" s="27">
        <f>IF(AND(D53=1,ISNUMBER(Applications!A53)),Applications!A53-WEEKDAY(Applications!A53,3),"")</f>
        <v/>
      </c>
      <c r="D53" s="26">
        <f>IF(OR(UPPER(TRIM(Applications!I53))="APPLIED",UPPER(TRIM(Applications!I53))="INTERVIEWING",UPPER(TRIM(Applications!I53))="REJECTED",UPPER(TRIM(Applications!I53))="OFFER"),1,0)</f>
        <v/>
      </c>
      <c r="E53" s="26">
        <f>IF(AND(ISNUMBER(Applications!M53),OR(N(Applications!O53)&gt;0,UPPER(TRIM(Applications!I53))="INTERVIEWING",UPPER(TRIM(Applications!I53))="OFFER")),Applications!M53-WEEKDAY(Applications!M53,3),"")</f>
        <v/>
      </c>
      <c r="F53" s="26">
        <f>IF(AND(UPPER(TRIM(Applications!I53))="SKIPPED",ISNUMBER(Applications!A53)),Applications!A53-WEEKDAY(Applications!A53,3),"")</f>
        <v/>
      </c>
      <c r="G53" s="26">
        <f>IF(AND(UPPER(TRIM(Applications!I53))="BOOKMARKED",ISNUMBER(Applications!A53)),Applications!A53-WEEKDAY(Applications!A53,3),"")</f>
        <v/>
      </c>
      <c r="H53" s="26">
        <f>IF(AND(UPPER(TRIM(Applications!I53))="NOT APPLIED",ISNUMBER(Applications!A53)),Applications!A53-WEEKDAY(Applications!A53,3),"")</f>
        <v/>
      </c>
      <c r="I53" s="26">
        <f>IF(AND(UPPER(TRIM(Applications!I53))="REJECTED",ISNUMBER(Applications!M53)),Applications!M53-WEEKDAY(Applications!M53,3),"")</f>
        <v/>
      </c>
      <c r="J53" s="26">
        <f>IF(AND(UPPER(TRIM(Applications!I53))="OFFER",ISNUMBER(Applications!M53)),Applications!M53-WEEKDAY(Applications!M53,3),"")</f>
        <v/>
      </c>
      <c r="K53" s="26">
        <f>IF(TRIM(Applications!J53)="","",IFERROR(LOOKUP(2,1/ISNUMBER(SEARCH($R$2:$R$25,Applications!J53)),$S$2:$S$25),""))</f>
        <v/>
      </c>
      <c r="L53" s="26">
        <f>IF(K53="","",IF(COUNTIF(K$2:K53,K53)=1,COUNTIF(K$2:K$2000,K53)+(2001-ROW())/100000,""))</f>
        <v/>
      </c>
      <c r="M53" s="26">
        <f>IF(TRIM(Applications!D53)="","",TRIM(LEFT(TRIM(Applications!D53),FIND(",",TRIM(Applications!D53)&amp;",")-1)))</f>
        <v/>
      </c>
      <c r="N53" s="26">
        <f>IF(M53="","",IF(LEN(TRIM(LEFT(TRIM(MID(TRIM(Applications!D53),FIND(",",TRIM(Applications!D53)&amp;",")+1,200)),FIND(",",TRIM(MID(TRIM(Applications!D53),FIND(",",TRIM(Applications!D53)&amp;",")+1,200))&amp;",")-1)))=2,UPPER(TRIM(LEFT(TRIM(MID(TRIM(Applications!D53),FIND(",",TRIM(Applications!D53)&amp;",")+1,200)),FIND(",",TRIM(MID(TRIM(Applications!D53),FIND(",",TRIM(Applications!D53)&amp;",")+1,200))&amp;",")-1))),IFERROR(VLOOKUP(LOWER(TRIM(LEFT(TRIM(MID(TRIM(Applications!D53),FIND(",",TRIM(Applications!D53)&amp;",")+1,200)),FIND(",",TRIM(MID(TRIM(Applications!D53),FIND(",",TRIM(Applications!D53)&amp;",")+1,200))&amp;",")-1))),$U$2:$V$67,2,FALSE),"")))</f>
        <v/>
      </c>
      <c r="O53" s="26">
        <f>IF(M53="","",IF(N53="",M53,M53&amp;", "&amp;N53))</f>
        <v/>
      </c>
      <c r="P53" s="26">
        <f>IF(O53="","",IF(COUNTIF(O$2:O53,O53)=1,COUNTIF(O$2:O$2000,O53)+(2001-ROW())/100000,""))</f>
        <v/>
      </c>
      <c r="U53" t="inlineStr">
        <is>
          <t>alberta</t>
        </is>
      </c>
      <c r="V53" t="inlineStr">
        <is>
          <t>AB</t>
        </is>
      </c>
    </row>
    <row r="54">
      <c r="A54" s="26">
        <f>IF(AND(ISNUMBER(Applications!A54),ISNUMBER(Applications!M54),OR(UPPER(TRIM(Applications!I54))="INTERVIEWING",UPPER(TRIM(Applications!I54))="REJECTED",UPPER(TRIM(Applications!I54))="OFFER")),IF(Applications!M54&gt;=Applications!A54,Applications!M54-Applications!A54,""),"")</f>
        <v/>
      </c>
      <c r="B54" s="26">
        <f>IF(AND(D54=1,ISNUMBER(Applications!A54)),WEEKDAY(Applications!A54),"")</f>
        <v/>
      </c>
      <c r="C54" s="27">
        <f>IF(AND(D54=1,ISNUMBER(Applications!A54)),Applications!A54-WEEKDAY(Applications!A54,3),"")</f>
        <v/>
      </c>
      <c r="D54" s="26">
        <f>IF(OR(UPPER(TRIM(Applications!I54))="APPLIED",UPPER(TRIM(Applications!I54))="INTERVIEWING",UPPER(TRIM(Applications!I54))="REJECTED",UPPER(TRIM(Applications!I54))="OFFER"),1,0)</f>
        <v/>
      </c>
      <c r="E54" s="26">
        <f>IF(AND(ISNUMBER(Applications!M54),OR(N(Applications!O54)&gt;0,UPPER(TRIM(Applications!I54))="INTERVIEWING",UPPER(TRIM(Applications!I54))="OFFER")),Applications!M54-WEEKDAY(Applications!M54,3),"")</f>
        <v/>
      </c>
      <c r="F54" s="26">
        <f>IF(AND(UPPER(TRIM(Applications!I54))="SKIPPED",ISNUMBER(Applications!A54)),Applications!A54-WEEKDAY(Applications!A54,3),"")</f>
        <v/>
      </c>
      <c r="G54" s="26">
        <f>IF(AND(UPPER(TRIM(Applications!I54))="BOOKMARKED",ISNUMBER(Applications!A54)),Applications!A54-WEEKDAY(Applications!A54,3),"")</f>
        <v/>
      </c>
      <c r="H54" s="26">
        <f>IF(AND(UPPER(TRIM(Applications!I54))="NOT APPLIED",ISNUMBER(Applications!A54)),Applications!A54-WEEKDAY(Applications!A54,3),"")</f>
        <v/>
      </c>
      <c r="I54" s="26">
        <f>IF(AND(UPPER(TRIM(Applications!I54))="REJECTED",ISNUMBER(Applications!M54)),Applications!M54-WEEKDAY(Applications!M54,3),"")</f>
        <v/>
      </c>
      <c r="J54" s="26">
        <f>IF(AND(UPPER(TRIM(Applications!I54))="OFFER",ISNUMBER(Applications!M54)),Applications!M54-WEEKDAY(Applications!M54,3),"")</f>
        <v/>
      </c>
      <c r="K54" s="26">
        <f>IF(TRIM(Applications!J54)="","",IFERROR(LOOKUP(2,1/ISNUMBER(SEARCH($R$2:$R$25,Applications!J54)),$S$2:$S$25),""))</f>
        <v/>
      </c>
      <c r="L54" s="26">
        <f>IF(K54="","",IF(COUNTIF(K$2:K54,K54)=1,COUNTIF(K$2:K$2000,K54)+(2001-ROW())/100000,""))</f>
        <v/>
      </c>
      <c r="M54" s="26">
        <f>IF(TRIM(Applications!D54)="","",TRIM(LEFT(TRIM(Applications!D54),FIND(",",TRIM(Applications!D54)&amp;",")-1)))</f>
        <v/>
      </c>
      <c r="N54" s="26">
        <f>IF(M54="","",IF(LEN(TRIM(LEFT(TRIM(MID(TRIM(Applications!D54),FIND(",",TRIM(Applications!D54)&amp;",")+1,200)),FIND(",",TRIM(MID(TRIM(Applications!D54),FIND(",",TRIM(Applications!D54)&amp;",")+1,200))&amp;",")-1)))=2,UPPER(TRIM(LEFT(TRIM(MID(TRIM(Applications!D54),FIND(",",TRIM(Applications!D54)&amp;",")+1,200)),FIND(",",TRIM(MID(TRIM(Applications!D54),FIND(",",TRIM(Applications!D54)&amp;",")+1,200))&amp;",")-1))),IFERROR(VLOOKUP(LOWER(TRIM(LEFT(TRIM(MID(TRIM(Applications!D54),FIND(",",TRIM(Applications!D54)&amp;",")+1,200)),FIND(",",TRIM(MID(TRIM(Applications!D54),FIND(",",TRIM(Applications!D54)&amp;",")+1,200))&amp;",")-1))),$U$2:$V$67,2,FALSE),"")))</f>
        <v/>
      </c>
      <c r="O54" s="26">
        <f>IF(M54="","",IF(N54="",M54,M54&amp;", "&amp;N54))</f>
        <v/>
      </c>
      <c r="P54" s="26">
        <f>IF(O54="","",IF(COUNTIF(O$2:O54,O54)=1,COUNTIF(O$2:O$2000,O54)+(2001-ROW())/100000,""))</f>
        <v/>
      </c>
      <c r="U54" t="inlineStr">
        <is>
          <t>british columbia</t>
        </is>
      </c>
      <c r="V54" t="inlineStr">
        <is>
          <t>BC</t>
        </is>
      </c>
    </row>
    <row r="55">
      <c r="A55" s="26">
        <f>IF(AND(ISNUMBER(Applications!A55),ISNUMBER(Applications!M55),OR(UPPER(TRIM(Applications!I55))="INTERVIEWING",UPPER(TRIM(Applications!I55))="REJECTED",UPPER(TRIM(Applications!I55))="OFFER")),IF(Applications!M55&gt;=Applications!A55,Applications!M55-Applications!A55,""),"")</f>
        <v/>
      </c>
      <c r="B55" s="26">
        <f>IF(AND(D55=1,ISNUMBER(Applications!A55)),WEEKDAY(Applications!A55),"")</f>
        <v/>
      </c>
      <c r="C55" s="27">
        <f>IF(AND(D55=1,ISNUMBER(Applications!A55)),Applications!A55-WEEKDAY(Applications!A55,3),"")</f>
        <v/>
      </c>
      <c r="D55" s="26">
        <f>IF(OR(UPPER(TRIM(Applications!I55))="APPLIED",UPPER(TRIM(Applications!I55))="INTERVIEWING",UPPER(TRIM(Applications!I55))="REJECTED",UPPER(TRIM(Applications!I55))="OFFER"),1,0)</f>
        <v/>
      </c>
      <c r="E55" s="26">
        <f>IF(AND(ISNUMBER(Applications!M55),OR(N(Applications!O55)&gt;0,UPPER(TRIM(Applications!I55))="INTERVIEWING",UPPER(TRIM(Applications!I55))="OFFER")),Applications!M55-WEEKDAY(Applications!M55,3),"")</f>
        <v/>
      </c>
      <c r="F55" s="26">
        <f>IF(AND(UPPER(TRIM(Applications!I55))="SKIPPED",ISNUMBER(Applications!A55)),Applications!A55-WEEKDAY(Applications!A55,3),"")</f>
        <v/>
      </c>
      <c r="G55" s="26">
        <f>IF(AND(UPPER(TRIM(Applications!I55))="BOOKMARKED",ISNUMBER(Applications!A55)),Applications!A55-WEEKDAY(Applications!A55,3),"")</f>
        <v/>
      </c>
      <c r="H55" s="26">
        <f>IF(AND(UPPER(TRIM(Applications!I55))="NOT APPLIED",ISNUMBER(Applications!A55)),Applications!A55-WEEKDAY(Applications!A55,3),"")</f>
        <v/>
      </c>
      <c r="I55" s="26">
        <f>IF(AND(UPPER(TRIM(Applications!I55))="REJECTED",ISNUMBER(Applications!M55)),Applications!M55-WEEKDAY(Applications!M55,3),"")</f>
        <v/>
      </c>
      <c r="J55" s="26">
        <f>IF(AND(UPPER(TRIM(Applications!I55))="OFFER",ISNUMBER(Applications!M55)),Applications!M55-WEEKDAY(Applications!M55,3),"")</f>
        <v/>
      </c>
      <c r="K55" s="26">
        <f>IF(TRIM(Applications!J55)="","",IFERROR(LOOKUP(2,1/ISNUMBER(SEARCH($R$2:$R$25,Applications!J55)),$S$2:$S$25),""))</f>
        <v/>
      </c>
      <c r="L55" s="26">
        <f>IF(K55="","",IF(COUNTIF(K$2:K55,K55)=1,COUNTIF(K$2:K$2000,K55)+(2001-ROW())/100000,""))</f>
        <v/>
      </c>
      <c r="M55" s="26">
        <f>IF(TRIM(Applications!D55)="","",TRIM(LEFT(TRIM(Applications!D55),FIND(",",TRIM(Applications!D55)&amp;",")-1)))</f>
        <v/>
      </c>
      <c r="N55" s="26">
        <f>IF(M55="","",IF(LEN(TRIM(LEFT(TRIM(MID(TRIM(Applications!D55),FIND(",",TRIM(Applications!D55)&amp;",")+1,200)),FIND(",",TRIM(MID(TRIM(Applications!D55),FIND(",",TRIM(Applications!D55)&amp;",")+1,200))&amp;",")-1)))=2,UPPER(TRIM(LEFT(TRIM(MID(TRIM(Applications!D55),FIND(",",TRIM(Applications!D55)&amp;",")+1,200)),FIND(",",TRIM(MID(TRIM(Applications!D55),FIND(",",TRIM(Applications!D55)&amp;",")+1,200))&amp;",")-1))),IFERROR(VLOOKUP(LOWER(TRIM(LEFT(TRIM(MID(TRIM(Applications!D55),FIND(",",TRIM(Applications!D55)&amp;",")+1,200)),FIND(",",TRIM(MID(TRIM(Applications!D55),FIND(",",TRIM(Applications!D55)&amp;",")+1,200))&amp;",")-1))),$U$2:$V$67,2,FALSE),"")))</f>
        <v/>
      </c>
      <c r="O55" s="26">
        <f>IF(M55="","",IF(N55="",M55,M55&amp;", "&amp;N55))</f>
        <v/>
      </c>
      <c r="P55" s="26">
        <f>IF(O55="","",IF(COUNTIF(O$2:O55,O55)=1,COUNTIF(O$2:O$2000,O55)+(2001-ROW())/100000,""))</f>
        <v/>
      </c>
      <c r="U55" t="inlineStr">
        <is>
          <t>manitoba</t>
        </is>
      </c>
      <c r="V55" t="inlineStr">
        <is>
          <t>MB</t>
        </is>
      </c>
    </row>
    <row r="56">
      <c r="A56" s="26">
        <f>IF(AND(ISNUMBER(Applications!A56),ISNUMBER(Applications!M56),OR(UPPER(TRIM(Applications!I56))="INTERVIEWING",UPPER(TRIM(Applications!I56))="REJECTED",UPPER(TRIM(Applications!I56))="OFFER")),IF(Applications!M56&gt;=Applications!A56,Applications!M56-Applications!A56,""),"")</f>
        <v/>
      </c>
      <c r="B56" s="26">
        <f>IF(AND(D56=1,ISNUMBER(Applications!A56)),WEEKDAY(Applications!A56),"")</f>
        <v/>
      </c>
      <c r="C56" s="27">
        <f>IF(AND(D56=1,ISNUMBER(Applications!A56)),Applications!A56-WEEKDAY(Applications!A56,3),"")</f>
        <v/>
      </c>
      <c r="D56" s="26">
        <f>IF(OR(UPPER(TRIM(Applications!I56))="APPLIED",UPPER(TRIM(Applications!I56))="INTERVIEWING",UPPER(TRIM(Applications!I56))="REJECTED",UPPER(TRIM(Applications!I56))="OFFER"),1,0)</f>
        <v/>
      </c>
      <c r="E56" s="26">
        <f>IF(AND(ISNUMBER(Applications!M56),OR(N(Applications!O56)&gt;0,UPPER(TRIM(Applications!I56))="INTERVIEWING",UPPER(TRIM(Applications!I56))="OFFER")),Applications!M56-WEEKDAY(Applications!M56,3),"")</f>
        <v/>
      </c>
      <c r="F56" s="26">
        <f>IF(AND(UPPER(TRIM(Applications!I56))="SKIPPED",ISNUMBER(Applications!A56)),Applications!A56-WEEKDAY(Applications!A56,3),"")</f>
        <v/>
      </c>
      <c r="G56" s="26">
        <f>IF(AND(UPPER(TRIM(Applications!I56))="BOOKMARKED",ISNUMBER(Applications!A56)),Applications!A56-WEEKDAY(Applications!A56,3),"")</f>
        <v/>
      </c>
      <c r="H56" s="26">
        <f>IF(AND(UPPER(TRIM(Applications!I56))="NOT APPLIED",ISNUMBER(Applications!A56)),Applications!A56-WEEKDAY(Applications!A56,3),"")</f>
        <v/>
      </c>
      <c r="I56" s="26">
        <f>IF(AND(UPPER(TRIM(Applications!I56))="REJECTED",ISNUMBER(Applications!M56)),Applications!M56-WEEKDAY(Applications!M56,3),"")</f>
        <v/>
      </c>
      <c r="J56" s="26">
        <f>IF(AND(UPPER(TRIM(Applications!I56))="OFFER",ISNUMBER(Applications!M56)),Applications!M56-WEEKDAY(Applications!M56,3),"")</f>
        <v/>
      </c>
      <c r="K56" s="26">
        <f>IF(TRIM(Applications!J56)="","",IFERROR(LOOKUP(2,1/ISNUMBER(SEARCH($R$2:$R$25,Applications!J56)),$S$2:$S$25),""))</f>
        <v/>
      </c>
      <c r="L56" s="26">
        <f>IF(K56="","",IF(COUNTIF(K$2:K56,K56)=1,COUNTIF(K$2:K$2000,K56)+(2001-ROW())/100000,""))</f>
        <v/>
      </c>
      <c r="M56" s="26">
        <f>IF(TRIM(Applications!D56)="","",TRIM(LEFT(TRIM(Applications!D56),FIND(",",TRIM(Applications!D56)&amp;",")-1)))</f>
        <v/>
      </c>
      <c r="N56" s="26">
        <f>IF(M56="","",IF(LEN(TRIM(LEFT(TRIM(MID(TRIM(Applications!D56),FIND(",",TRIM(Applications!D56)&amp;",")+1,200)),FIND(",",TRIM(MID(TRIM(Applications!D56),FIND(",",TRIM(Applications!D56)&amp;",")+1,200))&amp;",")-1)))=2,UPPER(TRIM(LEFT(TRIM(MID(TRIM(Applications!D56),FIND(",",TRIM(Applications!D56)&amp;",")+1,200)),FIND(",",TRIM(MID(TRIM(Applications!D56),FIND(",",TRIM(Applications!D56)&amp;",")+1,200))&amp;",")-1))),IFERROR(VLOOKUP(LOWER(TRIM(LEFT(TRIM(MID(TRIM(Applications!D56),FIND(",",TRIM(Applications!D56)&amp;",")+1,200)),FIND(",",TRIM(MID(TRIM(Applications!D56),FIND(",",TRIM(Applications!D56)&amp;",")+1,200))&amp;",")-1))),$U$2:$V$67,2,FALSE),"")))</f>
        <v/>
      </c>
      <c r="O56" s="26">
        <f>IF(M56="","",IF(N56="",M56,M56&amp;", "&amp;N56))</f>
        <v/>
      </c>
      <c r="P56" s="26">
        <f>IF(O56="","",IF(COUNTIF(O$2:O56,O56)=1,COUNTIF(O$2:O$2000,O56)+(2001-ROW())/100000,""))</f>
        <v/>
      </c>
      <c r="U56" t="inlineStr">
        <is>
          <t>new brunswick</t>
        </is>
      </c>
      <c r="V56" t="inlineStr">
        <is>
          <t>NB</t>
        </is>
      </c>
    </row>
    <row r="57">
      <c r="A57" s="26">
        <f>IF(AND(ISNUMBER(Applications!A57),ISNUMBER(Applications!M57),OR(UPPER(TRIM(Applications!I57))="INTERVIEWING",UPPER(TRIM(Applications!I57))="REJECTED",UPPER(TRIM(Applications!I57))="OFFER")),IF(Applications!M57&gt;=Applications!A57,Applications!M57-Applications!A57,""),"")</f>
        <v/>
      </c>
      <c r="B57" s="26">
        <f>IF(AND(D57=1,ISNUMBER(Applications!A57)),WEEKDAY(Applications!A57),"")</f>
        <v/>
      </c>
      <c r="C57" s="27">
        <f>IF(AND(D57=1,ISNUMBER(Applications!A57)),Applications!A57-WEEKDAY(Applications!A57,3),"")</f>
        <v/>
      </c>
      <c r="D57" s="26">
        <f>IF(OR(UPPER(TRIM(Applications!I57))="APPLIED",UPPER(TRIM(Applications!I57))="INTERVIEWING",UPPER(TRIM(Applications!I57))="REJECTED",UPPER(TRIM(Applications!I57))="OFFER"),1,0)</f>
        <v/>
      </c>
      <c r="E57" s="26">
        <f>IF(AND(ISNUMBER(Applications!M57),OR(N(Applications!O57)&gt;0,UPPER(TRIM(Applications!I57))="INTERVIEWING",UPPER(TRIM(Applications!I57))="OFFER")),Applications!M57-WEEKDAY(Applications!M57,3),"")</f>
        <v/>
      </c>
      <c r="F57" s="26">
        <f>IF(AND(UPPER(TRIM(Applications!I57))="SKIPPED",ISNUMBER(Applications!A57)),Applications!A57-WEEKDAY(Applications!A57,3),"")</f>
        <v/>
      </c>
      <c r="G57" s="26">
        <f>IF(AND(UPPER(TRIM(Applications!I57))="BOOKMARKED",ISNUMBER(Applications!A57)),Applications!A57-WEEKDAY(Applications!A57,3),"")</f>
        <v/>
      </c>
      <c r="H57" s="26">
        <f>IF(AND(UPPER(TRIM(Applications!I57))="NOT APPLIED",ISNUMBER(Applications!A57)),Applications!A57-WEEKDAY(Applications!A57,3),"")</f>
        <v/>
      </c>
      <c r="I57" s="26">
        <f>IF(AND(UPPER(TRIM(Applications!I57))="REJECTED",ISNUMBER(Applications!M57)),Applications!M57-WEEKDAY(Applications!M57,3),"")</f>
        <v/>
      </c>
      <c r="J57" s="26">
        <f>IF(AND(UPPER(TRIM(Applications!I57))="OFFER",ISNUMBER(Applications!M57)),Applications!M57-WEEKDAY(Applications!M57,3),"")</f>
        <v/>
      </c>
      <c r="K57" s="26">
        <f>IF(TRIM(Applications!J57)="","",IFERROR(LOOKUP(2,1/ISNUMBER(SEARCH($R$2:$R$25,Applications!J57)),$S$2:$S$25),""))</f>
        <v/>
      </c>
      <c r="L57" s="26">
        <f>IF(K57="","",IF(COUNTIF(K$2:K57,K57)=1,COUNTIF(K$2:K$2000,K57)+(2001-ROW())/100000,""))</f>
        <v/>
      </c>
      <c r="M57" s="26">
        <f>IF(TRIM(Applications!D57)="","",TRIM(LEFT(TRIM(Applications!D57),FIND(",",TRIM(Applications!D57)&amp;",")-1)))</f>
        <v/>
      </c>
      <c r="N57" s="26">
        <f>IF(M57="","",IF(LEN(TRIM(LEFT(TRIM(MID(TRIM(Applications!D57),FIND(",",TRIM(Applications!D57)&amp;",")+1,200)),FIND(",",TRIM(MID(TRIM(Applications!D57),FIND(",",TRIM(Applications!D57)&amp;",")+1,200))&amp;",")-1)))=2,UPPER(TRIM(LEFT(TRIM(MID(TRIM(Applications!D57),FIND(",",TRIM(Applications!D57)&amp;",")+1,200)),FIND(",",TRIM(MID(TRIM(Applications!D57),FIND(",",TRIM(Applications!D57)&amp;",")+1,200))&amp;",")-1))),IFERROR(VLOOKUP(LOWER(TRIM(LEFT(TRIM(MID(TRIM(Applications!D57),FIND(",",TRIM(Applications!D57)&amp;",")+1,200)),FIND(",",TRIM(MID(TRIM(Applications!D57),FIND(",",TRIM(Applications!D57)&amp;",")+1,200))&amp;",")-1))),$U$2:$V$67,2,FALSE),"")))</f>
        <v/>
      </c>
      <c r="O57" s="26">
        <f>IF(M57="","",IF(N57="",M57,M57&amp;", "&amp;N57))</f>
        <v/>
      </c>
      <c r="P57" s="26">
        <f>IF(O57="","",IF(COUNTIF(O$2:O57,O57)=1,COUNTIF(O$2:O$2000,O57)+(2001-ROW())/100000,""))</f>
        <v/>
      </c>
      <c r="U57" t="inlineStr">
        <is>
          <t>newfoundland and labrador</t>
        </is>
      </c>
      <c r="V57" t="inlineStr">
        <is>
          <t>NL</t>
        </is>
      </c>
    </row>
    <row r="58">
      <c r="A58" s="26">
        <f>IF(AND(ISNUMBER(Applications!A58),ISNUMBER(Applications!M58),OR(UPPER(TRIM(Applications!I58))="INTERVIEWING",UPPER(TRIM(Applications!I58))="REJECTED",UPPER(TRIM(Applications!I58))="OFFER")),IF(Applications!M58&gt;=Applications!A58,Applications!M58-Applications!A58,""),"")</f>
        <v/>
      </c>
      <c r="B58" s="26">
        <f>IF(AND(D58=1,ISNUMBER(Applications!A58)),WEEKDAY(Applications!A58),"")</f>
        <v/>
      </c>
      <c r="C58" s="27">
        <f>IF(AND(D58=1,ISNUMBER(Applications!A58)),Applications!A58-WEEKDAY(Applications!A58,3),"")</f>
        <v/>
      </c>
      <c r="D58" s="26">
        <f>IF(OR(UPPER(TRIM(Applications!I58))="APPLIED",UPPER(TRIM(Applications!I58))="INTERVIEWING",UPPER(TRIM(Applications!I58))="REJECTED",UPPER(TRIM(Applications!I58))="OFFER"),1,0)</f>
        <v/>
      </c>
      <c r="E58" s="26">
        <f>IF(AND(ISNUMBER(Applications!M58),OR(N(Applications!O58)&gt;0,UPPER(TRIM(Applications!I58))="INTERVIEWING",UPPER(TRIM(Applications!I58))="OFFER")),Applications!M58-WEEKDAY(Applications!M58,3),"")</f>
        <v/>
      </c>
      <c r="F58" s="26">
        <f>IF(AND(UPPER(TRIM(Applications!I58))="SKIPPED",ISNUMBER(Applications!A58)),Applications!A58-WEEKDAY(Applications!A58,3),"")</f>
        <v/>
      </c>
      <c r="G58" s="26">
        <f>IF(AND(UPPER(TRIM(Applications!I58))="BOOKMARKED",ISNUMBER(Applications!A58)),Applications!A58-WEEKDAY(Applications!A58,3),"")</f>
        <v/>
      </c>
      <c r="H58" s="26">
        <f>IF(AND(UPPER(TRIM(Applications!I58))="NOT APPLIED",ISNUMBER(Applications!A58)),Applications!A58-WEEKDAY(Applications!A58,3),"")</f>
        <v/>
      </c>
      <c r="I58" s="26">
        <f>IF(AND(UPPER(TRIM(Applications!I58))="REJECTED",ISNUMBER(Applications!M58)),Applications!M58-WEEKDAY(Applications!M58,3),"")</f>
        <v/>
      </c>
      <c r="J58" s="26">
        <f>IF(AND(UPPER(TRIM(Applications!I58))="OFFER",ISNUMBER(Applications!M58)),Applications!M58-WEEKDAY(Applications!M58,3),"")</f>
        <v/>
      </c>
      <c r="K58" s="26">
        <f>IF(TRIM(Applications!J58)="","",IFERROR(LOOKUP(2,1/ISNUMBER(SEARCH($R$2:$R$25,Applications!J58)),$S$2:$S$25),""))</f>
        <v/>
      </c>
      <c r="L58" s="26">
        <f>IF(K58="","",IF(COUNTIF(K$2:K58,K58)=1,COUNTIF(K$2:K$2000,K58)+(2001-ROW())/100000,""))</f>
        <v/>
      </c>
      <c r="M58" s="26">
        <f>IF(TRIM(Applications!D58)="","",TRIM(LEFT(TRIM(Applications!D58),FIND(",",TRIM(Applications!D58)&amp;",")-1)))</f>
        <v/>
      </c>
      <c r="N58" s="26">
        <f>IF(M58="","",IF(LEN(TRIM(LEFT(TRIM(MID(TRIM(Applications!D58),FIND(",",TRIM(Applications!D58)&amp;",")+1,200)),FIND(",",TRIM(MID(TRIM(Applications!D58),FIND(",",TRIM(Applications!D58)&amp;",")+1,200))&amp;",")-1)))=2,UPPER(TRIM(LEFT(TRIM(MID(TRIM(Applications!D58),FIND(",",TRIM(Applications!D58)&amp;",")+1,200)),FIND(",",TRIM(MID(TRIM(Applications!D58),FIND(",",TRIM(Applications!D58)&amp;",")+1,200))&amp;",")-1))),IFERROR(VLOOKUP(LOWER(TRIM(LEFT(TRIM(MID(TRIM(Applications!D58),FIND(",",TRIM(Applications!D58)&amp;",")+1,200)),FIND(",",TRIM(MID(TRIM(Applications!D58),FIND(",",TRIM(Applications!D58)&amp;",")+1,200))&amp;",")-1))),$U$2:$V$67,2,FALSE),"")))</f>
        <v/>
      </c>
      <c r="O58" s="26">
        <f>IF(M58="","",IF(N58="",M58,M58&amp;", "&amp;N58))</f>
        <v/>
      </c>
      <c r="P58" s="26">
        <f>IF(O58="","",IF(COUNTIF(O$2:O58,O58)=1,COUNTIF(O$2:O$2000,O58)+(2001-ROW())/100000,""))</f>
        <v/>
      </c>
      <c r="U58" t="inlineStr">
        <is>
          <t>newfoundland</t>
        </is>
      </c>
      <c r="V58" t="inlineStr">
        <is>
          <t>NL</t>
        </is>
      </c>
    </row>
    <row r="59">
      <c r="A59" s="26">
        <f>IF(AND(ISNUMBER(Applications!A59),ISNUMBER(Applications!M59),OR(UPPER(TRIM(Applications!I59))="INTERVIEWING",UPPER(TRIM(Applications!I59))="REJECTED",UPPER(TRIM(Applications!I59))="OFFER")),IF(Applications!M59&gt;=Applications!A59,Applications!M59-Applications!A59,""),"")</f>
        <v/>
      </c>
      <c r="B59" s="26">
        <f>IF(AND(D59=1,ISNUMBER(Applications!A59)),WEEKDAY(Applications!A59),"")</f>
        <v/>
      </c>
      <c r="C59" s="27">
        <f>IF(AND(D59=1,ISNUMBER(Applications!A59)),Applications!A59-WEEKDAY(Applications!A59,3),"")</f>
        <v/>
      </c>
      <c r="D59" s="26">
        <f>IF(OR(UPPER(TRIM(Applications!I59))="APPLIED",UPPER(TRIM(Applications!I59))="INTERVIEWING",UPPER(TRIM(Applications!I59))="REJECTED",UPPER(TRIM(Applications!I59))="OFFER"),1,0)</f>
        <v/>
      </c>
      <c r="E59" s="26">
        <f>IF(AND(ISNUMBER(Applications!M59),OR(N(Applications!O59)&gt;0,UPPER(TRIM(Applications!I59))="INTERVIEWING",UPPER(TRIM(Applications!I59))="OFFER")),Applications!M59-WEEKDAY(Applications!M59,3),"")</f>
        <v/>
      </c>
      <c r="F59" s="26">
        <f>IF(AND(UPPER(TRIM(Applications!I59))="SKIPPED",ISNUMBER(Applications!A59)),Applications!A59-WEEKDAY(Applications!A59,3),"")</f>
        <v/>
      </c>
      <c r="G59" s="26">
        <f>IF(AND(UPPER(TRIM(Applications!I59))="BOOKMARKED",ISNUMBER(Applications!A59)),Applications!A59-WEEKDAY(Applications!A59,3),"")</f>
        <v/>
      </c>
      <c r="H59" s="26">
        <f>IF(AND(UPPER(TRIM(Applications!I59))="NOT APPLIED",ISNUMBER(Applications!A59)),Applications!A59-WEEKDAY(Applications!A59,3),"")</f>
        <v/>
      </c>
      <c r="I59" s="26">
        <f>IF(AND(UPPER(TRIM(Applications!I59))="REJECTED",ISNUMBER(Applications!M59)),Applications!M59-WEEKDAY(Applications!M59,3),"")</f>
        <v/>
      </c>
      <c r="J59" s="26">
        <f>IF(AND(UPPER(TRIM(Applications!I59))="OFFER",ISNUMBER(Applications!M59)),Applications!M59-WEEKDAY(Applications!M59,3),"")</f>
        <v/>
      </c>
      <c r="K59" s="26">
        <f>IF(TRIM(Applications!J59)="","",IFERROR(LOOKUP(2,1/ISNUMBER(SEARCH($R$2:$R$25,Applications!J59)),$S$2:$S$25),""))</f>
        <v/>
      </c>
      <c r="L59" s="26">
        <f>IF(K59="","",IF(COUNTIF(K$2:K59,K59)=1,COUNTIF(K$2:K$2000,K59)+(2001-ROW())/100000,""))</f>
        <v/>
      </c>
      <c r="M59" s="26">
        <f>IF(TRIM(Applications!D59)="","",TRIM(LEFT(TRIM(Applications!D59),FIND(",",TRIM(Applications!D59)&amp;",")-1)))</f>
        <v/>
      </c>
      <c r="N59" s="26">
        <f>IF(M59="","",IF(LEN(TRIM(LEFT(TRIM(MID(TRIM(Applications!D59),FIND(",",TRIM(Applications!D59)&amp;",")+1,200)),FIND(",",TRIM(MID(TRIM(Applications!D59),FIND(",",TRIM(Applications!D59)&amp;",")+1,200))&amp;",")-1)))=2,UPPER(TRIM(LEFT(TRIM(MID(TRIM(Applications!D59),FIND(",",TRIM(Applications!D59)&amp;",")+1,200)),FIND(",",TRIM(MID(TRIM(Applications!D59),FIND(",",TRIM(Applications!D59)&amp;",")+1,200))&amp;",")-1))),IFERROR(VLOOKUP(LOWER(TRIM(LEFT(TRIM(MID(TRIM(Applications!D59),FIND(",",TRIM(Applications!D59)&amp;",")+1,200)),FIND(",",TRIM(MID(TRIM(Applications!D59),FIND(",",TRIM(Applications!D59)&amp;",")+1,200))&amp;",")-1))),$U$2:$V$67,2,FALSE),"")))</f>
        <v/>
      </c>
      <c r="O59" s="26">
        <f>IF(M59="","",IF(N59="",M59,M59&amp;", "&amp;N59))</f>
        <v/>
      </c>
      <c r="P59" s="26">
        <f>IF(O59="","",IF(COUNTIF(O$2:O59,O59)=1,COUNTIF(O$2:O$2000,O59)+(2001-ROW())/100000,""))</f>
        <v/>
      </c>
      <c r="U59" t="inlineStr">
        <is>
          <t>nova scotia</t>
        </is>
      </c>
      <c r="V59" t="inlineStr">
        <is>
          <t>NS</t>
        </is>
      </c>
    </row>
    <row r="60">
      <c r="A60" s="26">
        <f>IF(AND(ISNUMBER(Applications!A60),ISNUMBER(Applications!M60),OR(UPPER(TRIM(Applications!I60))="INTERVIEWING",UPPER(TRIM(Applications!I60))="REJECTED",UPPER(TRIM(Applications!I60))="OFFER")),IF(Applications!M60&gt;=Applications!A60,Applications!M60-Applications!A60,""),"")</f>
        <v/>
      </c>
      <c r="B60" s="26">
        <f>IF(AND(D60=1,ISNUMBER(Applications!A60)),WEEKDAY(Applications!A60),"")</f>
        <v/>
      </c>
      <c r="C60" s="27">
        <f>IF(AND(D60=1,ISNUMBER(Applications!A60)),Applications!A60-WEEKDAY(Applications!A60,3),"")</f>
        <v/>
      </c>
      <c r="D60" s="26">
        <f>IF(OR(UPPER(TRIM(Applications!I60))="APPLIED",UPPER(TRIM(Applications!I60))="INTERVIEWING",UPPER(TRIM(Applications!I60))="REJECTED",UPPER(TRIM(Applications!I60))="OFFER"),1,0)</f>
        <v/>
      </c>
      <c r="E60" s="26">
        <f>IF(AND(ISNUMBER(Applications!M60),OR(N(Applications!O60)&gt;0,UPPER(TRIM(Applications!I60))="INTERVIEWING",UPPER(TRIM(Applications!I60))="OFFER")),Applications!M60-WEEKDAY(Applications!M60,3),"")</f>
        <v/>
      </c>
      <c r="F60" s="26">
        <f>IF(AND(UPPER(TRIM(Applications!I60))="SKIPPED",ISNUMBER(Applications!A60)),Applications!A60-WEEKDAY(Applications!A60,3),"")</f>
        <v/>
      </c>
      <c r="G60" s="26">
        <f>IF(AND(UPPER(TRIM(Applications!I60))="BOOKMARKED",ISNUMBER(Applications!A60)),Applications!A60-WEEKDAY(Applications!A60,3),"")</f>
        <v/>
      </c>
      <c r="H60" s="26">
        <f>IF(AND(UPPER(TRIM(Applications!I60))="NOT APPLIED",ISNUMBER(Applications!A60)),Applications!A60-WEEKDAY(Applications!A60,3),"")</f>
        <v/>
      </c>
      <c r="I60" s="26">
        <f>IF(AND(UPPER(TRIM(Applications!I60))="REJECTED",ISNUMBER(Applications!M60)),Applications!M60-WEEKDAY(Applications!M60,3),"")</f>
        <v/>
      </c>
      <c r="J60" s="26">
        <f>IF(AND(UPPER(TRIM(Applications!I60))="OFFER",ISNUMBER(Applications!M60)),Applications!M60-WEEKDAY(Applications!M60,3),"")</f>
        <v/>
      </c>
      <c r="K60" s="26">
        <f>IF(TRIM(Applications!J60)="","",IFERROR(LOOKUP(2,1/ISNUMBER(SEARCH($R$2:$R$25,Applications!J60)),$S$2:$S$25),""))</f>
        <v/>
      </c>
      <c r="L60" s="26">
        <f>IF(K60="","",IF(COUNTIF(K$2:K60,K60)=1,COUNTIF(K$2:K$2000,K60)+(2001-ROW())/100000,""))</f>
        <v/>
      </c>
      <c r="M60" s="26">
        <f>IF(TRIM(Applications!D60)="","",TRIM(LEFT(TRIM(Applications!D60),FIND(",",TRIM(Applications!D60)&amp;",")-1)))</f>
        <v/>
      </c>
      <c r="N60" s="26">
        <f>IF(M60="","",IF(LEN(TRIM(LEFT(TRIM(MID(TRIM(Applications!D60),FIND(",",TRIM(Applications!D60)&amp;",")+1,200)),FIND(",",TRIM(MID(TRIM(Applications!D60),FIND(",",TRIM(Applications!D60)&amp;",")+1,200))&amp;",")-1)))=2,UPPER(TRIM(LEFT(TRIM(MID(TRIM(Applications!D60),FIND(",",TRIM(Applications!D60)&amp;",")+1,200)),FIND(",",TRIM(MID(TRIM(Applications!D60),FIND(",",TRIM(Applications!D60)&amp;",")+1,200))&amp;",")-1))),IFERROR(VLOOKUP(LOWER(TRIM(LEFT(TRIM(MID(TRIM(Applications!D60),FIND(",",TRIM(Applications!D60)&amp;",")+1,200)),FIND(",",TRIM(MID(TRIM(Applications!D60),FIND(",",TRIM(Applications!D60)&amp;",")+1,200))&amp;",")-1))),$U$2:$V$67,2,FALSE),"")))</f>
        <v/>
      </c>
      <c r="O60" s="26">
        <f>IF(M60="","",IF(N60="",M60,M60&amp;", "&amp;N60))</f>
        <v/>
      </c>
      <c r="P60" s="26">
        <f>IF(O60="","",IF(COUNTIF(O$2:O60,O60)=1,COUNTIF(O$2:O$2000,O60)+(2001-ROW())/100000,""))</f>
        <v/>
      </c>
      <c r="U60" t="inlineStr">
        <is>
          <t>northwest territories</t>
        </is>
      </c>
      <c r="V60" t="inlineStr">
        <is>
          <t>NT</t>
        </is>
      </c>
    </row>
    <row r="61">
      <c r="A61" s="26">
        <f>IF(AND(ISNUMBER(Applications!A61),ISNUMBER(Applications!M61),OR(UPPER(TRIM(Applications!I61))="INTERVIEWING",UPPER(TRIM(Applications!I61))="REJECTED",UPPER(TRIM(Applications!I61))="OFFER")),IF(Applications!M61&gt;=Applications!A61,Applications!M61-Applications!A61,""),"")</f>
        <v/>
      </c>
      <c r="B61" s="26">
        <f>IF(AND(D61=1,ISNUMBER(Applications!A61)),WEEKDAY(Applications!A61),"")</f>
        <v/>
      </c>
      <c r="C61" s="27">
        <f>IF(AND(D61=1,ISNUMBER(Applications!A61)),Applications!A61-WEEKDAY(Applications!A61,3),"")</f>
        <v/>
      </c>
      <c r="D61" s="26">
        <f>IF(OR(UPPER(TRIM(Applications!I61))="APPLIED",UPPER(TRIM(Applications!I61))="INTERVIEWING",UPPER(TRIM(Applications!I61))="REJECTED",UPPER(TRIM(Applications!I61))="OFFER"),1,0)</f>
        <v/>
      </c>
      <c r="E61" s="26">
        <f>IF(AND(ISNUMBER(Applications!M61),OR(N(Applications!O61)&gt;0,UPPER(TRIM(Applications!I61))="INTERVIEWING",UPPER(TRIM(Applications!I61))="OFFER")),Applications!M61-WEEKDAY(Applications!M61,3),"")</f>
        <v/>
      </c>
      <c r="F61" s="26">
        <f>IF(AND(UPPER(TRIM(Applications!I61))="SKIPPED",ISNUMBER(Applications!A61)),Applications!A61-WEEKDAY(Applications!A61,3),"")</f>
        <v/>
      </c>
      <c r="G61" s="26">
        <f>IF(AND(UPPER(TRIM(Applications!I61))="BOOKMARKED",ISNUMBER(Applications!A61)),Applications!A61-WEEKDAY(Applications!A61,3),"")</f>
        <v/>
      </c>
      <c r="H61" s="26">
        <f>IF(AND(UPPER(TRIM(Applications!I61))="NOT APPLIED",ISNUMBER(Applications!A61)),Applications!A61-WEEKDAY(Applications!A61,3),"")</f>
        <v/>
      </c>
      <c r="I61" s="26">
        <f>IF(AND(UPPER(TRIM(Applications!I61))="REJECTED",ISNUMBER(Applications!M61)),Applications!M61-WEEKDAY(Applications!M61,3),"")</f>
        <v/>
      </c>
      <c r="J61" s="26">
        <f>IF(AND(UPPER(TRIM(Applications!I61))="OFFER",ISNUMBER(Applications!M61)),Applications!M61-WEEKDAY(Applications!M61,3),"")</f>
        <v/>
      </c>
      <c r="K61" s="26">
        <f>IF(TRIM(Applications!J61)="","",IFERROR(LOOKUP(2,1/ISNUMBER(SEARCH($R$2:$R$25,Applications!J61)),$S$2:$S$25),""))</f>
        <v/>
      </c>
      <c r="L61" s="26">
        <f>IF(K61="","",IF(COUNTIF(K$2:K61,K61)=1,COUNTIF(K$2:K$2000,K61)+(2001-ROW())/100000,""))</f>
        <v/>
      </c>
      <c r="M61" s="26">
        <f>IF(TRIM(Applications!D61)="","",TRIM(LEFT(TRIM(Applications!D61),FIND(",",TRIM(Applications!D61)&amp;",")-1)))</f>
        <v/>
      </c>
      <c r="N61" s="26">
        <f>IF(M61="","",IF(LEN(TRIM(LEFT(TRIM(MID(TRIM(Applications!D61),FIND(",",TRIM(Applications!D61)&amp;",")+1,200)),FIND(",",TRIM(MID(TRIM(Applications!D61),FIND(",",TRIM(Applications!D61)&amp;",")+1,200))&amp;",")-1)))=2,UPPER(TRIM(LEFT(TRIM(MID(TRIM(Applications!D61),FIND(",",TRIM(Applications!D61)&amp;",")+1,200)),FIND(",",TRIM(MID(TRIM(Applications!D61),FIND(",",TRIM(Applications!D61)&amp;",")+1,200))&amp;",")-1))),IFERROR(VLOOKUP(LOWER(TRIM(LEFT(TRIM(MID(TRIM(Applications!D61),FIND(",",TRIM(Applications!D61)&amp;",")+1,200)),FIND(",",TRIM(MID(TRIM(Applications!D61),FIND(",",TRIM(Applications!D61)&amp;",")+1,200))&amp;",")-1))),$U$2:$V$67,2,FALSE),"")))</f>
        <v/>
      </c>
      <c r="O61" s="26">
        <f>IF(M61="","",IF(N61="",M61,M61&amp;", "&amp;N61))</f>
        <v/>
      </c>
      <c r="P61" s="26">
        <f>IF(O61="","",IF(COUNTIF(O$2:O61,O61)=1,COUNTIF(O$2:O$2000,O61)+(2001-ROW())/100000,""))</f>
        <v/>
      </c>
      <c r="U61" t="inlineStr">
        <is>
          <t>nunavut</t>
        </is>
      </c>
      <c r="V61" t="inlineStr">
        <is>
          <t>NU</t>
        </is>
      </c>
    </row>
    <row r="62">
      <c r="A62" s="26">
        <f>IF(AND(ISNUMBER(Applications!A62),ISNUMBER(Applications!M62),OR(UPPER(TRIM(Applications!I62))="INTERVIEWING",UPPER(TRIM(Applications!I62))="REJECTED",UPPER(TRIM(Applications!I62))="OFFER")),IF(Applications!M62&gt;=Applications!A62,Applications!M62-Applications!A62,""),"")</f>
        <v/>
      </c>
      <c r="B62" s="26">
        <f>IF(AND(D62=1,ISNUMBER(Applications!A62)),WEEKDAY(Applications!A62),"")</f>
        <v/>
      </c>
      <c r="C62" s="27">
        <f>IF(AND(D62=1,ISNUMBER(Applications!A62)),Applications!A62-WEEKDAY(Applications!A62,3),"")</f>
        <v/>
      </c>
      <c r="D62" s="26">
        <f>IF(OR(UPPER(TRIM(Applications!I62))="APPLIED",UPPER(TRIM(Applications!I62))="INTERVIEWING",UPPER(TRIM(Applications!I62))="REJECTED",UPPER(TRIM(Applications!I62))="OFFER"),1,0)</f>
        <v/>
      </c>
      <c r="E62" s="26">
        <f>IF(AND(ISNUMBER(Applications!M62),OR(N(Applications!O62)&gt;0,UPPER(TRIM(Applications!I62))="INTERVIEWING",UPPER(TRIM(Applications!I62))="OFFER")),Applications!M62-WEEKDAY(Applications!M62,3),"")</f>
        <v/>
      </c>
      <c r="F62" s="26">
        <f>IF(AND(UPPER(TRIM(Applications!I62))="SKIPPED",ISNUMBER(Applications!A62)),Applications!A62-WEEKDAY(Applications!A62,3),"")</f>
        <v/>
      </c>
      <c r="G62" s="26">
        <f>IF(AND(UPPER(TRIM(Applications!I62))="BOOKMARKED",ISNUMBER(Applications!A62)),Applications!A62-WEEKDAY(Applications!A62,3),"")</f>
        <v/>
      </c>
      <c r="H62" s="26">
        <f>IF(AND(UPPER(TRIM(Applications!I62))="NOT APPLIED",ISNUMBER(Applications!A62)),Applications!A62-WEEKDAY(Applications!A62,3),"")</f>
        <v/>
      </c>
      <c r="I62" s="26">
        <f>IF(AND(UPPER(TRIM(Applications!I62))="REJECTED",ISNUMBER(Applications!M62)),Applications!M62-WEEKDAY(Applications!M62,3),"")</f>
        <v/>
      </c>
      <c r="J62" s="26">
        <f>IF(AND(UPPER(TRIM(Applications!I62))="OFFER",ISNUMBER(Applications!M62)),Applications!M62-WEEKDAY(Applications!M62,3),"")</f>
        <v/>
      </c>
      <c r="K62" s="26">
        <f>IF(TRIM(Applications!J62)="","",IFERROR(LOOKUP(2,1/ISNUMBER(SEARCH($R$2:$R$25,Applications!J62)),$S$2:$S$25),""))</f>
        <v/>
      </c>
      <c r="L62" s="26">
        <f>IF(K62="","",IF(COUNTIF(K$2:K62,K62)=1,COUNTIF(K$2:K$2000,K62)+(2001-ROW())/100000,""))</f>
        <v/>
      </c>
      <c r="M62" s="26">
        <f>IF(TRIM(Applications!D62)="","",TRIM(LEFT(TRIM(Applications!D62),FIND(",",TRIM(Applications!D62)&amp;",")-1)))</f>
        <v/>
      </c>
      <c r="N62" s="26">
        <f>IF(M62="","",IF(LEN(TRIM(LEFT(TRIM(MID(TRIM(Applications!D62),FIND(",",TRIM(Applications!D62)&amp;",")+1,200)),FIND(",",TRIM(MID(TRIM(Applications!D62),FIND(",",TRIM(Applications!D62)&amp;",")+1,200))&amp;",")-1)))=2,UPPER(TRIM(LEFT(TRIM(MID(TRIM(Applications!D62),FIND(",",TRIM(Applications!D62)&amp;",")+1,200)),FIND(",",TRIM(MID(TRIM(Applications!D62),FIND(",",TRIM(Applications!D62)&amp;",")+1,200))&amp;",")-1))),IFERROR(VLOOKUP(LOWER(TRIM(LEFT(TRIM(MID(TRIM(Applications!D62),FIND(",",TRIM(Applications!D62)&amp;",")+1,200)),FIND(",",TRIM(MID(TRIM(Applications!D62),FIND(",",TRIM(Applications!D62)&amp;",")+1,200))&amp;",")-1))),$U$2:$V$67,2,FALSE),"")))</f>
        <v/>
      </c>
      <c r="O62" s="26">
        <f>IF(M62="","",IF(N62="",M62,M62&amp;", "&amp;N62))</f>
        <v/>
      </c>
      <c r="P62" s="26">
        <f>IF(O62="","",IF(COUNTIF(O$2:O62,O62)=1,COUNTIF(O$2:O$2000,O62)+(2001-ROW())/100000,""))</f>
        <v/>
      </c>
      <c r="U62" t="inlineStr">
        <is>
          <t>ontario</t>
        </is>
      </c>
      <c r="V62" t="inlineStr">
        <is>
          <t>ON</t>
        </is>
      </c>
    </row>
    <row r="63">
      <c r="A63" s="26">
        <f>IF(AND(ISNUMBER(Applications!A63),ISNUMBER(Applications!M63),OR(UPPER(TRIM(Applications!I63))="INTERVIEWING",UPPER(TRIM(Applications!I63))="REJECTED",UPPER(TRIM(Applications!I63))="OFFER")),IF(Applications!M63&gt;=Applications!A63,Applications!M63-Applications!A63,""),"")</f>
        <v/>
      </c>
      <c r="B63" s="26">
        <f>IF(AND(D63=1,ISNUMBER(Applications!A63)),WEEKDAY(Applications!A63),"")</f>
        <v/>
      </c>
      <c r="C63" s="27">
        <f>IF(AND(D63=1,ISNUMBER(Applications!A63)),Applications!A63-WEEKDAY(Applications!A63,3),"")</f>
        <v/>
      </c>
      <c r="D63" s="26">
        <f>IF(OR(UPPER(TRIM(Applications!I63))="APPLIED",UPPER(TRIM(Applications!I63))="INTERVIEWING",UPPER(TRIM(Applications!I63))="REJECTED",UPPER(TRIM(Applications!I63))="OFFER"),1,0)</f>
        <v/>
      </c>
      <c r="E63" s="26">
        <f>IF(AND(ISNUMBER(Applications!M63),OR(N(Applications!O63)&gt;0,UPPER(TRIM(Applications!I63))="INTERVIEWING",UPPER(TRIM(Applications!I63))="OFFER")),Applications!M63-WEEKDAY(Applications!M63,3),"")</f>
        <v/>
      </c>
      <c r="F63" s="26">
        <f>IF(AND(UPPER(TRIM(Applications!I63))="SKIPPED",ISNUMBER(Applications!A63)),Applications!A63-WEEKDAY(Applications!A63,3),"")</f>
        <v/>
      </c>
      <c r="G63" s="26">
        <f>IF(AND(UPPER(TRIM(Applications!I63))="BOOKMARKED",ISNUMBER(Applications!A63)),Applications!A63-WEEKDAY(Applications!A63,3),"")</f>
        <v/>
      </c>
      <c r="H63" s="26">
        <f>IF(AND(UPPER(TRIM(Applications!I63))="NOT APPLIED",ISNUMBER(Applications!A63)),Applications!A63-WEEKDAY(Applications!A63,3),"")</f>
        <v/>
      </c>
      <c r="I63" s="26">
        <f>IF(AND(UPPER(TRIM(Applications!I63))="REJECTED",ISNUMBER(Applications!M63)),Applications!M63-WEEKDAY(Applications!M63,3),"")</f>
        <v/>
      </c>
      <c r="J63" s="26">
        <f>IF(AND(UPPER(TRIM(Applications!I63))="OFFER",ISNUMBER(Applications!M63)),Applications!M63-WEEKDAY(Applications!M63,3),"")</f>
        <v/>
      </c>
      <c r="K63" s="26">
        <f>IF(TRIM(Applications!J63)="","",IFERROR(LOOKUP(2,1/ISNUMBER(SEARCH($R$2:$R$25,Applications!J63)),$S$2:$S$25),""))</f>
        <v/>
      </c>
      <c r="L63" s="26">
        <f>IF(K63="","",IF(COUNTIF(K$2:K63,K63)=1,COUNTIF(K$2:K$2000,K63)+(2001-ROW())/100000,""))</f>
        <v/>
      </c>
      <c r="M63" s="26">
        <f>IF(TRIM(Applications!D63)="","",TRIM(LEFT(TRIM(Applications!D63),FIND(",",TRIM(Applications!D63)&amp;",")-1)))</f>
        <v/>
      </c>
      <c r="N63" s="26">
        <f>IF(M63="","",IF(LEN(TRIM(LEFT(TRIM(MID(TRIM(Applications!D63),FIND(",",TRIM(Applications!D63)&amp;",")+1,200)),FIND(",",TRIM(MID(TRIM(Applications!D63),FIND(",",TRIM(Applications!D63)&amp;",")+1,200))&amp;",")-1)))=2,UPPER(TRIM(LEFT(TRIM(MID(TRIM(Applications!D63),FIND(",",TRIM(Applications!D63)&amp;",")+1,200)),FIND(",",TRIM(MID(TRIM(Applications!D63),FIND(",",TRIM(Applications!D63)&amp;",")+1,200))&amp;",")-1))),IFERROR(VLOOKUP(LOWER(TRIM(LEFT(TRIM(MID(TRIM(Applications!D63),FIND(",",TRIM(Applications!D63)&amp;",")+1,200)),FIND(",",TRIM(MID(TRIM(Applications!D63),FIND(",",TRIM(Applications!D63)&amp;",")+1,200))&amp;",")-1))),$U$2:$V$67,2,FALSE),"")))</f>
        <v/>
      </c>
      <c r="O63" s="26">
        <f>IF(M63="","",IF(N63="",M63,M63&amp;", "&amp;N63))</f>
        <v/>
      </c>
      <c r="P63" s="26">
        <f>IF(O63="","",IF(COUNTIF(O$2:O63,O63)=1,COUNTIF(O$2:O$2000,O63)+(2001-ROW())/100000,""))</f>
        <v/>
      </c>
      <c r="U63" t="inlineStr">
        <is>
          <t>prince edward island</t>
        </is>
      </c>
      <c r="V63" t="inlineStr">
        <is>
          <t>PE</t>
        </is>
      </c>
    </row>
    <row r="64">
      <c r="A64" s="26">
        <f>IF(AND(ISNUMBER(Applications!A64),ISNUMBER(Applications!M64),OR(UPPER(TRIM(Applications!I64))="INTERVIEWING",UPPER(TRIM(Applications!I64))="REJECTED",UPPER(TRIM(Applications!I64))="OFFER")),IF(Applications!M64&gt;=Applications!A64,Applications!M64-Applications!A64,""),"")</f>
        <v/>
      </c>
      <c r="B64" s="26">
        <f>IF(AND(D64=1,ISNUMBER(Applications!A64)),WEEKDAY(Applications!A64),"")</f>
        <v/>
      </c>
      <c r="C64" s="27">
        <f>IF(AND(D64=1,ISNUMBER(Applications!A64)),Applications!A64-WEEKDAY(Applications!A64,3),"")</f>
        <v/>
      </c>
      <c r="D64" s="26">
        <f>IF(OR(UPPER(TRIM(Applications!I64))="APPLIED",UPPER(TRIM(Applications!I64))="INTERVIEWING",UPPER(TRIM(Applications!I64))="REJECTED",UPPER(TRIM(Applications!I64))="OFFER"),1,0)</f>
        <v/>
      </c>
      <c r="E64" s="26">
        <f>IF(AND(ISNUMBER(Applications!M64),OR(N(Applications!O64)&gt;0,UPPER(TRIM(Applications!I64))="INTERVIEWING",UPPER(TRIM(Applications!I64))="OFFER")),Applications!M64-WEEKDAY(Applications!M64,3),"")</f>
        <v/>
      </c>
      <c r="F64" s="26">
        <f>IF(AND(UPPER(TRIM(Applications!I64))="SKIPPED",ISNUMBER(Applications!A64)),Applications!A64-WEEKDAY(Applications!A64,3),"")</f>
        <v/>
      </c>
      <c r="G64" s="26">
        <f>IF(AND(UPPER(TRIM(Applications!I64))="BOOKMARKED",ISNUMBER(Applications!A64)),Applications!A64-WEEKDAY(Applications!A64,3),"")</f>
        <v/>
      </c>
      <c r="H64" s="26">
        <f>IF(AND(UPPER(TRIM(Applications!I64))="NOT APPLIED",ISNUMBER(Applications!A64)),Applications!A64-WEEKDAY(Applications!A64,3),"")</f>
        <v/>
      </c>
      <c r="I64" s="26">
        <f>IF(AND(UPPER(TRIM(Applications!I64))="REJECTED",ISNUMBER(Applications!M64)),Applications!M64-WEEKDAY(Applications!M64,3),"")</f>
        <v/>
      </c>
      <c r="J64" s="26">
        <f>IF(AND(UPPER(TRIM(Applications!I64))="OFFER",ISNUMBER(Applications!M64)),Applications!M64-WEEKDAY(Applications!M64,3),"")</f>
        <v/>
      </c>
      <c r="K64" s="26">
        <f>IF(TRIM(Applications!J64)="","",IFERROR(LOOKUP(2,1/ISNUMBER(SEARCH($R$2:$R$25,Applications!J64)),$S$2:$S$25),""))</f>
        <v/>
      </c>
      <c r="L64" s="26">
        <f>IF(K64="","",IF(COUNTIF(K$2:K64,K64)=1,COUNTIF(K$2:K$2000,K64)+(2001-ROW())/100000,""))</f>
        <v/>
      </c>
      <c r="M64" s="26">
        <f>IF(TRIM(Applications!D64)="","",TRIM(LEFT(TRIM(Applications!D64),FIND(",",TRIM(Applications!D64)&amp;",")-1)))</f>
        <v/>
      </c>
      <c r="N64" s="26">
        <f>IF(M64="","",IF(LEN(TRIM(LEFT(TRIM(MID(TRIM(Applications!D64),FIND(",",TRIM(Applications!D64)&amp;",")+1,200)),FIND(",",TRIM(MID(TRIM(Applications!D64),FIND(",",TRIM(Applications!D64)&amp;",")+1,200))&amp;",")-1)))=2,UPPER(TRIM(LEFT(TRIM(MID(TRIM(Applications!D64),FIND(",",TRIM(Applications!D64)&amp;",")+1,200)),FIND(",",TRIM(MID(TRIM(Applications!D64),FIND(",",TRIM(Applications!D64)&amp;",")+1,200))&amp;",")-1))),IFERROR(VLOOKUP(LOWER(TRIM(LEFT(TRIM(MID(TRIM(Applications!D64),FIND(",",TRIM(Applications!D64)&amp;",")+1,200)),FIND(",",TRIM(MID(TRIM(Applications!D64),FIND(",",TRIM(Applications!D64)&amp;",")+1,200))&amp;",")-1))),$U$2:$V$67,2,FALSE),"")))</f>
        <v/>
      </c>
      <c r="O64" s="26">
        <f>IF(M64="","",IF(N64="",M64,M64&amp;", "&amp;N64))</f>
        <v/>
      </c>
      <c r="P64" s="26">
        <f>IF(O64="","",IF(COUNTIF(O$2:O64,O64)=1,COUNTIF(O$2:O$2000,O64)+(2001-ROW())/100000,""))</f>
        <v/>
      </c>
      <c r="U64" t="inlineStr">
        <is>
          <t>quebec</t>
        </is>
      </c>
      <c r="V64" t="inlineStr">
        <is>
          <t>QC</t>
        </is>
      </c>
    </row>
    <row r="65">
      <c r="A65" s="26">
        <f>IF(AND(ISNUMBER(Applications!A65),ISNUMBER(Applications!M65),OR(UPPER(TRIM(Applications!I65))="INTERVIEWING",UPPER(TRIM(Applications!I65))="REJECTED",UPPER(TRIM(Applications!I65))="OFFER")),IF(Applications!M65&gt;=Applications!A65,Applications!M65-Applications!A65,""),"")</f>
        <v/>
      </c>
      <c r="B65" s="26">
        <f>IF(AND(D65=1,ISNUMBER(Applications!A65)),WEEKDAY(Applications!A65),"")</f>
        <v/>
      </c>
      <c r="C65" s="27">
        <f>IF(AND(D65=1,ISNUMBER(Applications!A65)),Applications!A65-WEEKDAY(Applications!A65,3),"")</f>
        <v/>
      </c>
      <c r="D65" s="26">
        <f>IF(OR(UPPER(TRIM(Applications!I65))="APPLIED",UPPER(TRIM(Applications!I65))="INTERVIEWING",UPPER(TRIM(Applications!I65))="REJECTED",UPPER(TRIM(Applications!I65))="OFFER"),1,0)</f>
        <v/>
      </c>
      <c r="E65" s="26">
        <f>IF(AND(ISNUMBER(Applications!M65),OR(N(Applications!O65)&gt;0,UPPER(TRIM(Applications!I65))="INTERVIEWING",UPPER(TRIM(Applications!I65))="OFFER")),Applications!M65-WEEKDAY(Applications!M65,3),"")</f>
        <v/>
      </c>
      <c r="F65" s="26">
        <f>IF(AND(UPPER(TRIM(Applications!I65))="SKIPPED",ISNUMBER(Applications!A65)),Applications!A65-WEEKDAY(Applications!A65,3),"")</f>
        <v/>
      </c>
      <c r="G65" s="26">
        <f>IF(AND(UPPER(TRIM(Applications!I65))="BOOKMARKED",ISNUMBER(Applications!A65)),Applications!A65-WEEKDAY(Applications!A65,3),"")</f>
        <v/>
      </c>
      <c r="H65" s="26">
        <f>IF(AND(UPPER(TRIM(Applications!I65))="NOT APPLIED",ISNUMBER(Applications!A65)),Applications!A65-WEEKDAY(Applications!A65,3),"")</f>
        <v/>
      </c>
      <c r="I65" s="26">
        <f>IF(AND(UPPER(TRIM(Applications!I65))="REJECTED",ISNUMBER(Applications!M65)),Applications!M65-WEEKDAY(Applications!M65,3),"")</f>
        <v/>
      </c>
      <c r="J65" s="26">
        <f>IF(AND(UPPER(TRIM(Applications!I65))="OFFER",ISNUMBER(Applications!M65)),Applications!M65-WEEKDAY(Applications!M65,3),"")</f>
        <v/>
      </c>
      <c r="K65" s="26">
        <f>IF(TRIM(Applications!J65)="","",IFERROR(LOOKUP(2,1/ISNUMBER(SEARCH($R$2:$R$25,Applications!J65)),$S$2:$S$25),""))</f>
        <v/>
      </c>
      <c r="L65" s="26">
        <f>IF(K65="","",IF(COUNTIF(K$2:K65,K65)=1,COUNTIF(K$2:K$2000,K65)+(2001-ROW())/100000,""))</f>
        <v/>
      </c>
      <c r="M65" s="26">
        <f>IF(TRIM(Applications!D65)="","",TRIM(LEFT(TRIM(Applications!D65),FIND(",",TRIM(Applications!D65)&amp;",")-1)))</f>
        <v/>
      </c>
      <c r="N65" s="26">
        <f>IF(M65="","",IF(LEN(TRIM(LEFT(TRIM(MID(TRIM(Applications!D65),FIND(",",TRIM(Applications!D65)&amp;",")+1,200)),FIND(",",TRIM(MID(TRIM(Applications!D65),FIND(",",TRIM(Applications!D65)&amp;",")+1,200))&amp;",")-1)))=2,UPPER(TRIM(LEFT(TRIM(MID(TRIM(Applications!D65),FIND(",",TRIM(Applications!D65)&amp;",")+1,200)),FIND(",",TRIM(MID(TRIM(Applications!D65),FIND(",",TRIM(Applications!D65)&amp;",")+1,200))&amp;",")-1))),IFERROR(VLOOKUP(LOWER(TRIM(LEFT(TRIM(MID(TRIM(Applications!D65),FIND(",",TRIM(Applications!D65)&amp;",")+1,200)),FIND(",",TRIM(MID(TRIM(Applications!D65),FIND(",",TRIM(Applications!D65)&amp;",")+1,200))&amp;",")-1))),$U$2:$V$67,2,FALSE),"")))</f>
        <v/>
      </c>
      <c r="O65" s="26">
        <f>IF(M65="","",IF(N65="",M65,M65&amp;", "&amp;N65))</f>
        <v/>
      </c>
      <c r="P65" s="26">
        <f>IF(O65="","",IF(COUNTIF(O$2:O65,O65)=1,COUNTIF(O$2:O$2000,O65)+(2001-ROW())/100000,""))</f>
        <v/>
      </c>
      <c r="U65" t="inlineStr">
        <is>
          <t>saskatchewan</t>
        </is>
      </c>
      <c r="V65" t="inlineStr">
        <is>
          <t>SK</t>
        </is>
      </c>
    </row>
    <row r="66">
      <c r="A66" s="26">
        <f>IF(AND(ISNUMBER(Applications!A66),ISNUMBER(Applications!M66),OR(UPPER(TRIM(Applications!I66))="INTERVIEWING",UPPER(TRIM(Applications!I66))="REJECTED",UPPER(TRIM(Applications!I66))="OFFER")),IF(Applications!M66&gt;=Applications!A66,Applications!M66-Applications!A66,""),"")</f>
        <v/>
      </c>
      <c r="B66" s="26">
        <f>IF(AND(D66=1,ISNUMBER(Applications!A66)),WEEKDAY(Applications!A66),"")</f>
        <v/>
      </c>
      <c r="C66" s="27">
        <f>IF(AND(D66=1,ISNUMBER(Applications!A66)),Applications!A66-WEEKDAY(Applications!A66,3),"")</f>
        <v/>
      </c>
      <c r="D66" s="26">
        <f>IF(OR(UPPER(TRIM(Applications!I66))="APPLIED",UPPER(TRIM(Applications!I66))="INTERVIEWING",UPPER(TRIM(Applications!I66))="REJECTED",UPPER(TRIM(Applications!I66))="OFFER"),1,0)</f>
        <v/>
      </c>
      <c r="E66" s="26">
        <f>IF(AND(ISNUMBER(Applications!M66),OR(N(Applications!O66)&gt;0,UPPER(TRIM(Applications!I66))="INTERVIEWING",UPPER(TRIM(Applications!I66))="OFFER")),Applications!M66-WEEKDAY(Applications!M66,3),"")</f>
        <v/>
      </c>
      <c r="F66" s="26">
        <f>IF(AND(UPPER(TRIM(Applications!I66))="SKIPPED",ISNUMBER(Applications!A66)),Applications!A66-WEEKDAY(Applications!A66,3),"")</f>
        <v/>
      </c>
      <c r="G66" s="26">
        <f>IF(AND(UPPER(TRIM(Applications!I66))="BOOKMARKED",ISNUMBER(Applications!A66)),Applications!A66-WEEKDAY(Applications!A66,3),"")</f>
        <v/>
      </c>
      <c r="H66" s="26">
        <f>IF(AND(UPPER(TRIM(Applications!I66))="NOT APPLIED",ISNUMBER(Applications!A66)),Applications!A66-WEEKDAY(Applications!A66,3),"")</f>
        <v/>
      </c>
      <c r="I66" s="26">
        <f>IF(AND(UPPER(TRIM(Applications!I66))="REJECTED",ISNUMBER(Applications!M66)),Applications!M66-WEEKDAY(Applications!M66,3),"")</f>
        <v/>
      </c>
      <c r="J66" s="26">
        <f>IF(AND(UPPER(TRIM(Applications!I66))="OFFER",ISNUMBER(Applications!M66)),Applications!M66-WEEKDAY(Applications!M66,3),"")</f>
        <v/>
      </c>
      <c r="K66" s="26">
        <f>IF(TRIM(Applications!J66)="","",IFERROR(LOOKUP(2,1/ISNUMBER(SEARCH($R$2:$R$25,Applications!J66)),$S$2:$S$25),""))</f>
        <v/>
      </c>
      <c r="L66" s="26">
        <f>IF(K66="","",IF(COUNTIF(K$2:K66,K66)=1,COUNTIF(K$2:K$2000,K66)+(2001-ROW())/100000,""))</f>
        <v/>
      </c>
      <c r="M66" s="26">
        <f>IF(TRIM(Applications!D66)="","",TRIM(LEFT(TRIM(Applications!D66),FIND(",",TRIM(Applications!D66)&amp;",")-1)))</f>
        <v/>
      </c>
      <c r="N66" s="26">
        <f>IF(M66="","",IF(LEN(TRIM(LEFT(TRIM(MID(TRIM(Applications!D66),FIND(",",TRIM(Applications!D66)&amp;",")+1,200)),FIND(",",TRIM(MID(TRIM(Applications!D66),FIND(",",TRIM(Applications!D66)&amp;",")+1,200))&amp;",")-1)))=2,UPPER(TRIM(LEFT(TRIM(MID(TRIM(Applications!D66),FIND(",",TRIM(Applications!D66)&amp;",")+1,200)),FIND(",",TRIM(MID(TRIM(Applications!D66),FIND(",",TRIM(Applications!D66)&amp;",")+1,200))&amp;",")-1))),IFERROR(VLOOKUP(LOWER(TRIM(LEFT(TRIM(MID(TRIM(Applications!D66),FIND(",",TRIM(Applications!D66)&amp;",")+1,200)),FIND(",",TRIM(MID(TRIM(Applications!D66),FIND(",",TRIM(Applications!D66)&amp;",")+1,200))&amp;",")-1))),$U$2:$V$67,2,FALSE),"")))</f>
        <v/>
      </c>
      <c r="O66" s="26">
        <f>IF(M66="","",IF(N66="",M66,M66&amp;", "&amp;N66))</f>
        <v/>
      </c>
      <c r="P66" s="26">
        <f>IF(O66="","",IF(COUNTIF(O$2:O66,O66)=1,COUNTIF(O$2:O$2000,O66)+(2001-ROW())/100000,""))</f>
        <v/>
      </c>
      <c r="U66" t="inlineStr">
        <is>
          <t>yukon</t>
        </is>
      </c>
      <c r="V66" t="inlineStr">
        <is>
          <t>YT</t>
        </is>
      </c>
    </row>
    <row r="67">
      <c r="A67" s="26">
        <f>IF(AND(ISNUMBER(Applications!A67),ISNUMBER(Applications!M67),OR(UPPER(TRIM(Applications!I67))="INTERVIEWING",UPPER(TRIM(Applications!I67))="REJECTED",UPPER(TRIM(Applications!I67))="OFFER")),IF(Applications!M67&gt;=Applications!A67,Applications!M67-Applications!A67,""),"")</f>
        <v/>
      </c>
      <c r="B67" s="26">
        <f>IF(AND(D67=1,ISNUMBER(Applications!A67)),WEEKDAY(Applications!A67),"")</f>
        <v/>
      </c>
      <c r="C67" s="27">
        <f>IF(AND(D67=1,ISNUMBER(Applications!A67)),Applications!A67-WEEKDAY(Applications!A67,3),"")</f>
        <v/>
      </c>
      <c r="D67" s="26">
        <f>IF(OR(UPPER(TRIM(Applications!I67))="APPLIED",UPPER(TRIM(Applications!I67))="INTERVIEWING",UPPER(TRIM(Applications!I67))="REJECTED",UPPER(TRIM(Applications!I67))="OFFER"),1,0)</f>
        <v/>
      </c>
      <c r="E67" s="26">
        <f>IF(AND(ISNUMBER(Applications!M67),OR(N(Applications!O67)&gt;0,UPPER(TRIM(Applications!I67))="INTERVIEWING",UPPER(TRIM(Applications!I67))="OFFER")),Applications!M67-WEEKDAY(Applications!M67,3),"")</f>
        <v/>
      </c>
      <c r="F67" s="26">
        <f>IF(AND(UPPER(TRIM(Applications!I67))="SKIPPED",ISNUMBER(Applications!A67)),Applications!A67-WEEKDAY(Applications!A67,3),"")</f>
        <v/>
      </c>
      <c r="G67" s="26">
        <f>IF(AND(UPPER(TRIM(Applications!I67))="BOOKMARKED",ISNUMBER(Applications!A67)),Applications!A67-WEEKDAY(Applications!A67,3),"")</f>
        <v/>
      </c>
      <c r="H67" s="26">
        <f>IF(AND(UPPER(TRIM(Applications!I67))="NOT APPLIED",ISNUMBER(Applications!A67)),Applications!A67-WEEKDAY(Applications!A67,3),"")</f>
        <v/>
      </c>
      <c r="I67" s="26">
        <f>IF(AND(UPPER(TRIM(Applications!I67))="REJECTED",ISNUMBER(Applications!M67)),Applications!M67-WEEKDAY(Applications!M67,3),"")</f>
        <v/>
      </c>
      <c r="J67" s="26">
        <f>IF(AND(UPPER(TRIM(Applications!I67))="OFFER",ISNUMBER(Applications!M67)),Applications!M67-WEEKDAY(Applications!M67,3),"")</f>
        <v/>
      </c>
      <c r="K67" s="26">
        <f>IF(TRIM(Applications!J67)="","",IFERROR(LOOKUP(2,1/ISNUMBER(SEARCH($R$2:$R$25,Applications!J67)),$S$2:$S$25),""))</f>
        <v/>
      </c>
      <c r="L67" s="26">
        <f>IF(K67="","",IF(COUNTIF(K$2:K67,K67)=1,COUNTIF(K$2:K$2000,K67)+(2001-ROW())/100000,""))</f>
        <v/>
      </c>
      <c r="M67" s="26">
        <f>IF(TRIM(Applications!D67)="","",TRIM(LEFT(TRIM(Applications!D67),FIND(",",TRIM(Applications!D67)&amp;",")-1)))</f>
        <v/>
      </c>
      <c r="N67" s="26">
        <f>IF(M67="","",IF(LEN(TRIM(LEFT(TRIM(MID(TRIM(Applications!D67),FIND(",",TRIM(Applications!D67)&amp;",")+1,200)),FIND(",",TRIM(MID(TRIM(Applications!D67),FIND(",",TRIM(Applications!D67)&amp;",")+1,200))&amp;",")-1)))=2,UPPER(TRIM(LEFT(TRIM(MID(TRIM(Applications!D67),FIND(",",TRIM(Applications!D67)&amp;",")+1,200)),FIND(",",TRIM(MID(TRIM(Applications!D67),FIND(",",TRIM(Applications!D67)&amp;",")+1,200))&amp;",")-1))),IFERROR(VLOOKUP(LOWER(TRIM(LEFT(TRIM(MID(TRIM(Applications!D67),FIND(",",TRIM(Applications!D67)&amp;",")+1,200)),FIND(",",TRIM(MID(TRIM(Applications!D67),FIND(",",TRIM(Applications!D67)&amp;",")+1,200))&amp;",")-1))),$U$2:$V$67,2,FALSE),"")))</f>
        <v/>
      </c>
      <c r="O67" s="26">
        <f>IF(M67="","",IF(N67="",M67,M67&amp;", "&amp;N67))</f>
        <v/>
      </c>
      <c r="P67" s="26">
        <f>IF(O67="","",IF(COUNTIF(O$2:O67,O67)=1,COUNTIF(O$2:O$2000,O67)+(2001-ROW())/100000,""))</f>
        <v/>
      </c>
      <c r="U67" t="inlineStr">
        <is>
          <t>pq</t>
        </is>
      </c>
      <c r="V67" t="inlineStr">
        <is>
          <t>QC</t>
        </is>
      </c>
    </row>
    <row r="68">
      <c r="A68" s="26">
        <f>IF(AND(ISNUMBER(Applications!A68),ISNUMBER(Applications!M68),OR(UPPER(TRIM(Applications!I68))="INTERVIEWING",UPPER(TRIM(Applications!I68))="REJECTED",UPPER(TRIM(Applications!I68))="OFFER")),IF(Applications!M68&gt;=Applications!A68,Applications!M68-Applications!A68,""),"")</f>
        <v/>
      </c>
      <c r="B68" s="26">
        <f>IF(AND(D68=1,ISNUMBER(Applications!A68)),WEEKDAY(Applications!A68),"")</f>
        <v/>
      </c>
      <c r="C68" s="27">
        <f>IF(AND(D68=1,ISNUMBER(Applications!A68)),Applications!A68-WEEKDAY(Applications!A68,3),"")</f>
        <v/>
      </c>
      <c r="D68" s="26">
        <f>IF(OR(UPPER(TRIM(Applications!I68))="APPLIED",UPPER(TRIM(Applications!I68))="INTERVIEWING",UPPER(TRIM(Applications!I68))="REJECTED",UPPER(TRIM(Applications!I68))="OFFER"),1,0)</f>
        <v/>
      </c>
      <c r="E68" s="26">
        <f>IF(AND(ISNUMBER(Applications!M68),OR(N(Applications!O68)&gt;0,UPPER(TRIM(Applications!I68))="INTERVIEWING",UPPER(TRIM(Applications!I68))="OFFER")),Applications!M68-WEEKDAY(Applications!M68,3),"")</f>
        <v/>
      </c>
      <c r="F68" s="26">
        <f>IF(AND(UPPER(TRIM(Applications!I68))="SKIPPED",ISNUMBER(Applications!A68)),Applications!A68-WEEKDAY(Applications!A68,3),"")</f>
        <v/>
      </c>
      <c r="G68" s="26">
        <f>IF(AND(UPPER(TRIM(Applications!I68))="BOOKMARKED",ISNUMBER(Applications!A68)),Applications!A68-WEEKDAY(Applications!A68,3),"")</f>
        <v/>
      </c>
      <c r="H68" s="26">
        <f>IF(AND(UPPER(TRIM(Applications!I68))="NOT APPLIED",ISNUMBER(Applications!A68)),Applications!A68-WEEKDAY(Applications!A68,3),"")</f>
        <v/>
      </c>
      <c r="I68" s="26">
        <f>IF(AND(UPPER(TRIM(Applications!I68))="REJECTED",ISNUMBER(Applications!M68)),Applications!M68-WEEKDAY(Applications!M68,3),"")</f>
        <v/>
      </c>
      <c r="J68" s="26">
        <f>IF(AND(UPPER(TRIM(Applications!I68))="OFFER",ISNUMBER(Applications!M68)),Applications!M68-WEEKDAY(Applications!M68,3),"")</f>
        <v/>
      </c>
      <c r="K68" s="26">
        <f>IF(TRIM(Applications!J68)="","",IFERROR(LOOKUP(2,1/ISNUMBER(SEARCH($R$2:$R$25,Applications!J68)),$S$2:$S$25),""))</f>
        <v/>
      </c>
      <c r="L68" s="26">
        <f>IF(K68="","",IF(COUNTIF(K$2:K68,K68)=1,COUNTIF(K$2:K$2000,K68)+(2001-ROW())/100000,""))</f>
        <v/>
      </c>
      <c r="M68" s="26">
        <f>IF(TRIM(Applications!D68)="","",TRIM(LEFT(TRIM(Applications!D68),FIND(",",TRIM(Applications!D68)&amp;",")-1)))</f>
        <v/>
      </c>
      <c r="N68" s="26">
        <f>IF(M68="","",IF(LEN(TRIM(LEFT(TRIM(MID(TRIM(Applications!D68),FIND(",",TRIM(Applications!D68)&amp;",")+1,200)),FIND(",",TRIM(MID(TRIM(Applications!D68),FIND(",",TRIM(Applications!D68)&amp;",")+1,200))&amp;",")-1)))=2,UPPER(TRIM(LEFT(TRIM(MID(TRIM(Applications!D68),FIND(",",TRIM(Applications!D68)&amp;",")+1,200)),FIND(",",TRIM(MID(TRIM(Applications!D68),FIND(",",TRIM(Applications!D68)&amp;",")+1,200))&amp;",")-1))),IFERROR(VLOOKUP(LOWER(TRIM(LEFT(TRIM(MID(TRIM(Applications!D68),FIND(",",TRIM(Applications!D68)&amp;",")+1,200)),FIND(",",TRIM(MID(TRIM(Applications!D68),FIND(",",TRIM(Applications!D68)&amp;",")+1,200))&amp;",")-1))),$U$2:$V$67,2,FALSE),"")))</f>
        <v/>
      </c>
      <c r="O68" s="26">
        <f>IF(M68="","",IF(N68="",M68,M68&amp;", "&amp;N68))</f>
        <v/>
      </c>
      <c r="P68" s="26">
        <f>IF(O68="","",IF(COUNTIF(O$2:O68,O68)=1,COUNTIF(O$2:O$2000,O68)+(2001-ROW())/100000,""))</f>
        <v/>
      </c>
    </row>
    <row r="69">
      <c r="A69" s="26">
        <f>IF(AND(ISNUMBER(Applications!A69),ISNUMBER(Applications!M69),OR(UPPER(TRIM(Applications!I69))="INTERVIEWING",UPPER(TRIM(Applications!I69))="REJECTED",UPPER(TRIM(Applications!I69))="OFFER")),IF(Applications!M69&gt;=Applications!A69,Applications!M69-Applications!A69,""),"")</f>
        <v/>
      </c>
      <c r="B69" s="26">
        <f>IF(AND(D69=1,ISNUMBER(Applications!A69)),WEEKDAY(Applications!A69),"")</f>
        <v/>
      </c>
      <c r="C69" s="27">
        <f>IF(AND(D69=1,ISNUMBER(Applications!A69)),Applications!A69-WEEKDAY(Applications!A69,3),"")</f>
        <v/>
      </c>
      <c r="D69" s="26">
        <f>IF(OR(UPPER(TRIM(Applications!I69))="APPLIED",UPPER(TRIM(Applications!I69))="INTERVIEWING",UPPER(TRIM(Applications!I69))="REJECTED",UPPER(TRIM(Applications!I69))="OFFER"),1,0)</f>
        <v/>
      </c>
      <c r="E69" s="26">
        <f>IF(AND(ISNUMBER(Applications!M69),OR(N(Applications!O69)&gt;0,UPPER(TRIM(Applications!I69))="INTERVIEWING",UPPER(TRIM(Applications!I69))="OFFER")),Applications!M69-WEEKDAY(Applications!M69,3),"")</f>
        <v/>
      </c>
      <c r="F69" s="26">
        <f>IF(AND(UPPER(TRIM(Applications!I69))="SKIPPED",ISNUMBER(Applications!A69)),Applications!A69-WEEKDAY(Applications!A69,3),"")</f>
        <v/>
      </c>
      <c r="G69" s="26">
        <f>IF(AND(UPPER(TRIM(Applications!I69))="BOOKMARKED",ISNUMBER(Applications!A69)),Applications!A69-WEEKDAY(Applications!A69,3),"")</f>
        <v/>
      </c>
      <c r="H69" s="26">
        <f>IF(AND(UPPER(TRIM(Applications!I69))="NOT APPLIED",ISNUMBER(Applications!A69)),Applications!A69-WEEKDAY(Applications!A69,3),"")</f>
        <v/>
      </c>
      <c r="I69" s="26">
        <f>IF(AND(UPPER(TRIM(Applications!I69))="REJECTED",ISNUMBER(Applications!M69)),Applications!M69-WEEKDAY(Applications!M69,3),"")</f>
        <v/>
      </c>
      <c r="J69" s="26">
        <f>IF(AND(UPPER(TRIM(Applications!I69))="OFFER",ISNUMBER(Applications!M69)),Applications!M69-WEEKDAY(Applications!M69,3),"")</f>
        <v/>
      </c>
      <c r="K69" s="26">
        <f>IF(TRIM(Applications!J69)="","",IFERROR(LOOKUP(2,1/ISNUMBER(SEARCH($R$2:$R$25,Applications!J69)),$S$2:$S$25),""))</f>
        <v/>
      </c>
      <c r="L69" s="26">
        <f>IF(K69="","",IF(COUNTIF(K$2:K69,K69)=1,COUNTIF(K$2:K$2000,K69)+(2001-ROW())/100000,""))</f>
        <v/>
      </c>
      <c r="M69" s="26">
        <f>IF(TRIM(Applications!D69)="","",TRIM(LEFT(TRIM(Applications!D69),FIND(",",TRIM(Applications!D69)&amp;",")-1)))</f>
        <v/>
      </c>
      <c r="N69" s="26">
        <f>IF(M69="","",IF(LEN(TRIM(LEFT(TRIM(MID(TRIM(Applications!D69),FIND(",",TRIM(Applications!D69)&amp;",")+1,200)),FIND(",",TRIM(MID(TRIM(Applications!D69),FIND(",",TRIM(Applications!D69)&amp;",")+1,200))&amp;",")-1)))=2,UPPER(TRIM(LEFT(TRIM(MID(TRIM(Applications!D69),FIND(",",TRIM(Applications!D69)&amp;",")+1,200)),FIND(",",TRIM(MID(TRIM(Applications!D69),FIND(",",TRIM(Applications!D69)&amp;",")+1,200))&amp;",")-1))),IFERROR(VLOOKUP(LOWER(TRIM(LEFT(TRIM(MID(TRIM(Applications!D69),FIND(",",TRIM(Applications!D69)&amp;",")+1,200)),FIND(",",TRIM(MID(TRIM(Applications!D69),FIND(",",TRIM(Applications!D69)&amp;",")+1,200))&amp;",")-1))),$U$2:$V$67,2,FALSE),"")))</f>
        <v/>
      </c>
      <c r="O69" s="26">
        <f>IF(M69="","",IF(N69="",M69,M69&amp;", "&amp;N69))</f>
        <v/>
      </c>
      <c r="P69" s="26">
        <f>IF(O69="","",IF(COUNTIF(O$2:O69,O69)=1,COUNTIF(O$2:O$2000,O69)+(2001-ROW())/100000,""))</f>
        <v/>
      </c>
    </row>
    <row r="70">
      <c r="A70" s="26">
        <f>IF(AND(ISNUMBER(Applications!A70),ISNUMBER(Applications!M70),OR(UPPER(TRIM(Applications!I70))="INTERVIEWING",UPPER(TRIM(Applications!I70))="REJECTED",UPPER(TRIM(Applications!I70))="OFFER")),IF(Applications!M70&gt;=Applications!A70,Applications!M70-Applications!A70,""),"")</f>
        <v/>
      </c>
      <c r="B70" s="26">
        <f>IF(AND(D70=1,ISNUMBER(Applications!A70)),WEEKDAY(Applications!A70),"")</f>
        <v/>
      </c>
      <c r="C70" s="27">
        <f>IF(AND(D70=1,ISNUMBER(Applications!A70)),Applications!A70-WEEKDAY(Applications!A70,3),"")</f>
        <v/>
      </c>
      <c r="D70" s="26">
        <f>IF(OR(UPPER(TRIM(Applications!I70))="APPLIED",UPPER(TRIM(Applications!I70))="INTERVIEWING",UPPER(TRIM(Applications!I70))="REJECTED",UPPER(TRIM(Applications!I70))="OFFER"),1,0)</f>
        <v/>
      </c>
      <c r="E70" s="26">
        <f>IF(AND(ISNUMBER(Applications!M70),OR(N(Applications!O70)&gt;0,UPPER(TRIM(Applications!I70))="INTERVIEWING",UPPER(TRIM(Applications!I70))="OFFER")),Applications!M70-WEEKDAY(Applications!M70,3),"")</f>
        <v/>
      </c>
      <c r="F70" s="26">
        <f>IF(AND(UPPER(TRIM(Applications!I70))="SKIPPED",ISNUMBER(Applications!A70)),Applications!A70-WEEKDAY(Applications!A70,3),"")</f>
        <v/>
      </c>
      <c r="G70" s="26">
        <f>IF(AND(UPPER(TRIM(Applications!I70))="BOOKMARKED",ISNUMBER(Applications!A70)),Applications!A70-WEEKDAY(Applications!A70,3),"")</f>
        <v/>
      </c>
      <c r="H70" s="26">
        <f>IF(AND(UPPER(TRIM(Applications!I70))="NOT APPLIED",ISNUMBER(Applications!A70)),Applications!A70-WEEKDAY(Applications!A70,3),"")</f>
        <v/>
      </c>
      <c r="I70" s="26">
        <f>IF(AND(UPPER(TRIM(Applications!I70))="REJECTED",ISNUMBER(Applications!M70)),Applications!M70-WEEKDAY(Applications!M70,3),"")</f>
        <v/>
      </c>
      <c r="J70" s="26">
        <f>IF(AND(UPPER(TRIM(Applications!I70))="OFFER",ISNUMBER(Applications!M70)),Applications!M70-WEEKDAY(Applications!M70,3),"")</f>
        <v/>
      </c>
      <c r="K70" s="26">
        <f>IF(TRIM(Applications!J70)="","",IFERROR(LOOKUP(2,1/ISNUMBER(SEARCH($R$2:$R$25,Applications!J70)),$S$2:$S$25),""))</f>
        <v/>
      </c>
      <c r="L70" s="26">
        <f>IF(K70="","",IF(COUNTIF(K$2:K70,K70)=1,COUNTIF(K$2:K$2000,K70)+(2001-ROW())/100000,""))</f>
        <v/>
      </c>
      <c r="M70" s="26">
        <f>IF(TRIM(Applications!D70)="","",TRIM(LEFT(TRIM(Applications!D70),FIND(",",TRIM(Applications!D70)&amp;",")-1)))</f>
        <v/>
      </c>
      <c r="N70" s="26">
        <f>IF(M70="","",IF(LEN(TRIM(LEFT(TRIM(MID(TRIM(Applications!D70),FIND(",",TRIM(Applications!D70)&amp;",")+1,200)),FIND(",",TRIM(MID(TRIM(Applications!D70),FIND(",",TRIM(Applications!D70)&amp;",")+1,200))&amp;",")-1)))=2,UPPER(TRIM(LEFT(TRIM(MID(TRIM(Applications!D70),FIND(",",TRIM(Applications!D70)&amp;",")+1,200)),FIND(",",TRIM(MID(TRIM(Applications!D70),FIND(",",TRIM(Applications!D70)&amp;",")+1,200))&amp;",")-1))),IFERROR(VLOOKUP(LOWER(TRIM(LEFT(TRIM(MID(TRIM(Applications!D70),FIND(",",TRIM(Applications!D70)&amp;",")+1,200)),FIND(",",TRIM(MID(TRIM(Applications!D70),FIND(",",TRIM(Applications!D70)&amp;",")+1,200))&amp;",")-1))),$U$2:$V$67,2,FALSE),"")))</f>
        <v/>
      </c>
      <c r="O70" s="26">
        <f>IF(M70="","",IF(N70="",M70,M70&amp;", "&amp;N70))</f>
        <v/>
      </c>
      <c r="P70" s="26">
        <f>IF(O70="","",IF(COUNTIF(O$2:O70,O70)=1,COUNTIF(O$2:O$2000,O70)+(2001-ROW())/100000,""))</f>
        <v/>
      </c>
    </row>
    <row r="71">
      <c r="A71" s="26">
        <f>IF(AND(ISNUMBER(Applications!A71),ISNUMBER(Applications!M71),OR(UPPER(TRIM(Applications!I71))="INTERVIEWING",UPPER(TRIM(Applications!I71))="REJECTED",UPPER(TRIM(Applications!I71))="OFFER")),IF(Applications!M71&gt;=Applications!A71,Applications!M71-Applications!A71,""),"")</f>
        <v/>
      </c>
      <c r="B71" s="26">
        <f>IF(AND(D71=1,ISNUMBER(Applications!A71)),WEEKDAY(Applications!A71),"")</f>
        <v/>
      </c>
      <c r="C71" s="27">
        <f>IF(AND(D71=1,ISNUMBER(Applications!A71)),Applications!A71-WEEKDAY(Applications!A71,3),"")</f>
        <v/>
      </c>
      <c r="D71" s="26">
        <f>IF(OR(UPPER(TRIM(Applications!I71))="APPLIED",UPPER(TRIM(Applications!I71))="INTERVIEWING",UPPER(TRIM(Applications!I71))="REJECTED",UPPER(TRIM(Applications!I71))="OFFER"),1,0)</f>
        <v/>
      </c>
      <c r="E71" s="26">
        <f>IF(AND(ISNUMBER(Applications!M71),OR(N(Applications!O71)&gt;0,UPPER(TRIM(Applications!I71))="INTERVIEWING",UPPER(TRIM(Applications!I71))="OFFER")),Applications!M71-WEEKDAY(Applications!M71,3),"")</f>
        <v/>
      </c>
      <c r="F71" s="26">
        <f>IF(AND(UPPER(TRIM(Applications!I71))="SKIPPED",ISNUMBER(Applications!A71)),Applications!A71-WEEKDAY(Applications!A71,3),"")</f>
        <v/>
      </c>
      <c r="G71" s="26">
        <f>IF(AND(UPPER(TRIM(Applications!I71))="BOOKMARKED",ISNUMBER(Applications!A71)),Applications!A71-WEEKDAY(Applications!A71,3),"")</f>
        <v/>
      </c>
      <c r="H71" s="26">
        <f>IF(AND(UPPER(TRIM(Applications!I71))="NOT APPLIED",ISNUMBER(Applications!A71)),Applications!A71-WEEKDAY(Applications!A71,3),"")</f>
        <v/>
      </c>
      <c r="I71" s="26">
        <f>IF(AND(UPPER(TRIM(Applications!I71))="REJECTED",ISNUMBER(Applications!M71)),Applications!M71-WEEKDAY(Applications!M71,3),"")</f>
        <v/>
      </c>
      <c r="J71" s="26">
        <f>IF(AND(UPPER(TRIM(Applications!I71))="OFFER",ISNUMBER(Applications!M71)),Applications!M71-WEEKDAY(Applications!M71,3),"")</f>
        <v/>
      </c>
      <c r="K71" s="26">
        <f>IF(TRIM(Applications!J71)="","",IFERROR(LOOKUP(2,1/ISNUMBER(SEARCH($R$2:$R$25,Applications!J71)),$S$2:$S$25),""))</f>
        <v/>
      </c>
      <c r="L71" s="26">
        <f>IF(K71="","",IF(COUNTIF(K$2:K71,K71)=1,COUNTIF(K$2:K$2000,K71)+(2001-ROW())/100000,""))</f>
        <v/>
      </c>
      <c r="M71" s="26">
        <f>IF(TRIM(Applications!D71)="","",TRIM(LEFT(TRIM(Applications!D71),FIND(",",TRIM(Applications!D71)&amp;",")-1)))</f>
        <v/>
      </c>
      <c r="N71" s="26">
        <f>IF(M71="","",IF(LEN(TRIM(LEFT(TRIM(MID(TRIM(Applications!D71),FIND(",",TRIM(Applications!D71)&amp;",")+1,200)),FIND(",",TRIM(MID(TRIM(Applications!D71),FIND(",",TRIM(Applications!D71)&amp;",")+1,200))&amp;",")-1)))=2,UPPER(TRIM(LEFT(TRIM(MID(TRIM(Applications!D71),FIND(",",TRIM(Applications!D71)&amp;",")+1,200)),FIND(",",TRIM(MID(TRIM(Applications!D71),FIND(",",TRIM(Applications!D71)&amp;",")+1,200))&amp;",")-1))),IFERROR(VLOOKUP(LOWER(TRIM(LEFT(TRIM(MID(TRIM(Applications!D71),FIND(",",TRIM(Applications!D71)&amp;",")+1,200)),FIND(",",TRIM(MID(TRIM(Applications!D71),FIND(",",TRIM(Applications!D71)&amp;",")+1,200))&amp;",")-1))),$U$2:$V$67,2,FALSE),"")))</f>
        <v/>
      </c>
      <c r="O71" s="26">
        <f>IF(M71="","",IF(N71="",M71,M71&amp;", "&amp;N71))</f>
        <v/>
      </c>
      <c r="P71" s="26">
        <f>IF(O71="","",IF(COUNTIF(O$2:O71,O71)=1,COUNTIF(O$2:O$2000,O71)+(2001-ROW())/100000,""))</f>
        <v/>
      </c>
    </row>
    <row r="72">
      <c r="A72" s="26">
        <f>IF(AND(ISNUMBER(Applications!A72),ISNUMBER(Applications!M72),OR(UPPER(TRIM(Applications!I72))="INTERVIEWING",UPPER(TRIM(Applications!I72))="REJECTED",UPPER(TRIM(Applications!I72))="OFFER")),IF(Applications!M72&gt;=Applications!A72,Applications!M72-Applications!A72,""),"")</f>
        <v/>
      </c>
      <c r="B72" s="26">
        <f>IF(AND(D72=1,ISNUMBER(Applications!A72)),WEEKDAY(Applications!A72),"")</f>
        <v/>
      </c>
      <c r="C72" s="27">
        <f>IF(AND(D72=1,ISNUMBER(Applications!A72)),Applications!A72-WEEKDAY(Applications!A72,3),"")</f>
        <v/>
      </c>
      <c r="D72" s="26">
        <f>IF(OR(UPPER(TRIM(Applications!I72))="APPLIED",UPPER(TRIM(Applications!I72))="INTERVIEWING",UPPER(TRIM(Applications!I72))="REJECTED",UPPER(TRIM(Applications!I72))="OFFER"),1,0)</f>
        <v/>
      </c>
      <c r="E72" s="26">
        <f>IF(AND(ISNUMBER(Applications!M72),OR(N(Applications!O72)&gt;0,UPPER(TRIM(Applications!I72))="INTERVIEWING",UPPER(TRIM(Applications!I72))="OFFER")),Applications!M72-WEEKDAY(Applications!M72,3),"")</f>
        <v/>
      </c>
      <c r="F72" s="26">
        <f>IF(AND(UPPER(TRIM(Applications!I72))="SKIPPED",ISNUMBER(Applications!A72)),Applications!A72-WEEKDAY(Applications!A72,3),"")</f>
        <v/>
      </c>
      <c r="G72" s="26">
        <f>IF(AND(UPPER(TRIM(Applications!I72))="BOOKMARKED",ISNUMBER(Applications!A72)),Applications!A72-WEEKDAY(Applications!A72,3),"")</f>
        <v/>
      </c>
      <c r="H72" s="26">
        <f>IF(AND(UPPER(TRIM(Applications!I72))="NOT APPLIED",ISNUMBER(Applications!A72)),Applications!A72-WEEKDAY(Applications!A72,3),"")</f>
        <v/>
      </c>
      <c r="I72" s="26">
        <f>IF(AND(UPPER(TRIM(Applications!I72))="REJECTED",ISNUMBER(Applications!M72)),Applications!M72-WEEKDAY(Applications!M72,3),"")</f>
        <v/>
      </c>
      <c r="J72" s="26">
        <f>IF(AND(UPPER(TRIM(Applications!I72))="OFFER",ISNUMBER(Applications!M72)),Applications!M72-WEEKDAY(Applications!M72,3),"")</f>
        <v/>
      </c>
      <c r="K72" s="26">
        <f>IF(TRIM(Applications!J72)="","",IFERROR(LOOKUP(2,1/ISNUMBER(SEARCH($R$2:$R$25,Applications!J72)),$S$2:$S$25),""))</f>
        <v/>
      </c>
      <c r="L72" s="26">
        <f>IF(K72="","",IF(COUNTIF(K$2:K72,K72)=1,COUNTIF(K$2:K$2000,K72)+(2001-ROW())/100000,""))</f>
        <v/>
      </c>
      <c r="M72" s="26">
        <f>IF(TRIM(Applications!D72)="","",TRIM(LEFT(TRIM(Applications!D72),FIND(",",TRIM(Applications!D72)&amp;",")-1)))</f>
        <v/>
      </c>
      <c r="N72" s="26">
        <f>IF(M72="","",IF(LEN(TRIM(LEFT(TRIM(MID(TRIM(Applications!D72),FIND(",",TRIM(Applications!D72)&amp;",")+1,200)),FIND(",",TRIM(MID(TRIM(Applications!D72),FIND(",",TRIM(Applications!D72)&amp;",")+1,200))&amp;",")-1)))=2,UPPER(TRIM(LEFT(TRIM(MID(TRIM(Applications!D72),FIND(",",TRIM(Applications!D72)&amp;",")+1,200)),FIND(",",TRIM(MID(TRIM(Applications!D72),FIND(",",TRIM(Applications!D72)&amp;",")+1,200))&amp;",")-1))),IFERROR(VLOOKUP(LOWER(TRIM(LEFT(TRIM(MID(TRIM(Applications!D72),FIND(",",TRIM(Applications!D72)&amp;",")+1,200)),FIND(",",TRIM(MID(TRIM(Applications!D72),FIND(",",TRIM(Applications!D72)&amp;",")+1,200))&amp;",")-1))),$U$2:$V$67,2,FALSE),"")))</f>
        <v/>
      </c>
      <c r="O72" s="26">
        <f>IF(M72="","",IF(N72="",M72,M72&amp;", "&amp;N72))</f>
        <v/>
      </c>
      <c r="P72" s="26">
        <f>IF(O72="","",IF(COUNTIF(O$2:O72,O72)=1,COUNTIF(O$2:O$2000,O72)+(2001-ROW())/100000,""))</f>
        <v/>
      </c>
    </row>
    <row r="73">
      <c r="A73" s="26">
        <f>IF(AND(ISNUMBER(Applications!A73),ISNUMBER(Applications!M73),OR(UPPER(TRIM(Applications!I73))="INTERVIEWING",UPPER(TRIM(Applications!I73))="REJECTED",UPPER(TRIM(Applications!I73))="OFFER")),IF(Applications!M73&gt;=Applications!A73,Applications!M73-Applications!A73,""),"")</f>
        <v/>
      </c>
      <c r="B73" s="26">
        <f>IF(AND(D73=1,ISNUMBER(Applications!A73)),WEEKDAY(Applications!A73),"")</f>
        <v/>
      </c>
      <c r="C73" s="27">
        <f>IF(AND(D73=1,ISNUMBER(Applications!A73)),Applications!A73-WEEKDAY(Applications!A73,3),"")</f>
        <v/>
      </c>
      <c r="D73" s="26">
        <f>IF(OR(UPPER(TRIM(Applications!I73))="APPLIED",UPPER(TRIM(Applications!I73))="INTERVIEWING",UPPER(TRIM(Applications!I73))="REJECTED",UPPER(TRIM(Applications!I73))="OFFER"),1,0)</f>
        <v/>
      </c>
      <c r="E73" s="26">
        <f>IF(AND(ISNUMBER(Applications!M73),OR(N(Applications!O73)&gt;0,UPPER(TRIM(Applications!I73))="INTERVIEWING",UPPER(TRIM(Applications!I73))="OFFER")),Applications!M73-WEEKDAY(Applications!M73,3),"")</f>
        <v/>
      </c>
      <c r="F73" s="26">
        <f>IF(AND(UPPER(TRIM(Applications!I73))="SKIPPED",ISNUMBER(Applications!A73)),Applications!A73-WEEKDAY(Applications!A73,3),"")</f>
        <v/>
      </c>
      <c r="G73" s="26">
        <f>IF(AND(UPPER(TRIM(Applications!I73))="BOOKMARKED",ISNUMBER(Applications!A73)),Applications!A73-WEEKDAY(Applications!A73,3),"")</f>
        <v/>
      </c>
      <c r="H73" s="26">
        <f>IF(AND(UPPER(TRIM(Applications!I73))="NOT APPLIED",ISNUMBER(Applications!A73)),Applications!A73-WEEKDAY(Applications!A73,3),"")</f>
        <v/>
      </c>
      <c r="I73" s="26">
        <f>IF(AND(UPPER(TRIM(Applications!I73))="REJECTED",ISNUMBER(Applications!M73)),Applications!M73-WEEKDAY(Applications!M73,3),"")</f>
        <v/>
      </c>
      <c r="J73" s="26">
        <f>IF(AND(UPPER(TRIM(Applications!I73))="OFFER",ISNUMBER(Applications!M73)),Applications!M73-WEEKDAY(Applications!M73,3),"")</f>
        <v/>
      </c>
      <c r="K73" s="26">
        <f>IF(TRIM(Applications!J73)="","",IFERROR(LOOKUP(2,1/ISNUMBER(SEARCH($R$2:$R$25,Applications!J73)),$S$2:$S$25),""))</f>
        <v/>
      </c>
      <c r="L73" s="26">
        <f>IF(K73="","",IF(COUNTIF(K$2:K73,K73)=1,COUNTIF(K$2:K$2000,K73)+(2001-ROW())/100000,""))</f>
        <v/>
      </c>
      <c r="M73" s="26">
        <f>IF(TRIM(Applications!D73)="","",TRIM(LEFT(TRIM(Applications!D73),FIND(",",TRIM(Applications!D73)&amp;",")-1)))</f>
        <v/>
      </c>
      <c r="N73" s="26">
        <f>IF(M73="","",IF(LEN(TRIM(LEFT(TRIM(MID(TRIM(Applications!D73),FIND(",",TRIM(Applications!D73)&amp;",")+1,200)),FIND(",",TRIM(MID(TRIM(Applications!D73),FIND(",",TRIM(Applications!D73)&amp;",")+1,200))&amp;",")-1)))=2,UPPER(TRIM(LEFT(TRIM(MID(TRIM(Applications!D73),FIND(",",TRIM(Applications!D73)&amp;",")+1,200)),FIND(",",TRIM(MID(TRIM(Applications!D73),FIND(",",TRIM(Applications!D73)&amp;",")+1,200))&amp;",")-1))),IFERROR(VLOOKUP(LOWER(TRIM(LEFT(TRIM(MID(TRIM(Applications!D73),FIND(",",TRIM(Applications!D73)&amp;",")+1,200)),FIND(",",TRIM(MID(TRIM(Applications!D73),FIND(",",TRIM(Applications!D73)&amp;",")+1,200))&amp;",")-1))),$U$2:$V$67,2,FALSE),"")))</f>
        <v/>
      </c>
      <c r="O73" s="26">
        <f>IF(M73="","",IF(N73="",M73,M73&amp;", "&amp;N73))</f>
        <v/>
      </c>
      <c r="P73" s="26">
        <f>IF(O73="","",IF(COUNTIF(O$2:O73,O73)=1,COUNTIF(O$2:O$2000,O73)+(2001-ROW())/100000,""))</f>
        <v/>
      </c>
    </row>
    <row r="74">
      <c r="A74" s="26">
        <f>IF(AND(ISNUMBER(Applications!A74),ISNUMBER(Applications!M74),OR(UPPER(TRIM(Applications!I74))="INTERVIEWING",UPPER(TRIM(Applications!I74))="REJECTED",UPPER(TRIM(Applications!I74))="OFFER")),IF(Applications!M74&gt;=Applications!A74,Applications!M74-Applications!A74,""),"")</f>
        <v/>
      </c>
      <c r="B74" s="26">
        <f>IF(AND(D74=1,ISNUMBER(Applications!A74)),WEEKDAY(Applications!A74),"")</f>
        <v/>
      </c>
      <c r="C74" s="27">
        <f>IF(AND(D74=1,ISNUMBER(Applications!A74)),Applications!A74-WEEKDAY(Applications!A74,3),"")</f>
        <v/>
      </c>
      <c r="D74" s="26">
        <f>IF(OR(UPPER(TRIM(Applications!I74))="APPLIED",UPPER(TRIM(Applications!I74))="INTERVIEWING",UPPER(TRIM(Applications!I74))="REJECTED",UPPER(TRIM(Applications!I74))="OFFER"),1,0)</f>
        <v/>
      </c>
      <c r="E74" s="26">
        <f>IF(AND(ISNUMBER(Applications!M74),OR(N(Applications!O74)&gt;0,UPPER(TRIM(Applications!I74))="INTERVIEWING",UPPER(TRIM(Applications!I74))="OFFER")),Applications!M74-WEEKDAY(Applications!M74,3),"")</f>
        <v/>
      </c>
      <c r="F74" s="26">
        <f>IF(AND(UPPER(TRIM(Applications!I74))="SKIPPED",ISNUMBER(Applications!A74)),Applications!A74-WEEKDAY(Applications!A74,3),"")</f>
        <v/>
      </c>
      <c r="G74" s="26">
        <f>IF(AND(UPPER(TRIM(Applications!I74))="BOOKMARKED",ISNUMBER(Applications!A74)),Applications!A74-WEEKDAY(Applications!A74,3),"")</f>
        <v/>
      </c>
      <c r="H74" s="26">
        <f>IF(AND(UPPER(TRIM(Applications!I74))="NOT APPLIED",ISNUMBER(Applications!A74)),Applications!A74-WEEKDAY(Applications!A74,3),"")</f>
        <v/>
      </c>
      <c r="I74" s="26">
        <f>IF(AND(UPPER(TRIM(Applications!I74))="REJECTED",ISNUMBER(Applications!M74)),Applications!M74-WEEKDAY(Applications!M74,3),"")</f>
        <v/>
      </c>
      <c r="J74" s="26">
        <f>IF(AND(UPPER(TRIM(Applications!I74))="OFFER",ISNUMBER(Applications!M74)),Applications!M74-WEEKDAY(Applications!M74,3),"")</f>
        <v/>
      </c>
      <c r="K74" s="26">
        <f>IF(TRIM(Applications!J74)="","",IFERROR(LOOKUP(2,1/ISNUMBER(SEARCH($R$2:$R$25,Applications!J74)),$S$2:$S$25),""))</f>
        <v/>
      </c>
      <c r="L74" s="26">
        <f>IF(K74="","",IF(COUNTIF(K$2:K74,K74)=1,COUNTIF(K$2:K$2000,K74)+(2001-ROW())/100000,""))</f>
        <v/>
      </c>
      <c r="M74" s="26">
        <f>IF(TRIM(Applications!D74)="","",TRIM(LEFT(TRIM(Applications!D74),FIND(",",TRIM(Applications!D74)&amp;",")-1)))</f>
        <v/>
      </c>
      <c r="N74" s="26">
        <f>IF(M74="","",IF(LEN(TRIM(LEFT(TRIM(MID(TRIM(Applications!D74),FIND(",",TRIM(Applications!D74)&amp;",")+1,200)),FIND(",",TRIM(MID(TRIM(Applications!D74),FIND(",",TRIM(Applications!D74)&amp;",")+1,200))&amp;",")-1)))=2,UPPER(TRIM(LEFT(TRIM(MID(TRIM(Applications!D74),FIND(",",TRIM(Applications!D74)&amp;",")+1,200)),FIND(",",TRIM(MID(TRIM(Applications!D74),FIND(",",TRIM(Applications!D74)&amp;",")+1,200))&amp;",")-1))),IFERROR(VLOOKUP(LOWER(TRIM(LEFT(TRIM(MID(TRIM(Applications!D74),FIND(",",TRIM(Applications!D74)&amp;",")+1,200)),FIND(",",TRIM(MID(TRIM(Applications!D74),FIND(",",TRIM(Applications!D74)&amp;",")+1,200))&amp;",")-1))),$U$2:$V$67,2,FALSE),"")))</f>
        <v/>
      </c>
      <c r="O74" s="26">
        <f>IF(M74="","",IF(N74="",M74,M74&amp;", "&amp;N74))</f>
        <v/>
      </c>
      <c r="P74" s="26">
        <f>IF(O74="","",IF(COUNTIF(O$2:O74,O74)=1,COUNTIF(O$2:O$2000,O74)+(2001-ROW())/100000,""))</f>
        <v/>
      </c>
    </row>
    <row r="75">
      <c r="A75" s="26">
        <f>IF(AND(ISNUMBER(Applications!A75),ISNUMBER(Applications!M75),OR(UPPER(TRIM(Applications!I75))="INTERVIEWING",UPPER(TRIM(Applications!I75))="REJECTED",UPPER(TRIM(Applications!I75))="OFFER")),IF(Applications!M75&gt;=Applications!A75,Applications!M75-Applications!A75,""),"")</f>
        <v/>
      </c>
      <c r="B75" s="26">
        <f>IF(AND(D75=1,ISNUMBER(Applications!A75)),WEEKDAY(Applications!A75),"")</f>
        <v/>
      </c>
      <c r="C75" s="27">
        <f>IF(AND(D75=1,ISNUMBER(Applications!A75)),Applications!A75-WEEKDAY(Applications!A75,3),"")</f>
        <v/>
      </c>
      <c r="D75" s="26">
        <f>IF(OR(UPPER(TRIM(Applications!I75))="APPLIED",UPPER(TRIM(Applications!I75))="INTERVIEWING",UPPER(TRIM(Applications!I75))="REJECTED",UPPER(TRIM(Applications!I75))="OFFER"),1,0)</f>
        <v/>
      </c>
      <c r="E75" s="26">
        <f>IF(AND(ISNUMBER(Applications!M75),OR(N(Applications!O75)&gt;0,UPPER(TRIM(Applications!I75))="INTERVIEWING",UPPER(TRIM(Applications!I75))="OFFER")),Applications!M75-WEEKDAY(Applications!M75,3),"")</f>
        <v/>
      </c>
      <c r="F75" s="26">
        <f>IF(AND(UPPER(TRIM(Applications!I75))="SKIPPED",ISNUMBER(Applications!A75)),Applications!A75-WEEKDAY(Applications!A75,3),"")</f>
        <v/>
      </c>
      <c r="G75" s="26">
        <f>IF(AND(UPPER(TRIM(Applications!I75))="BOOKMARKED",ISNUMBER(Applications!A75)),Applications!A75-WEEKDAY(Applications!A75,3),"")</f>
        <v/>
      </c>
      <c r="H75" s="26">
        <f>IF(AND(UPPER(TRIM(Applications!I75))="NOT APPLIED",ISNUMBER(Applications!A75)),Applications!A75-WEEKDAY(Applications!A75,3),"")</f>
        <v/>
      </c>
      <c r="I75" s="26">
        <f>IF(AND(UPPER(TRIM(Applications!I75))="REJECTED",ISNUMBER(Applications!M75)),Applications!M75-WEEKDAY(Applications!M75,3),"")</f>
        <v/>
      </c>
      <c r="J75" s="26">
        <f>IF(AND(UPPER(TRIM(Applications!I75))="OFFER",ISNUMBER(Applications!M75)),Applications!M75-WEEKDAY(Applications!M75,3),"")</f>
        <v/>
      </c>
      <c r="K75" s="26">
        <f>IF(TRIM(Applications!J75)="","",IFERROR(LOOKUP(2,1/ISNUMBER(SEARCH($R$2:$R$25,Applications!J75)),$S$2:$S$25),""))</f>
        <v/>
      </c>
      <c r="L75" s="26">
        <f>IF(K75="","",IF(COUNTIF(K$2:K75,K75)=1,COUNTIF(K$2:K$2000,K75)+(2001-ROW())/100000,""))</f>
        <v/>
      </c>
      <c r="M75" s="26">
        <f>IF(TRIM(Applications!D75)="","",TRIM(LEFT(TRIM(Applications!D75),FIND(",",TRIM(Applications!D75)&amp;",")-1)))</f>
        <v/>
      </c>
      <c r="N75" s="26">
        <f>IF(M75="","",IF(LEN(TRIM(LEFT(TRIM(MID(TRIM(Applications!D75),FIND(",",TRIM(Applications!D75)&amp;",")+1,200)),FIND(",",TRIM(MID(TRIM(Applications!D75),FIND(",",TRIM(Applications!D75)&amp;",")+1,200))&amp;",")-1)))=2,UPPER(TRIM(LEFT(TRIM(MID(TRIM(Applications!D75),FIND(",",TRIM(Applications!D75)&amp;",")+1,200)),FIND(",",TRIM(MID(TRIM(Applications!D75),FIND(",",TRIM(Applications!D75)&amp;",")+1,200))&amp;",")-1))),IFERROR(VLOOKUP(LOWER(TRIM(LEFT(TRIM(MID(TRIM(Applications!D75),FIND(",",TRIM(Applications!D75)&amp;",")+1,200)),FIND(",",TRIM(MID(TRIM(Applications!D75),FIND(",",TRIM(Applications!D75)&amp;",")+1,200))&amp;",")-1))),$U$2:$V$67,2,FALSE),"")))</f>
        <v/>
      </c>
      <c r="O75" s="26">
        <f>IF(M75="","",IF(N75="",M75,M75&amp;", "&amp;N75))</f>
        <v/>
      </c>
      <c r="P75" s="26">
        <f>IF(O75="","",IF(COUNTIF(O$2:O75,O75)=1,COUNTIF(O$2:O$2000,O75)+(2001-ROW())/100000,""))</f>
        <v/>
      </c>
    </row>
    <row r="76">
      <c r="A76" s="26">
        <f>IF(AND(ISNUMBER(Applications!A76),ISNUMBER(Applications!M76),OR(UPPER(TRIM(Applications!I76))="INTERVIEWING",UPPER(TRIM(Applications!I76))="REJECTED",UPPER(TRIM(Applications!I76))="OFFER")),IF(Applications!M76&gt;=Applications!A76,Applications!M76-Applications!A76,""),"")</f>
        <v/>
      </c>
      <c r="B76" s="26">
        <f>IF(AND(D76=1,ISNUMBER(Applications!A76)),WEEKDAY(Applications!A76),"")</f>
        <v/>
      </c>
      <c r="C76" s="27">
        <f>IF(AND(D76=1,ISNUMBER(Applications!A76)),Applications!A76-WEEKDAY(Applications!A76,3),"")</f>
        <v/>
      </c>
      <c r="D76" s="26">
        <f>IF(OR(UPPER(TRIM(Applications!I76))="APPLIED",UPPER(TRIM(Applications!I76))="INTERVIEWING",UPPER(TRIM(Applications!I76))="REJECTED",UPPER(TRIM(Applications!I76))="OFFER"),1,0)</f>
        <v/>
      </c>
      <c r="E76" s="26">
        <f>IF(AND(ISNUMBER(Applications!M76),OR(N(Applications!O76)&gt;0,UPPER(TRIM(Applications!I76))="INTERVIEWING",UPPER(TRIM(Applications!I76))="OFFER")),Applications!M76-WEEKDAY(Applications!M76,3),"")</f>
        <v/>
      </c>
      <c r="F76" s="26">
        <f>IF(AND(UPPER(TRIM(Applications!I76))="SKIPPED",ISNUMBER(Applications!A76)),Applications!A76-WEEKDAY(Applications!A76,3),"")</f>
        <v/>
      </c>
      <c r="G76" s="26">
        <f>IF(AND(UPPER(TRIM(Applications!I76))="BOOKMARKED",ISNUMBER(Applications!A76)),Applications!A76-WEEKDAY(Applications!A76,3),"")</f>
        <v/>
      </c>
      <c r="H76" s="26">
        <f>IF(AND(UPPER(TRIM(Applications!I76))="NOT APPLIED",ISNUMBER(Applications!A76)),Applications!A76-WEEKDAY(Applications!A76,3),"")</f>
        <v/>
      </c>
      <c r="I76" s="26">
        <f>IF(AND(UPPER(TRIM(Applications!I76))="REJECTED",ISNUMBER(Applications!M76)),Applications!M76-WEEKDAY(Applications!M76,3),"")</f>
        <v/>
      </c>
      <c r="J76" s="26">
        <f>IF(AND(UPPER(TRIM(Applications!I76))="OFFER",ISNUMBER(Applications!M76)),Applications!M76-WEEKDAY(Applications!M76,3),"")</f>
        <v/>
      </c>
      <c r="K76" s="26">
        <f>IF(TRIM(Applications!J76)="","",IFERROR(LOOKUP(2,1/ISNUMBER(SEARCH($R$2:$R$25,Applications!J76)),$S$2:$S$25),""))</f>
        <v/>
      </c>
      <c r="L76" s="26">
        <f>IF(K76="","",IF(COUNTIF(K$2:K76,K76)=1,COUNTIF(K$2:K$2000,K76)+(2001-ROW())/100000,""))</f>
        <v/>
      </c>
      <c r="M76" s="26">
        <f>IF(TRIM(Applications!D76)="","",TRIM(LEFT(TRIM(Applications!D76),FIND(",",TRIM(Applications!D76)&amp;",")-1)))</f>
        <v/>
      </c>
      <c r="N76" s="26">
        <f>IF(M76="","",IF(LEN(TRIM(LEFT(TRIM(MID(TRIM(Applications!D76),FIND(",",TRIM(Applications!D76)&amp;",")+1,200)),FIND(",",TRIM(MID(TRIM(Applications!D76),FIND(",",TRIM(Applications!D76)&amp;",")+1,200))&amp;",")-1)))=2,UPPER(TRIM(LEFT(TRIM(MID(TRIM(Applications!D76),FIND(",",TRIM(Applications!D76)&amp;",")+1,200)),FIND(",",TRIM(MID(TRIM(Applications!D76),FIND(",",TRIM(Applications!D76)&amp;",")+1,200))&amp;",")-1))),IFERROR(VLOOKUP(LOWER(TRIM(LEFT(TRIM(MID(TRIM(Applications!D76),FIND(",",TRIM(Applications!D76)&amp;",")+1,200)),FIND(",",TRIM(MID(TRIM(Applications!D76),FIND(",",TRIM(Applications!D76)&amp;",")+1,200))&amp;",")-1))),$U$2:$V$67,2,FALSE),"")))</f>
        <v/>
      </c>
      <c r="O76" s="26">
        <f>IF(M76="","",IF(N76="",M76,M76&amp;", "&amp;N76))</f>
        <v/>
      </c>
      <c r="P76" s="26">
        <f>IF(O76="","",IF(COUNTIF(O$2:O76,O76)=1,COUNTIF(O$2:O$2000,O76)+(2001-ROW())/100000,""))</f>
        <v/>
      </c>
    </row>
    <row r="77">
      <c r="A77" s="26">
        <f>IF(AND(ISNUMBER(Applications!A77),ISNUMBER(Applications!M77),OR(UPPER(TRIM(Applications!I77))="INTERVIEWING",UPPER(TRIM(Applications!I77))="REJECTED",UPPER(TRIM(Applications!I77))="OFFER")),IF(Applications!M77&gt;=Applications!A77,Applications!M77-Applications!A77,""),"")</f>
        <v/>
      </c>
      <c r="B77" s="26">
        <f>IF(AND(D77=1,ISNUMBER(Applications!A77)),WEEKDAY(Applications!A77),"")</f>
        <v/>
      </c>
      <c r="C77" s="27">
        <f>IF(AND(D77=1,ISNUMBER(Applications!A77)),Applications!A77-WEEKDAY(Applications!A77,3),"")</f>
        <v/>
      </c>
      <c r="D77" s="26">
        <f>IF(OR(UPPER(TRIM(Applications!I77))="APPLIED",UPPER(TRIM(Applications!I77))="INTERVIEWING",UPPER(TRIM(Applications!I77))="REJECTED",UPPER(TRIM(Applications!I77))="OFFER"),1,0)</f>
        <v/>
      </c>
      <c r="E77" s="26">
        <f>IF(AND(ISNUMBER(Applications!M77),OR(N(Applications!O77)&gt;0,UPPER(TRIM(Applications!I77))="INTERVIEWING",UPPER(TRIM(Applications!I77))="OFFER")),Applications!M77-WEEKDAY(Applications!M77,3),"")</f>
        <v/>
      </c>
      <c r="F77" s="26">
        <f>IF(AND(UPPER(TRIM(Applications!I77))="SKIPPED",ISNUMBER(Applications!A77)),Applications!A77-WEEKDAY(Applications!A77,3),"")</f>
        <v/>
      </c>
      <c r="G77" s="26">
        <f>IF(AND(UPPER(TRIM(Applications!I77))="BOOKMARKED",ISNUMBER(Applications!A77)),Applications!A77-WEEKDAY(Applications!A77,3),"")</f>
        <v/>
      </c>
      <c r="H77" s="26">
        <f>IF(AND(UPPER(TRIM(Applications!I77))="NOT APPLIED",ISNUMBER(Applications!A77)),Applications!A77-WEEKDAY(Applications!A77,3),"")</f>
        <v/>
      </c>
      <c r="I77" s="26">
        <f>IF(AND(UPPER(TRIM(Applications!I77))="REJECTED",ISNUMBER(Applications!M77)),Applications!M77-WEEKDAY(Applications!M77,3),"")</f>
        <v/>
      </c>
      <c r="J77" s="26">
        <f>IF(AND(UPPER(TRIM(Applications!I77))="OFFER",ISNUMBER(Applications!M77)),Applications!M77-WEEKDAY(Applications!M77,3),"")</f>
        <v/>
      </c>
      <c r="K77" s="26">
        <f>IF(TRIM(Applications!J77)="","",IFERROR(LOOKUP(2,1/ISNUMBER(SEARCH($R$2:$R$25,Applications!J77)),$S$2:$S$25),""))</f>
        <v/>
      </c>
      <c r="L77" s="26">
        <f>IF(K77="","",IF(COUNTIF(K$2:K77,K77)=1,COUNTIF(K$2:K$2000,K77)+(2001-ROW())/100000,""))</f>
        <v/>
      </c>
      <c r="M77" s="26">
        <f>IF(TRIM(Applications!D77)="","",TRIM(LEFT(TRIM(Applications!D77),FIND(",",TRIM(Applications!D77)&amp;",")-1)))</f>
        <v/>
      </c>
      <c r="N77" s="26">
        <f>IF(M77="","",IF(LEN(TRIM(LEFT(TRIM(MID(TRIM(Applications!D77),FIND(",",TRIM(Applications!D77)&amp;",")+1,200)),FIND(",",TRIM(MID(TRIM(Applications!D77),FIND(",",TRIM(Applications!D77)&amp;",")+1,200))&amp;",")-1)))=2,UPPER(TRIM(LEFT(TRIM(MID(TRIM(Applications!D77),FIND(",",TRIM(Applications!D77)&amp;",")+1,200)),FIND(",",TRIM(MID(TRIM(Applications!D77),FIND(",",TRIM(Applications!D77)&amp;",")+1,200))&amp;",")-1))),IFERROR(VLOOKUP(LOWER(TRIM(LEFT(TRIM(MID(TRIM(Applications!D77),FIND(",",TRIM(Applications!D77)&amp;",")+1,200)),FIND(",",TRIM(MID(TRIM(Applications!D77),FIND(",",TRIM(Applications!D77)&amp;",")+1,200))&amp;",")-1))),$U$2:$V$67,2,FALSE),"")))</f>
        <v/>
      </c>
      <c r="O77" s="26">
        <f>IF(M77="","",IF(N77="",M77,M77&amp;", "&amp;N77))</f>
        <v/>
      </c>
      <c r="P77" s="26">
        <f>IF(O77="","",IF(COUNTIF(O$2:O77,O77)=1,COUNTIF(O$2:O$2000,O77)+(2001-ROW())/100000,""))</f>
        <v/>
      </c>
    </row>
    <row r="78">
      <c r="A78" s="26">
        <f>IF(AND(ISNUMBER(Applications!A78),ISNUMBER(Applications!M78),OR(UPPER(TRIM(Applications!I78))="INTERVIEWING",UPPER(TRIM(Applications!I78))="REJECTED",UPPER(TRIM(Applications!I78))="OFFER")),IF(Applications!M78&gt;=Applications!A78,Applications!M78-Applications!A78,""),"")</f>
        <v/>
      </c>
      <c r="B78" s="26">
        <f>IF(AND(D78=1,ISNUMBER(Applications!A78)),WEEKDAY(Applications!A78),"")</f>
        <v/>
      </c>
      <c r="C78" s="27">
        <f>IF(AND(D78=1,ISNUMBER(Applications!A78)),Applications!A78-WEEKDAY(Applications!A78,3),"")</f>
        <v/>
      </c>
      <c r="D78" s="26">
        <f>IF(OR(UPPER(TRIM(Applications!I78))="APPLIED",UPPER(TRIM(Applications!I78))="INTERVIEWING",UPPER(TRIM(Applications!I78))="REJECTED",UPPER(TRIM(Applications!I78))="OFFER"),1,0)</f>
        <v/>
      </c>
      <c r="E78" s="26">
        <f>IF(AND(ISNUMBER(Applications!M78),OR(N(Applications!O78)&gt;0,UPPER(TRIM(Applications!I78))="INTERVIEWING",UPPER(TRIM(Applications!I78))="OFFER")),Applications!M78-WEEKDAY(Applications!M78,3),"")</f>
        <v/>
      </c>
      <c r="F78" s="26">
        <f>IF(AND(UPPER(TRIM(Applications!I78))="SKIPPED",ISNUMBER(Applications!A78)),Applications!A78-WEEKDAY(Applications!A78,3),"")</f>
        <v/>
      </c>
      <c r="G78" s="26">
        <f>IF(AND(UPPER(TRIM(Applications!I78))="BOOKMARKED",ISNUMBER(Applications!A78)),Applications!A78-WEEKDAY(Applications!A78,3),"")</f>
        <v/>
      </c>
      <c r="H78" s="26">
        <f>IF(AND(UPPER(TRIM(Applications!I78))="NOT APPLIED",ISNUMBER(Applications!A78)),Applications!A78-WEEKDAY(Applications!A78,3),"")</f>
        <v/>
      </c>
      <c r="I78" s="26">
        <f>IF(AND(UPPER(TRIM(Applications!I78))="REJECTED",ISNUMBER(Applications!M78)),Applications!M78-WEEKDAY(Applications!M78,3),"")</f>
        <v/>
      </c>
      <c r="J78" s="26">
        <f>IF(AND(UPPER(TRIM(Applications!I78))="OFFER",ISNUMBER(Applications!M78)),Applications!M78-WEEKDAY(Applications!M78,3),"")</f>
        <v/>
      </c>
      <c r="K78" s="26">
        <f>IF(TRIM(Applications!J78)="","",IFERROR(LOOKUP(2,1/ISNUMBER(SEARCH($R$2:$R$25,Applications!J78)),$S$2:$S$25),""))</f>
        <v/>
      </c>
      <c r="L78" s="26">
        <f>IF(K78="","",IF(COUNTIF(K$2:K78,K78)=1,COUNTIF(K$2:K$2000,K78)+(2001-ROW())/100000,""))</f>
        <v/>
      </c>
      <c r="M78" s="26">
        <f>IF(TRIM(Applications!D78)="","",TRIM(LEFT(TRIM(Applications!D78),FIND(",",TRIM(Applications!D78)&amp;",")-1)))</f>
        <v/>
      </c>
      <c r="N78" s="26">
        <f>IF(M78="","",IF(LEN(TRIM(LEFT(TRIM(MID(TRIM(Applications!D78),FIND(",",TRIM(Applications!D78)&amp;",")+1,200)),FIND(",",TRIM(MID(TRIM(Applications!D78),FIND(",",TRIM(Applications!D78)&amp;",")+1,200))&amp;",")-1)))=2,UPPER(TRIM(LEFT(TRIM(MID(TRIM(Applications!D78),FIND(",",TRIM(Applications!D78)&amp;",")+1,200)),FIND(",",TRIM(MID(TRIM(Applications!D78),FIND(",",TRIM(Applications!D78)&amp;",")+1,200))&amp;",")-1))),IFERROR(VLOOKUP(LOWER(TRIM(LEFT(TRIM(MID(TRIM(Applications!D78),FIND(",",TRIM(Applications!D78)&amp;",")+1,200)),FIND(",",TRIM(MID(TRIM(Applications!D78),FIND(",",TRIM(Applications!D78)&amp;",")+1,200))&amp;",")-1))),$U$2:$V$67,2,FALSE),"")))</f>
        <v/>
      </c>
      <c r="O78" s="26">
        <f>IF(M78="","",IF(N78="",M78,M78&amp;", "&amp;N78))</f>
        <v/>
      </c>
      <c r="P78" s="26">
        <f>IF(O78="","",IF(COUNTIF(O$2:O78,O78)=1,COUNTIF(O$2:O$2000,O78)+(2001-ROW())/100000,""))</f>
        <v/>
      </c>
    </row>
    <row r="79">
      <c r="A79" s="26">
        <f>IF(AND(ISNUMBER(Applications!A79),ISNUMBER(Applications!M79),OR(UPPER(TRIM(Applications!I79))="INTERVIEWING",UPPER(TRIM(Applications!I79))="REJECTED",UPPER(TRIM(Applications!I79))="OFFER")),IF(Applications!M79&gt;=Applications!A79,Applications!M79-Applications!A79,""),"")</f>
        <v/>
      </c>
      <c r="B79" s="26">
        <f>IF(AND(D79=1,ISNUMBER(Applications!A79)),WEEKDAY(Applications!A79),"")</f>
        <v/>
      </c>
      <c r="C79" s="27">
        <f>IF(AND(D79=1,ISNUMBER(Applications!A79)),Applications!A79-WEEKDAY(Applications!A79,3),"")</f>
        <v/>
      </c>
      <c r="D79" s="26">
        <f>IF(OR(UPPER(TRIM(Applications!I79))="APPLIED",UPPER(TRIM(Applications!I79))="INTERVIEWING",UPPER(TRIM(Applications!I79))="REJECTED",UPPER(TRIM(Applications!I79))="OFFER"),1,0)</f>
        <v/>
      </c>
      <c r="E79" s="26">
        <f>IF(AND(ISNUMBER(Applications!M79),OR(N(Applications!O79)&gt;0,UPPER(TRIM(Applications!I79))="INTERVIEWING",UPPER(TRIM(Applications!I79))="OFFER")),Applications!M79-WEEKDAY(Applications!M79,3),"")</f>
        <v/>
      </c>
      <c r="F79" s="26">
        <f>IF(AND(UPPER(TRIM(Applications!I79))="SKIPPED",ISNUMBER(Applications!A79)),Applications!A79-WEEKDAY(Applications!A79,3),"")</f>
        <v/>
      </c>
      <c r="G79" s="26">
        <f>IF(AND(UPPER(TRIM(Applications!I79))="BOOKMARKED",ISNUMBER(Applications!A79)),Applications!A79-WEEKDAY(Applications!A79,3),"")</f>
        <v/>
      </c>
      <c r="H79" s="26">
        <f>IF(AND(UPPER(TRIM(Applications!I79))="NOT APPLIED",ISNUMBER(Applications!A79)),Applications!A79-WEEKDAY(Applications!A79,3),"")</f>
        <v/>
      </c>
      <c r="I79" s="26">
        <f>IF(AND(UPPER(TRIM(Applications!I79))="REJECTED",ISNUMBER(Applications!M79)),Applications!M79-WEEKDAY(Applications!M79,3),"")</f>
        <v/>
      </c>
      <c r="J79" s="26">
        <f>IF(AND(UPPER(TRIM(Applications!I79))="OFFER",ISNUMBER(Applications!M79)),Applications!M79-WEEKDAY(Applications!M79,3),"")</f>
        <v/>
      </c>
      <c r="K79" s="26">
        <f>IF(TRIM(Applications!J79)="","",IFERROR(LOOKUP(2,1/ISNUMBER(SEARCH($R$2:$R$25,Applications!J79)),$S$2:$S$25),""))</f>
        <v/>
      </c>
      <c r="L79" s="26">
        <f>IF(K79="","",IF(COUNTIF(K$2:K79,K79)=1,COUNTIF(K$2:K$2000,K79)+(2001-ROW())/100000,""))</f>
        <v/>
      </c>
      <c r="M79" s="26">
        <f>IF(TRIM(Applications!D79)="","",TRIM(LEFT(TRIM(Applications!D79),FIND(",",TRIM(Applications!D79)&amp;",")-1)))</f>
        <v/>
      </c>
      <c r="N79" s="26">
        <f>IF(M79="","",IF(LEN(TRIM(LEFT(TRIM(MID(TRIM(Applications!D79),FIND(",",TRIM(Applications!D79)&amp;",")+1,200)),FIND(",",TRIM(MID(TRIM(Applications!D79),FIND(",",TRIM(Applications!D79)&amp;",")+1,200))&amp;",")-1)))=2,UPPER(TRIM(LEFT(TRIM(MID(TRIM(Applications!D79),FIND(",",TRIM(Applications!D79)&amp;",")+1,200)),FIND(",",TRIM(MID(TRIM(Applications!D79),FIND(",",TRIM(Applications!D79)&amp;",")+1,200))&amp;",")-1))),IFERROR(VLOOKUP(LOWER(TRIM(LEFT(TRIM(MID(TRIM(Applications!D79),FIND(",",TRIM(Applications!D79)&amp;",")+1,200)),FIND(",",TRIM(MID(TRIM(Applications!D79),FIND(",",TRIM(Applications!D79)&amp;",")+1,200))&amp;",")-1))),$U$2:$V$67,2,FALSE),"")))</f>
        <v/>
      </c>
      <c r="O79" s="26">
        <f>IF(M79="","",IF(N79="",M79,M79&amp;", "&amp;N79))</f>
        <v/>
      </c>
      <c r="P79" s="26">
        <f>IF(O79="","",IF(COUNTIF(O$2:O79,O79)=1,COUNTIF(O$2:O$2000,O79)+(2001-ROW())/100000,""))</f>
        <v/>
      </c>
    </row>
    <row r="80">
      <c r="A80" s="26">
        <f>IF(AND(ISNUMBER(Applications!A80),ISNUMBER(Applications!M80),OR(UPPER(TRIM(Applications!I80))="INTERVIEWING",UPPER(TRIM(Applications!I80))="REJECTED",UPPER(TRIM(Applications!I80))="OFFER")),IF(Applications!M80&gt;=Applications!A80,Applications!M80-Applications!A80,""),"")</f>
        <v/>
      </c>
      <c r="B80" s="26">
        <f>IF(AND(D80=1,ISNUMBER(Applications!A80)),WEEKDAY(Applications!A80),"")</f>
        <v/>
      </c>
      <c r="C80" s="27">
        <f>IF(AND(D80=1,ISNUMBER(Applications!A80)),Applications!A80-WEEKDAY(Applications!A80,3),"")</f>
        <v/>
      </c>
      <c r="D80" s="26">
        <f>IF(OR(UPPER(TRIM(Applications!I80))="APPLIED",UPPER(TRIM(Applications!I80))="INTERVIEWING",UPPER(TRIM(Applications!I80))="REJECTED",UPPER(TRIM(Applications!I80))="OFFER"),1,0)</f>
        <v/>
      </c>
      <c r="E80" s="26">
        <f>IF(AND(ISNUMBER(Applications!M80),OR(N(Applications!O80)&gt;0,UPPER(TRIM(Applications!I80))="INTERVIEWING",UPPER(TRIM(Applications!I80))="OFFER")),Applications!M80-WEEKDAY(Applications!M80,3),"")</f>
        <v/>
      </c>
      <c r="F80" s="26">
        <f>IF(AND(UPPER(TRIM(Applications!I80))="SKIPPED",ISNUMBER(Applications!A80)),Applications!A80-WEEKDAY(Applications!A80,3),"")</f>
        <v/>
      </c>
      <c r="G80" s="26">
        <f>IF(AND(UPPER(TRIM(Applications!I80))="BOOKMARKED",ISNUMBER(Applications!A80)),Applications!A80-WEEKDAY(Applications!A80,3),"")</f>
        <v/>
      </c>
      <c r="H80" s="26">
        <f>IF(AND(UPPER(TRIM(Applications!I80))="NOT APPLIED",ISNUMBER(Applications!A80)),Applications!A80-WEEKDAY(Applications!A80,3),"")</f>
        <v/>
      </c>
      <c r="I80" s="26">
        <f>IF(AND(UPPER(TRIM(Applications!I80))="REJECTED",ISNUMBER(Applications!M80)),Applications!M80-WEEKDAY(Applications!M80,3),"")</f>
        <v/>
      </c>
      <c r="J80" s="26">
        <f>IF(AND(UPPER(TRIM(Applications!I80))="OFFER",ISNUMBER(Applications!M80)),Applications!M80-WEEKDAY(Applications!M80,3),"")</f>
        <v/>
      </c>
      <c r="K80" s="26">
        <f>IF(TRIM(Applications!J80)="","",IFERROR(LOOKUP(2,1/ISNUMBER(SEARCH($R$2:$R$25,Applications!J80)),$S$2:$S$25),""))</f>
        <v/>
      </c>
      <c r="L80" s="26">
        <f>IF(K80="","",IF(COUNTIF(K$2:K80,K80)=1,COUNTIF(K$2:K$2000,K80)+(2001-ROW())/100000,""))</f>
        <v/>
      </c>
      <c r="M80" s="26">
        <f>IF(TRIM(Applications!D80)="","",TRIM(LEFT(TRIM(Applications!D80),FIND(",",TRIM(Applications!D80)&amp;",")-1)))</f>
        <v/>
      </c>
      <c r="N80" s="26">
        <f>IF(M80="","",IF(LEN(TRIM(LEFT(TRIM(MID(TRIM(Applications!D80),FIND(",",TRIM(Applications!D80)&amp;",")+1,200)),FIND(",",TRIM(MID(TRIM(Applications!D80),FIND(",",TRIM(Applications!D80)&amp;",")+1,200))&amp;",")-1)))=2,UPPER(TRIM(LEFT(TRIM(MID(TRIM(Applications!D80),FIND(",",TRIM(Applications!D80)&amp;",")+1,200)),FIND(",",TRIM(MID(TRIM(Applications!D80),FIND(",",TRIM(Applications!D80)&amp;",")+1,200))&amp;",")-1))),IFERROR(VLOOKUP(LOWER(TRIM(LEFT(TRIM(MID(TRIM(Applications!D80),FIND(",",TRIM(Applications!D80)&amp;",")+1,200)),FIND(",",TRIM(MID(TRIM(Applications!D80),FIND(",",TRIM(Applications!D80)&amp;",")+1,200))&amp;",")-1))),$U$2:$V$67,2,FALSE),"")))</f>
        <v/>
      </c>
      <c r="O80" s="26">
        <f>IF(M80="","",IF(N80="",M80,M80&amp;", "&amp;N80))</f>
        <v/>
      </c>
      <c r="P80" s="26">
        <f>IF(O80="","",IF(COUNTIF(O$2:O80,O80)=1,COUNTIF(O$2:O$2000,O80)+(2001-ROW())/100000,""))</f>
        <v/>
      </c>
    </row>
    <row r="81">
      <c r="A81" s="26">
        <f>IF(AND(ISNUMBER(Applications!A81),ISNUMBER(Applications!M81),OR(UPPER(TRIM(Applications!I81))="INTERVIEWING",UPPER(TRIM(Applications!I81))="REJECTED",UPPER(TRIM(Applications!I81))="OFFER")),IF(Applications!M81&gt;=Applications!A81,Applications!M81-Applications!A81,""),"")</f>
        <v/>
      </c>
      <c r="B81" s="26">
        <f>IF(AND(D81=1,ISNUMBER(Applications!A81)),WEEKDAY(Applications!A81),"")</f>
        <v/>
      </c>
      <c r="C81" s="27">
        <f>IF(AND(D81=1,ISNUMBER(Applications!A81)),Applications!A81-WEEKDAY(Applications!A81,3),"")</f>
        <v/>
      </c>
      <c r="D81" s="26">
        <f>IF(OR(UPPER(TRIM(Applications!I81))="APPLIED",UPPER(TRIM(Applications!I81))="INTERVIEWING",UPPER(TRIM(Applications!I81))="REJECTED",UPPER(TRIM(Applications!I81))="OFFER"),1,0)</f>
        <v/>
      </c>
      <c r="E81" s="26">
        <f>IF(AND(ISNUMBER(Applications!M81),OR(N(Applications!O81)&gt;0,UPPER(TRIM(Applications!I81))="INTERVIEWING",UPPER(TRIM(Applications!I81))="OFFER")),Applications!M81-WEEKDAY(Applications!M81,3),"")</f>
        <v/>
      </c>
      <c r="F81" s="26">
        <f>IF(AND(UPPER(TRIM(Applications!I81))="SKIPPED",ISNUMBER(Applications!A81)),Applications!A81-WEEKDAY(Applications!A81,3),"")</f>
        <v/>
      </c>
      <c r="G81" s="26">
        <f>IF(AND(UPPER(TRIM(Applications!I81))="BOOKMARKED",ISNUMBER(Applications!A81)),Applications!A81-WEEKDAY(Applications!A81,3),"")</f>
        <v/>
      </c>
      <c r="H81" s="26">
        <f>IF(AND(UPPER(TRIM(Applications!I81))="NOT APPLIED",ISNUMBER(Applications!A81)),Applications!A81-WEEKDAY(Applications!A81,3),"")</f>
        <v/>
      </c>
      <c r="I81" s="26">
        <f>IF(AND(UPPER(TRIM(Applications!I81))="REJECTED",ISNUMBER(Applications!M81)),Applications!M81-WEEKDAY(Applications!M81,3),"")</f>
        <v/>
      </c>
      <c r="J81" s="26">
        <f>IF(AND(UPPER(TRIM(Applications!I81))="OFFER",ISNUMBER(Applications!M81)),Applications!M81-WEEKDAY(Applications!M81,3),"")</f>
        <v/>
      </c>
      <c r="K81" s="26">
        <f>IF(TRIM(Applications!J81)="","",IFERROR(LOOKUP(2,1/ISNUMBER(SEARCH($R$2:$R$25,Applications!J81)),$S$2:$S$25),""))</f>
        <v/>
      </c>
      <c r="L81" s="26">
        <f>IF(K81="","",IF(COUNTIF(K$2:K81,K81)=1,COUNTIF(K$2:K$2000,K81)+(2001-ROW())/100000,""))</f>
        <v/>
      </c>
      <c r="M81" s="26">
        <f>IF(TRIM(Applications!D81)="","",TRIM(LEFT(TRIM(Applications!D81),FIND(",",TRIM(Applications!D81)&amp;",")-1)))</f>
        <v/>
      </c>
      <c r="N81" s="26">
        <f>IF(M81="","",IF(LEN(TRIM(LEFT(TRIM(MID(TRIM(Applications!D81),FIND(",",TRIM(Applications!D81)&amp;",")+1,200)),FIND(",",TRIM(MID(TRIM(Applications!D81),FIND(",",TRIM(Applications!D81)&amp;",")+1,200))&amp;",")-1)))=2,UPPER(TRIM(LEFT(TRIM(MID(TRIM(Applications!D81),FIND(",",TRIM(Applications!D81)&amp;",")+1,200)),FIND(",",TRIM(MID(TRIM(Applications!D81),FIND(",",TRIM(Applications!D81)&amp;",")+1,200))&amp;",")-1))),IFERROR(VLOOKUP(LOWER(TRIM(LEFT(TRIM(MID(TRIM(Applications!D81),FIND(",",TRIM(Applications!D81)&amp;",")+1,200)),FIND(",",TRIM(MID(TRIM(Applications!D81),FIND(",",TRIM(Applications!D81)&amp;",")+1,200))&amp;",")-1))),$U$2:$V$67,2,FALSE),"")))</f>
        <v/>
      </c>
      <c r="O81" s="26">
        <f>IF(M81="","",IF(N81="",M81,M81&amp;", "&amp;N81))</f>
        <v/>
      </c>
      <c r="P81" s="26">
        <f>IF(O81="","",IF(COUNTIF(O$2:O81,O81)=1,COUNTIF(O$2:O$2000,O81)+(2001-ROW())/100000,""))</f>
        <v/>
      </c>
    </row>
    <row r="82">
      <c r="A82" s="26">
        <f>IF(AND(ISNUMBER(Applications!A82),ISNUMBER(Applications!M82),OR(UPPER(TRIM(Applications!I82))="INTERVIEWING",UPPER(TRIM(Applications!I82))="REJECTED",UPPER(TRIM(Applications!I82))="OFFER")),IF(Applications!M82&gt;=Applications!A82,Applications!M82-Applications!A82,""),"")</f>
        <v/>
      </c>
      <c r="B82" s="26">
        <f>IF(AND(D82=1,ISNUMBER(Applications!A82)),WEEKDAY(Applications!A82),"")</f>
        <v/>
      </c>
      <c r="C82" s="27">
        <f>IF(AND(D82=1,ISNUMBER(Applications!A82)),Applications!A82-WEEKDAY(Applications!A82,3),"")</f>
        <v/>
      </c>
      <c r="D82" s="26">
        <f>IF(OR(UPPER(TRIM(Applications!I82))="APPLIED",UPPER(TRIM(Applications!I82))="INTERVIEWING",UPPER(TRIM(Applications!I82))="REJECTED",UPPER(TRIM(Applications!I82))="OFFER"),1,0)</f>
        <v/>
      </c>
      <c r="E82" s="26">
        <f>IF(AND(ISNUMBER(Applications!M82),OR(N(Applications!O82)&gt;0,UPPER(TRIM(Applications!I82))="INTERVIEWING",UPPER(TRIM(Applications!I82))="OFFER")),Applications!M82-WEEKDAY(Applications!M82,3),"")</f>
        <v/>
      </c>
      <c r="F82" s="26">
        <f>IF(AND(UPPER(TRIM(Applications!I82))="SKIPPED",ISNUMBER(Applications!A82)),Applications!A82-WEEKDAY(Applications!A82,3),"")</f>
        <v/>
      </c>
      <c r="G82" s="26">
        <f>IF(AND(UPPER(TRIM(Applications!I82))="BOOKMARKED",ISNUMBER(Applications!A82)),Applications!A82-WEEKDAY(Applications!A82,3),"")</f>
        <v/>
      </c>
      <c r="H82" s="26">
        <f>IF(AND(UPPER(TRIM(Applications!I82))="NOT APPLIED",ISNUMBER(Applications!A82)),Applications!A82-WEEKDAY(Applications!A82,3),"")</f>
        <v/>
      </c>
      <c r="I82" s="26">
        <f>IF(AND(UPPER(TRIM(Applications!I82))="REJECTED",ISNUMBER(Applications!M82)),Applications!M82-WEEKDAY(Applications!M82,3),"")</f>
        <v/>
      </c>
      <c r="J82" s="26">
        <f>IF(AND(UPPER(TRIM(Applications!I82))="OFFER",ISNUMBER(Applications!M82)),Applications!M82-WEEKDAY(Applications!M82,3),"")</f>
        <v/>
      </c>
      <c r="K82" s="26">
        <f>IF(TRIM(Applications!J82)="","",IFERROR(LOOKUP(2,1/ISNUMBER(SEARCH($R$2:$R$25,Applications!J82)),$S$2:$S$25),""))</f>
        <v/>
      </c>
      <c r="L82" s="26">
        <f>IF(K82="","",IF(COUNTIF(K$2:K82,K82)=1,COUNTIF(K$2:K$2000,K82)+(2001-ROW())/100000,""))</f>
        <v/>
      </c>
      <c r="M82" s="26">
        <f>IF(TRIM(Applications!D82)="","",TRIM(LEFT(TRIM(Applications!D82),FIND(",",TRIM(Applications!D82)&amp;",")-1)))</f>
        <v/>
      </c>
      <c r="N82" s="26">
        <f>IF(M82="","",IF(LEN(TRIM(LEFT(TRIM(MID(TRIM(Applications!D82),FIND(",",TRIM(Applications!D82)&amp;",")+1,200)),FIND(",",TRIM(MID(TRIM(Applications!D82),FIND(",",TRIM(Applications!D82)&amp;",")+1,200))&amp;",")-1)))=2,UPPER(TRIM(LEFT(TRIM(MID(TRIM(Applications!D82),FIND(",",TRIM(Applications!D82)&amp;",")+1,200)),FIND(",",TRIM(MID(TRIM(Applications!D82),FIND(",",TRIM(Applications!D82)&amp;",")+1,200))&amp;",")-1))),IFERROR(VLOOKUP(LOWER(TRIM(LEFT(TRIM(MID(TRIM(Applications!D82),FIND(",",TRIM(Applications!D82)&amp;",")+1,200)),FIND(",",TRIM(MID(TRIM(Applications!D82),FIND(",",TRIM(Applications!D82)&amp;",")+1,200))&amp;",")-1))),$U$2:$V$67,2,FALSE),"")))</f>
        <v/>
      </c>
      <c r="O82" s="26">
        <f>IF(M82="","",IF(N82="",M82,M82&amp;", "&amp;N82))</f>
        <v/>
      </c>
      <c r="P82" s="26">
        <f>IF(O82="","",IF(COUNTIF(O$2:O82,O82)=1,COUNTIF(O$2:O$2000,O82)+(2001-ROW())/100000,""))</f>
        <v/>
      </c>
    </row>
    <row r="83">
      <c r="A83" s="26">
        <f>IF(AND(ISNUMBER(Applications!A83),ISNUMBER(Applications!M83),OR(UPPER(TRIM(Applications!I83))="INTERVIEWING",UPPER(TRIM(Applications!I83))="REJECTED",UPPER(TRIM(Applications!I83))="OFFER")),IF(Applications!M83&gt;=Applications!A83,Applications!M83-Applications!A83,""),"")</f>
        <v/>
      </c>
      <c r="B83" s="26">
        <f>IF(AND(D83=1,ISNUMBER(Applications!A83)),WEEKDAY(Applications!A83),"")</f>
        <v/>
      </c>
      <c r="C83" s="27">
        <f>IF(AND(D83=1,ISNUMBER(Applications!A83)),Applications!A83-WEEKDAY(Applications!A83,3),"")</f>
        <v/>
      </c>
      <c r="D83" s="26">
        <f>IF(OR(UPPER(TRIM(Applications!I83))="APPLIED",UPPER(TRIM(Applications!I83))="INTERVIEWING",UPPER(TRIM(Applications!I83))="REJECTED",UPPER(TRIM(Applications!I83))="OFFER"),1,0)</f>
        <v/>
      </c>
      <c r="E83" s="26">
        <f>IF(AND(ISNUMBER(Applications!M83),OR(N(Applications!O83)&gt;0,UPPER(TRIM(Applications!I83))="INTERVIEWING",UPPER(TRIM(Applications!I83))="OFFER")),Applications!M83-WEEKDAY(Applications!M83,3),"")</f>
        <v/>
      </c>
      <c r="F83" s="26">
        <f>IF(AND(UPPER(TRIM(Applications!I83))="SKIPPED",ISNUMBER(Applications!A83)),Applications!A83-WEEKDAY(Applications!A83,3),"")</f>
        <v/>
      </c>
      <c r="G83" s="26">
        <f>IF(AND(UPPER(TRIM(Applications!I83))="BOOKMARKED",ISNUMBER(Applications!A83)),Applications!A83-WEEKDAY(Applications!A83,3),"")</f>
        <v/>
      </c>
      <c r="H83" s="26">
        <f>IF(AND(UPPER(TRIM(Applications!I83))="NOT APPLIED",ISNUMBER(Applications!A83)),Applications!A83-WEEKDAY(Applications!A83,3),"")</f>
        <v/>
      </c>
      <c r="I83" s="26">
        <f>IF(AND(UPPER(TRIM(Applications!I83))="REJECTED",ISNUMBER(Applications!M83)),Applications!M83-WEEKDAY(Applications!M83,3),"")</f>
        <v/>
      </c>
      <c r="J83" s="26">
        <f>IF(AND(UPPER(TRIM(Applications!I83))="OFFER",ISNUMBER(Applications!M83)),Applications!M83-WEEKDAY(Applications!M83,3),"")</f>
        <v/>
      </c>
      <c r="K83" s="26">
        <f>IF(TRIM(Applications!J83)="","",IFERROR(LOOKUP(2,1/ISNUMBER(SEARCH($R$2:$R$25,Applications!J83)),$S$2:$S$25),""))</f>
        <v/>
      </c>
      <c r="L83" s="26">
        <f>IF(K83="","",IF(COUNTIF(K$2:K83,K83)=1,COUNTIF(K$2:K$2000,K83)+(2001-ROW())/100000,""))</f>
        <v/>
      </c>
      <c r="M83" s="26">
        <f>IF(TRIM(Applications!D83)="","",TRIM(LEFT(TRIM(Applications!D83),FIND(",",TRIM(Applications!D83)&amp;",")-1)))</f>
        <v/>
      </c>
      <c r="N83" s="26">
        <f>IF(M83="","",IF(LEN(TRIM(LEFT(TRIM(MID(TRIM(Applications!D83),FIND(",",TRIM(Applications!D83)&amp;",")+1,200)),FIND(",",TRIM(MID(TRIM(Applications!D83),FIND(",",TRIM(Applications!D83)&amp;",")+1,200))&amp;",")-1)))=2,UPPER(TRIM(LEFT(TRIM(MID(TRIM(Applications!D83),FIND(",",TRIM(Applications!D83)&amp;",")+1,200)),FIND(",",TRIM(MID(TRIM(Applications!D83),FIND(",",TRIM(Applications!D83)&amp;",")+1,200))&amp;",")-1))),IFERROR(VLOOKUP(LOWER(TRIM(LEFT(TRIM(MID(TRIM(Applications!D83),FIND(",",TRIM(Applications!D83)&amp;",")+1,200)),FIND(",",TRIM(MID(TRIM(Applications!D83),FIND(",",TRIM(Applications!D83)&amp;",")+1,200))&amp;",")-1))),$U$2:$V$67,2,FALSE),"")))</f>
        <v/>
      </c>
      <c r="O83" s="26">
        <f>IF(M83="","",IF(N83="",M83,M83&amp;", "&amp;N83))</f>
        <v/>
      </c>
      <c r="P83" s="26">
        <f>IF(O83="","",IF(COUNTIF(O$2:O83,O83)=1,COUNTIF(O$2:O$2000,O83)+(2001-ROW())/100000,""))</f>
        <v/>
      </c>
    </row>
    <row r="84">
      <c r="A84" s="26">
        <f>IF(AND(ISNUMBER(Applications!A84),ISNUMBER(Applications!M84),OR(UPPER(TRIM(Applications!I84))="INTERVIEWING",UPPER(TRIM(Applications!I84))="REJECTED",UPPER(TRIM(Applications!I84))="OFFER")),IF(Applications!M84&gt;=Applications!A84,Applications!M84-Applications!A84,""),"")</f>
        <v/>
      </c>
      <c r="B84" s="26">
        <f>IF(AND(D84=1,ISNUMBER(Applications!A84)),WEEKDAY(Applications!A84),"")</f>
        <v/>
      </c>
      <c r="C84" s="27">
        <f>IF(AND(D84=1,ISNUMBER(Applications!A84)),Applications!A84-WEEKDAY(Applications!A84,3),"")</f>
        <v/>
      </c>
      <c r="D84" s="26">
        <f>IF(OR(UPPER(TRIM(Applications!I84))="APPLIED",UPPER(TRIM(Applications!I84))="INTERVIEWING",UPPER(TRIM(Applications!I84))="REJECTED",UPPER(TRIM(Applications!I84))="OFFER"),1,0)</f>
        <v/>
      </c>
      <c r="E84" s="26">
        <f>IF(AND(ISNUMBER(Applications!M84),OR(N(Applications!O84)&gt;0,UPPER(TRIM(Applications!I84))="INTERVIEWING",UPPER(TRIM(Applications!I84))="OFFER")),Applications!M84-WEEKDAY(Applications!M84,3),"")</f>
        <v/>
      </c>
      <c r="F84" s="26">
        <f>IF(AND(UPPER(TRIM(Applications!I84))="SKIPPED",ISNUMBER(Applications!A84)),Applications!A84-WEEKDAY(Applications!A84,3),"")</f>
        <v/>
      </c>
      <c r="G84" s="26">
        <f>IF(AND(UPPER(TRIM(Applications!I84))="BOOKMARKED",ISNUMBER(Applications!A84)),Applications!A84-WEEKDAY(Applications!A84,3),"")</f>
        <v/>
      </c>
      <c r="H84" s="26">
        <f>IF(AND(UPPER(TRIM(Applications!I84))="NOT APPLIED",ISNUMBER(Applications!A84)),Applications!A84-WEEKDAY(Applications!A84,3),"")</f>
        <v/>
      </c>
      <c r="I84" s="26">
        <f>IF(AND(UPPER(TRIM(Applications!I84))="REJECTED",ISNUMBER(Applications!M84)),Applications!M84-WEEKDAY(Applications!M84,3),"")</f>
        <v/>
      </c>
      <c r="J84" s="26">
        <f>IF(AND(UPPER(TRIM(Applications!I84))="OFFER",ISNUMBER(Applications!M84)),Applications!M84-WEEKDAY(Applications!M84,3),"")</f>
        <v/>
      </c>
      <c r="K84" s="26">
        <f>IF(TRIM(Applications!J84)="","",IFERROR(LOOKUP(2,1/ISNUMBER(SEARCH($R$2:$R$25,Applications!J84)),$S$2:$S$25),""))</f>
        <v/>
      </c>
      <c r="L84" s="26">
        <f>IF(K84="","",IF(COUNTIF(K$2:K84,K84)=1,COUNTIF(K$2:K$2000,K84)+(2001-ROW())/100000,""))</f>
        <v/>
      </c>
      <c r="M84" s="26">
        <f>IF(TRIM(Applications!D84)="","",TRIM(LEFT(TRIM(Applications!D84),FIND(",",TRIM(Applications!D84)&amp;",")-1)))</f>
        <v/>
      </c>
      <c r="N84" s="26">
        <f>IF(M84="","",IF(LEN(TRIM(LEFT(TRIM(MID(TRIM(Applications!D84),FIND(",",TRIM(Applications!D84)&amp;",")+1,200)),FIND(",",TRIM(MID(TRIM(Applications!D84),FIND(",",TRIM(Applications!D84)&amp;",")+1,200))&amp;",")-1)))=2,UPPER(TRIM(LEFT(TRIM(MID(TRIM(Applications!D84),FIND(",",TRIM(Applications!D84)&amp;",")+1,200)),FIND(",",TRIM(MID(TRIM(Applications!D84),FIND(",",TRIM(Applications!D84)&amp;",")+1,200))&amp;",")-1))),IFERROR(VLOOKUP(LOWER(TRIM(LEFT(TRIM(MID(TRIM(Applications!D84),FIND(",",TRIM(Applications!D84)&amp;",")+1,200)),FIND(",",TRIM(MID(TRIM(Applications!D84),FIND(",",TRIM(Applications!D84)&amp;",")+1,200))&amp;",")-1))),$U$2:$V$67,2,FALSE),"")))</f>
        <v/>
      </c>
      <c r="O84" s="26">
        <f>IF(M84="","",IF(N84="",M84,M84&amp;", "&amp;N84))</f>
        <v/>
      </c>
      <c r="P84" s="26">
        <f>IF(O84="","",IF(COUNTIF(O$2:O84,O84)=1,COUNTIF(O$2:O$2000,O84)+(2001-ROW())/100000,""))</f>
        <v/>
      </c>
    </row>
    <row r="85">
      <c r="A85" s="26">
        <f>IF(AND(ISNUMBER(Applications!A85),ISNUMBER(Applications!M85),OR(UPPER(TRIM(Applications!I85))="INTERVIEWING",UPPER(TRIM(Applications!I85))="REJECTED",UPPER(TRIM(Applications!I85))="OFFER")),IF(Applications!M85&gt;=Applications!A85,Applications!M85-Applications!A85,""),"")</f>
        <v/>
      </c>
      <c r="B85" s="26">
        <f>IF(AND(D85=1,ISNUMBER(Applications!A85)),WEEKDAY(Applications!A85),"")</f>
        <v/>
      </c>
      <c r="C85" s="27">
        <f>IF(AND(D85=1,ISNUMBER(Applications!A85)),Applications!A85-WEEKDAY(Applications!A85,3),"")</f>
        <v/>
      </c>
      <c r="D85" s="26">
        <f>IF(OR(UPPER(TRIM(Applications!I85))="APPLIED",UPPER(TRIM(Applications!I85))="INTERVIEWING",UPPER(TRIM(Applications!I85))="REJECTED",UPPER(TRIM(Applications!I85))="OFFER"),1,0)</f>
        <v/>
      </c>
      <c r="E85" s="26">
        <f>IF(AND(ISNUMBER(Applications!M85),OR(N(Applications!O85)&gt;0,UPPER(TRIM(Applications!I85))="INTERVIEWING",UPPER(TRIM(Applications!I85))="OFFER")),Applications!M85-WEEKDAY(Applications!M85,3),"")</f>
        <v/>
      </c>
      <c r="F85" s="26">
        <f>IF(AND(UPPER(TRIM(Applications!I85))="SKIPPED",ISNUMBER(Applications!A85)),Applications!A85-WEEKDAY(Applications!A85,3),"")</f>
        <v/>
      </c>
      <c r="G85" s="26">
        <f>IF(AND(UPPER(TRIM(Applications!I85))="BOOKMARKED",ISNUMBER(Applications!A85)),Applications!A85-WEEKDAY(Applications!A85,3),"")</f>
        <v/>
      </c>
      <c r="H85" s="26">
        <f>IF(AND(UPPER(TRIM(Applications!I85))="NOT APPLIED",ISNUMBER(Applications!A85)),Applications!A85-WEEKDAY(Applications!A85,3),"")</f>
        <v/>
      </c>
      <c r="I85" s="26">
        <f>IF(AND(UPPER(TRIM(Applications!I85))="REJECTED",ISNUMBER(Applications!M85)),Applications!M85-WEEKDAY(Applications!M85,3),"")</f>
        <v/>
      </c>
      <c r="J85" s="26">
        <f>IF(AND(UPPER(TRIM(Applications!I85))="OFFER",ISNUMBER(Applications!M85)),Applications!M85-WEEKDAY(Applications!M85,3),"")</f>
        <v/>
      </c>
      <c r="K85" s="26">
        <f>IF(TRIM(Applications!J85)="","",IFERROR(LOOKUP(2,1/ISNUMBER(SEARCH($R$2:$R$25,Applications!J85)),$S$2:$S$25),""))</f>
        <v/>
      </c>
      <c r="L85" s="26">
        <f>IF(K85="","",IF(COUNTIF(K$2:K85,K85)=1,COUNTIF(K$2:K$2000,K85)+(2001-ROW())/100000,""))</f>
        <v/>
      </c>
      <c r="M85" s="26">
        <f>IF(TRIM(Applications!D85)="","",TRIM(LEFT(TRIM(Applications!D85),FIND(",",TRIM(Applications!D85)&amp;",")-1)))</f>
        <v/>
      </c>
      <c r="N85" s="26">
        <f>IF(M85="","",IF(LEN(TRIM(LEFT(TRIM(MID(TRIM(Applications!D85),FIND(",",TRIM(Applications!D85)&amp;",")+1,200)),FIND(",",TRIM(MID(TRIM(Applications!D85),FIND(",",TRIM(Applications!D85)&amp;",")+1,200))&amp;",")-1)))=2,UPPER(TRIM(LEFT(TRIM(MID(TRIM(Applications!D85),FIND(",",TRIM(Applications!D85)&amp;",")+1,200)),FIND(",",TRIM(MID(TRIM(Applications!D85),FIND(",",TRIM(Applications!D85)&amp;",")+1,200))&amp;",")-1))),IFERROR(VLOOKUP(LOWER(TRIM(LEFT(TRIM(MID(TRIM(Applications!D85),FIND(",",TRIM(Applications!D85)&amp;",")+1,200)),FIND(",",TRIM(MID(TRIM(Applications!D85),FIND(",",TRIM(Applications!D85)&amp;",")+1,200))&amp;",")-1))),$U$2:$V$67,2,FALSE),"")))</f>
        <v/>
      </c>
      <c r="O85" s="26">
        <f>IF(M85="","",IF(N85="",M85,M85&amp;", "&amp;N85))</f>
        <v/>
      </c>
      <c r="P85" s="26">
        <f>IF(O85="","",IF(COUNTIF(O$2:O85,O85)=1,COUNTIF(O$2:O$2000,O85)+(2001-ROW())/100000,""))</f>
        <v/>
      </c>
    </row>
    <row r="86">
      <c r="A86" s="26">
        <f>IF(AND(ISNUMBER(Applications!A86),ISNUMBER(Applications!M86),OR(UPPER(TRIM(Applications!I86))="INTERVIEWING",UPPER(TRIM(Applications!I86))="REJECTED",UPPER(TRIM(Applications!I86))="OFFER")),IF(Applications!M86&gt;=Applications!A86,Applications!M86-Applications!A86,""),"")</f>
        <v/>
      </c>
      <c r="B86" s="26">
        <f>IF(AND(D86=1,ISNUMBER(Applications!A86)),WEEKDAY(Applications!A86),"")</f>
        <v/>
      </c>
      <c r="C86" s="27">
        <f>IF(AND(D86=1,ISNUMBER(Applications!A86)),Applications!A86-WEEKDAY(Applications!A86,3),"")</f>
        <v/>
      </c>
      <c r="D86" s="26">
        <f>IF(OR(UPPER(TRIM(Applications!I86))="APPLIED",UPPER(TRIM(Applications!I86))="INTERVIEWING",UPPER(TRIM(Applications!I86))="REJECTED",UPPER(TRIM(Applications!I86))="OFFER"),1,0)</f>
        <v/>
      </c>
      <c r="E86" s="26">
        <f>IF(AND(ISNUMBER(Applications!M86),OR(N(Applications!O86)&gt;0,UPPER(TRIM(Applications!I86))="INTERVIEWING",UPPER(TRIM(Applications!I86))="OFFER")),Applications!M86-WEEKDAY(Applications!M86,3),"")</f>
        <v/>
      </c>
      <c r="F86" s="26">
        <f>IF(AND(UPPER(TRIM(Applications!I86))="SKIPPED",ISNUMBER(Applications!A86)),Applications!A86-WEEKDAY(Applications!A86,3),"")</f>
        <v/>
      </c>
      <c r="G86" s="26">
        <f>IF(AND(UPPER(TRIM(Applications!I86))="BOOKMARKED",ISNUMBER(Applications!A86)),Applications!A86-WEEKDAY(Applications!A86,3),"")</f>
        <v/>
      </c>
      <c r="H86" s="26">
        <f>IF(AND(UPPER(TRIM(Applications!I86))="NOT APPLIED",ISNUMBER(Applications!A86)),Applications!A86-WEEKDAY(Applications!A86,3),"")</f>
        <v/>
      </c>
      <c r="I86" s="26">
        <f>IF(AND(UPPER(TRIM(Applications!I86))="REJECTED",ISNUMBER(Applications!M86)),Applications!M86-WEEKDAY(Applications!M86,3),"")</f>
        <v/>
      </c>
      <c r="J86" s="26">
        <f>IF(AND(UPPER(TRIM(Applications!I86))="OFFER",ISNUMBER(Applications!M86)),Applications!M86-WEEKDAY(Applications!M86,3),"")</f>
        <v/>
      </c>
      <c r="K86" s="26">
        <f>IF(TRIM(Applications!J86)="","",IFERROR(LOOKUP(2,1/ISNUMBER(SEARCH($R$2:$R$25,Applications!J86)),$S$2:$S$25),""))</f>
        <v/>
      </c>
      <c r="L86" s="26">
        <f>IF(K86="","",IF(COUNTIF(K$2:K86,K86)=1,COUNTIF(K$2:K$2000,K86)+(2001-ROW())/100000,""))</f>
        <v/>
      </c>
      <c r="M86" s="26">
        <f>IF(TRIM(Applications!D86)="","",TRIM(LEFT(TRIM(Applications!D86),FIND(",",TRIM(Applications!D86)&amp;",")-1)))</f>
        <v/>
      </c>
      <c r="N86" s="26">
        <f>IF(M86="","",IF(LEN(TRIM(LEFT(TRIM(MID(TRIM(Applications!D86),FIND(",",TRIM(Applications!D86)&amp;",")+1,200)),FIND(",",TRIM(MID(TRIM(Applications!D86),FIND(",",TRIM(Applications!D86)&amp;",")+1,200))&amp;",")-1)))=2,UPPER(TRIM(LEFT(TRIM(MID(TRIM(Applications!D86),FIND(",",TRIM(Applications!D86)&amp;",")+1,200)),FIND(",",TRIM(MID(TRIM(Applications!D86),FIND(",",TRIM(Applications!D86)&amp;",")+1,200))&amp;",")-1))),IFERROR(VLOOKUP(LOWER(TRIM(LEFT(TRIM(MID(TRIM(Applications!D86),FIND(",",TRIM(Applications!D86)&amp;",")+1,200)),FIND(",",TRIM(MID(TRIM(Applications!D86),FIND(",",TRIM(Applications!D86)&amp;",")+1,200))&amp;",")-1))),$U$2:$V$67,2,FALSE),"")))</f>
        <v/>
      </c>
      <c r="O86" s="26">
        <f>IF(M86="","",IF(N86="",M86,M86&amp;", "&amp;N86))</f>
        <v/>
      </c>
      <c r="P86" s="26">
        <f>IF(O86="","",IF(COUNTIF(O$2:O86,O86)=1,COUNTIF(O$2:O$2000,O86)+(2001-ROW())/100000,""))</f>
        <v/>
      </c>
    </row>
    <row r="87">
      <c r="A87" s="26">
        <f>IF(AND(ISNUMBER(Applications!A87),ISNUMBER(Applications!M87),OR(UPPER(TRIM(Applications!I87))="INTERVIEWING",UPPER(TRIM(Applications!I87))="REJECTED",UPPER(TRIM(Applications!I87))="OFFER")),IF(Applications!M87&gt;=Applications!A87,Applications!M87-Applications!A87,""),"")</f>
        <v/>
      </c>
      <c r="B87" s="26">
        <f>IF(AND(D87=1,ISNUMBER(Applications!A87)),WEEKDAY(Applications!A87),"")</f>
        <v/>
      </c>
      <c r="C87" s="27">
        <f>IF(AND(D87=1,ISNUMBER(Applications!A87)),Applications!A87-WEEKDAY(Applications!A87,3),"")</f>
        <v/>
      </c>
      <c r="D87" s="26">
        <f>IF(OR(UPPER(TRIM(Applications!I87))="APPLIED",UPPER(TRIM(Applications!I87))="INTERVIEWING",UPPER(TRIM(Applications!I87))="REJECTED",UPPER(TRIM(Applications!I87))="OFFER"),1,0)</f>
        <v/>
      </c>
      <c r="E87" s="26">
        <f>IF(AND(ISNUMBER(Applications!M87),OR(N(Applications!O87)&gt;0,UPPER(TRIM(Applications!I87))="INTERVIEWING",UPPER(TRIM(Applications!I87))="OFFER")),Applications!M87-WEEKDAY(Applications!M87,3),"")</f>
        <v/>
      </c>
      <c r="F87" s="26">
        <f>IF(AND(UPPER(TRIM(Applications!I87))="SKIPPED",ISNUMBER(Applications!A87)),Applications!A87-WEEKDAY(Applications!A87,3),"")</f>
        <v/>
      </c>
      <c r="G87" s="26">
        <f>IF(AND(UPPER(TRIM(Applications!I87))="BOOKMARKED",ISNUMBER(Applications!A87)),Applications!A87-WEEKDAY(Applications!A87,3),"")</f>
        <v/>
      </c>
      <c r="H87" s="26">
        <f>IF(AND(UPPER(TRIM(Applications!I87))="NOT APPLIED",ISNUMBER(Applications!A87)),Applications!A87-WEEKDAY(Applications!A87,3),"")</f>
        <v/>
      </c>
      <c r="I87" s="26">
        <f>IF(AND(UPPER(TRIM(Applications!I87))="REJECTED",ISNUMBER(Applications!M87)),Applications!M87-WEEKDAY(Applications!M87,3),"")</f>
        <v/>
      </c>
      <c r="J87" s="26">
        <f>IF(AND(UPPER(TRIM(Applications!I87))="OFFER",ISNUMBER(Applications!M87)),Applications!M87-WEEKDAY(Applications!M87,3),"")</f>
        <v/>
      </c>
      <c r="K87" s="26">
        <f>IF(TRIM(Applications!J87)="","",IFERROR(LOOKUP(2,1/ISNUMBER(SEARCH($R$2:$R$25,Applications!J87)),$S$2:$S$25),""))</f>
        <v/>
      </c>
      <c r="L87" s="26">
        <f>IF(K87="","",IF(COUNTIF(K$2:K87,K87)=1,COUNTIF(K$2:K$2000,K87)+(2001-ROW())/100000,""))</f>
        <v/>
      </c>
      <c r="M87" s="26">
        <f>IF(TRIM(Applications!D87)="","",TRIM(LEFT(TRIM(Applications!D87),FIND(",",TRIM(Applications!D87)&amp;",")-1)))</f>
        <v/>
      </c>
      <c r="N87" s="26">
        <f>IF(M87="","",IF(LEN(TRIM(LEFT(TRIM(MID(TRIM(Applications!D87),FIND(",",TRIM(Applications!D87)&amp;",")+1,200)),FIND(",",TRIM(MID(TRIM(Applications!D87),FIND(",",TRIM(Applications!D87)&amp;",")+1,200))&amp;",")-1)))=2,UPPER(TRIM(LEFT(TRIM(MID(TRIM(Applications!D87),FIND(",",TRIM(Applications!D87)&amp;",")+1,200)),FIND(",",TRIM(MID(TRIM(Applications!D87),FIND(",",TRIM(Applications!D87)&amp;",")+1,200))&amp;",")-1))),IFERROR(VLOOKUP(LOWER(TRIM(LEFT(TRIM(MID(TRIM(Applications!D87),FIND(",",TRIM(Applications!D87)&amp;",")+1,200)),FIND(",",TRIM(MID(TRIM(Applications!D87),FIND(",",TRIM(Applications!D87)&amp;",")+1,200))&amp;",")-1))),$U$2:$V$67,2,FALSE),"")))</f>
        <v/>
      </c>
      <c r="O87" s="26">
        <f>IF(M87="","",IF(N87="",M87,M87&amp;", "&amp;N87))</f>
        <v/>
      </c>
      <c r="P87" s="26">
        <f>IF(O87="","",IF(COUNTIF(O$2:O87,O87)=1,COUNTIF(O$2:O$2000,O87)+(2001-ROW())/100000,""))</f>
        <v/>
      </c>
    </row>
    <row r="88">
      <c r="A88" s="26">
        <f>IF(AND(ISNUMBER(Applications!A88),ISNUMBER(Applications!M88),OR(UPPER(TRIM(Applications!I88))="INTERVIEWING",UPPER(TRIM(Applications!I88))="REJECTED",UPPER(TRIM(Applications!I88))="OFFER")),IF(Applications!M88&gt;=Applications!A88,Applications!M88-Applications!A88,""),"")</f>
        <v/>
      </c>
      <c r="B88" s="26">
        <f>IF(AND(D88=1,ISNUMBER(Applications!A88)),WEEKDAY(Applications!A88),"")</f>
        <v/>
      </c>
      <c r="C88" s="27">
        <f>IF(AND(D88=1,ISNUMBER(Applications!A88)),Applications!A88-WEEKDAY(Applications!A88,3),"")</f>
        <v/>
      </c>
      <c r="D88" s="26">
        <f>IF(OR(UPPER(TRIM(Applications!I88))="APPLIED",UPPER(TRIM(Applications!I88))="INTERVIEWING",UPPER(TRIM(Applications!I88))="REJECTED",UPPER(TRIM(Applications!I88))="OFFER"),1,0)</f>
        <v/>
      </c>
      <c r="E88" s="26">
        <f>IF(AND(ISNUMBER(Applications!M88),OR(N(Applications!O88)&gt;0,UPPER(TRIM(Applications!I88))="INTERVIEWING",UPPER(TRIM(Applications!I88))="OFFER")),Applications!M88-WEEKDAY(Applications!M88,3),"")</f>
        <v/>
      </c>
      <c r="F88" s="26">
        <f>IF(AND(UPPER(TRIM(Applications!I88))="SKIPPED",ISNUMBER(Applications!A88)),Applications!A88-WEEKDAY(Applications!A88,3),"")</f>
        <v/>
      </c>
      <c r="G88" s="26">
        <f>IF(AND(UPPER(TRIM(Applications!I88))="BOOKMARKED",ISNUMBER(Applications!A88)),Applications!A88-WEEKDAY(Applications!A88,3),"")</f>
        <v/>
      </c>
      <c r="H88" s="26">
        <f>IF(AND(UPPER(TRIM(Applications!I88))="NOT APPLIED",ISNUMBER(Applications!A88)),Applications!A88-WEEKDAY(Applications!A88,3),"")</f>
        <v/>
      </c>
      <c r="I88" s="26">
        <f>IF(AND(UPPER(TRIM(Applications!I88))="REJECTED",ISNUMBER(Applications!M88)),Applications!M88-WEEKDAY(Applications!M88,3),"")</f>
        <v/>
      </c>
      <c r="J88" s="26">
        <f>IF(AND(UPPER(TRIM(Applications!I88))="OFFER",ISNUMBER(Applications!M88)),Applications!M88-WEEKDAY(Applications!M88,3),"")</f>
        <v/>
      </c>
      <c r="K88" s="26">
        <f>IF(TRIM(Applications!J88)="","",IFERROR(LOOKUP(2,1/ISNUMBER(SEARCH($R$2:$R$25,Applications!J88)),$S$2:$S$25),""))</f>
        <v/>
      </c>
      <c r="L88" s="26">
        <f>IF(K88="","",IF(COUNTIF(K$2:K88,K88)=1,COUNTIF(K$2:K$2000,K88)+(2001-ROW())/100000,""))</f>
        <v/>
      </c>
      <c r="M88" s="26">
        <f>IF(TRIM(Applications!D88)="","",TRIM(LEFT(TRIM(Applications!D88),FIND(",",TRIM(Applications!D88)&amp;",")-1)))</f>
        <v/>
      </c>
      <c r="N88" s="26">
        <f>IF(M88="","",IF(LEN(TRIM(LEFT(TRIM(MID(TRIM(Applications!D88),FIND(",",TRIM(Applications!D88)&amp;",")+1,200)),FIND(",",TRIM(MID(TRIM(Applications!D88),FIND(",",TRIM(Applications!D88)&amp;",")+1,200))&amp;",")-1)))=2,UPPER(TRIM(LEFT(TRIM(MID(TRIM(Applications!D88),FIND(",",TRIM(Applications!D88)&amp;",")+1,200)),FIND(",",TRIM(MID(TRIM(Applications!D88),FIND(",",TRIM(Applications!D88)&amp;",")+1,200))&amp;",")-1))),IFERROR(VLOOKUP(LOWER(TRIM(LEFT(TRIM(MID(TRIM(Applications!D88),FIND(",",TRIM(Applications!D88)&amp;",")+1,200)),FIND(",",TRIM(MID(TRIM(Applications!D88),FIND(",",TRIM(Applications!D88)&amp;",")+1,200))&amp;",")-1))),$U$2:$V$67,2,FALSE),"")))</f>
        <v/>
      </c>
      <c r="O88" s="26">
        <f>IF(M88="","",IF(N88="",M88,M88&amp;", "&amp;N88))</f>
        <v/>
      </c>
      <c r="P88" s="26">
        <f>IF(O88="","",IF(COUNTIF(O$2:O88,O88)=1,COUNTIF(O$2:O$2000,O88)+(2001-ROW())/100000,""))</f>
        <v/>
      </c>
    </row>
    <row r="89">
      <c r="A89" s="26">
        <f>IF(AND(ISNUMBER(Applications!A89),ISNUMBER(Applications!M89),OR(UPPER(TRIM(Applications!I89))="INTERVIEWING",UPPER(TRIM(Applications!I89))="REJECTED",UPPER(TRIM(Applications!I89))="OFFER")),IF(Applications!M89&gt;=Applications!A89,Applications!M89-Applications!A89,""),"")</f>
        <v/>
      </c>
      <c r="B89" s="26">
        <f>IF(AND(D89=1,ISNUMBER(Applications!A89)),WEEKDAY(Applications!A89),"")</f>
        <v/>
      </c>
      <c r="C89" s="27">
        <f>IF(AND(D89=1,ISNUMBER(Applications!A89)),Applications!A89-WEEKDAY(Applications!A89,3),"")</f>
        <v/>
      </c>
      <c r="D89" s="26">
        <f>IF(OR(UPPER(TRIM(Applications!I89))="APPLIED",UPPER(TRIM(Applications!I89))="INTERVIEWING",UPPER(TRIM(Applications!I89))="REJECTED",UPPER(TRIM(Applications!I89))="OFFER"),1,0)</f>
        <v/>
      </c>
      <c r="E89" s="26">
        <f>IF(AND(ISNUMBER(Applications!M89),OR(N(Applications!O89)&gt;0,UPPER(TRIM(Applications!I89))="INTERVIEWING",UPPER(TRIM(Applications!I89))="OFFER")),Applications!M89-WEEKDAY(Applications!M89,3),"")</f>
        <v/>
      </c>
      <c r="F89" s="26">
        <f>IF(AND(UPPER(TRIM(Applications!I89))="SKIPPED",ISNUMBER(Applications!A89)),Applications!A89-WEEKDAY(Applications!A89,3),"")</f>
        <v/>
      </c>
      <c r="G89" s="26">
        <f>IF(AND(UPPER(TRIM(Applications!I89))="BOOKMARKED",ISNUMBER(Applications!A89)),Applications!A89-WEEKDAY(Applications!A89,3),"")</f>
        <v/>
      </c>
      <c r="H89" s="26">
        <f>IF(AND(UPPER(TRIM(Applications!I89))="NOT APPLIED",ISNUMBER(Applications!A89)),Applications!A89-WEEKDAY(Applications!A89,3),"")</f>
        <v/>
      </c>
      <c r="I89" s="26">
        <f>IF(AND(UPPER(TRIM(Applications!I89))="REJECTED",ISNUMBER(Applications!M89)),Applications!M89-WEEKDAY(Applications!M89,3),"")</f>
        <v/>
      </c>
      <c r="J89" s="26">
        <f>IF(AND(UPPER(TRIM(Applications!I89))="OFFER",ISNUMBER(Applications!M89)),Applications!M89-WEEKDAY(Applications!M89,3),"")</f>
        <v/>
      </c>
      <c r="K89" s="26">
        <f>IF(TRIM(Applications!J89)="","",IFERROR(LOOKUP(2,1/ISNUMBER(SEARCH($R$2:$R$25,Applications!J89)),$S$2:$S$25),""))</f>
        <v/>
      </c>
      <c r="L89" s="26">
        <f>IF(K89="","",IF(COUNTIF(K$2:K89,K89)=1,COUNTIF(K$2:K$2000,K89)+(2001-ROW())/100000,""))</f>
        <v/>
      </c>
      <c r="M89" s="26">
        <f>IF(TRIM(Applications!D89)="","",TRIM(LEFT(TRIM(Applications!D89),FIND(",",TRIM(Applications!D89)&amp;",")-1)))</f>
        <v/>
      </c>
      <c r="N89" s="26">
        <f>IF(M89="","",IF(LEN(TRIM(LEFT(TRIM(MID(TRIM(Applications!D89),FIND(",",TRIM(Applications!D89)&amp;",")+1,200)),FIND(",",TRIM(MID(TRIM(Applications!D89),FIND(",",TRIM(Applications!D89)&amp;",")+1,200))&amp;",")-1)))=2,UPPER(TRIM(LEFT(TRIM(MID(TRIM(Applications!D89),FIND(",",TRIM(Applications!D89)&amp;",")+1,200)),FIND(",",TRIM(MID(TRIM(Applications!D89),FIND(",",TRIM(Applications!D89)&amp;",")+1,200))&amp;",")-1))),IFERROR(VLOOKUP(LOWER(TRIM(LEFT(TRIM(MID(TRIM(Applications!D89),FIND(",",TRIM(Applications!D89)&amp;",")+1,200)),FIND(",",TRIM(MID(TRIM(Applications!D89),FIND(",",TRIM(Applications!D89)&amp;",")+1,200))&amp;",")-1))),$U$2:$V$67,2,FALSE),"")))</f>
        <v/>
      </c>
      <c r="O89" s="26">
        <f>IF(M89="","",IF(N89="",M89,M89&amp;", "&amp;N89))</f>
        <v/>
      </c>
      <c r="P89" s="26">
        <f>IF(O89="","",IF(COUNTIF(O$2:O89,O89)=1,COUNTIF(O$2:O$2000,O89)+(2001-ROW())/100000,""))</f>
        <v/>
      </c>
    </row>
    <row r="90">
      <c r="A90" s="26">
        <f>IF(AND(ISNUMBER(Applications!A90),ISNUMBER(Applications!M90),OR(UPPER(TRIM(Applications!I90))="INTERVIEWING",UPPER(TRIM(Applications!I90))="REJECTED",UPPER(TRIM(Applications!I90))="OFFER")),IF(Applications!M90&gt;=Applications!A90,Applications!M90-Applications!A90,""),"")</f>
        <v/>
      </c>
      <c r="B90" s="26">
        <f>IF(AND(D90=1,ISNUMBER(Applications!A90)),WEEKDAY(Applications!A90),"")</f>
        <v/>
      </c>
      <c r="C90" s="27">
        <f>IF(AND(D90=1,ISNUMBER(Applications!A90)),Applications!A90-WEEKDAY(Applications!A90,3),"")</f>
        <v/>
      </c>
      <c r="D90" s="26">
        <f>IF(OR(UPPER(TRIM(Applications!I90))="APPLIED",UPPER(TRIM(Applications!I90))="INTERVIEWING",UPPER(TRIM(Applications!I90))="REJECTED",UPPER(TRIM(Applications!I90))="OFFER"),1,0)</f>
        <v/>
      </c>
      <c r="E90" s="26">
        <f>IF(AND(ISNUMBER(Applications!M90),OR(N(Applications!O90)&gt;0,UPPER(TRIM(Applications!I90))="INTERVIEWING",UPPER(TRIM(Applications!I90))="OFFER")),Applications!M90-WEEKDAY(Applications!M90,3),"")</f>
        <v/>
      </c>
      <c r="F90" s="26">
        <f>IF(AND(UPPER(TRIM(Applications!I90))="SKIPPED",ISNUMBER(Applications!A90)),Applications!A90-WEEKDAY(Applications!A90,3),"")</f>
        <v/>
      </c>
      <c r="G90" s="26">
        <f>IF(AND(UPPER(TRIM(Applications!I90))="BOOKMARKED",ISNUMBER(Applications!A90)),Applications!A90-WEEKDAY(Applications!A90,3),"")</f>
        <v/>
      </c>
      <c r="H90" s="26">
        <f>IF(AND(UPPER(TRIM(Applications!I90))="NOT APPLIED",ISNUMBER(Applications!A90)),Applications!A90-WEEKDAY(Applications!A90,3),"")</f>
        <v/>
      </c>
      <c r="I90" s="26">
        <f>IF(AND(UPPER(TRIM(Applications!I90))="REJECTED",ISNUMBER(Applications!M90)),Applications!M90-WEEKDAY(Applications!M90,3),"")</f>
        <v/>
      </c>
      <c r="J90" s="26">
        <f>IF(AND(UPPER(TRIM(Applications!I90))="OFFER",ISNUMBER(Applications!M90)),Applications!M90-WEEKDAY(Applications!M90,3),"")</f>
        <v/>
      </c>
      <c r="K90" s="26">
        <f>IF(TRIM(Applications!J90)="","",IFERROR(LOOKUP(2,1/ISNUMBER(SEARCH($R$2:$R$25,Applications!J90)),$S$2:$S$25),""))</f>
        <v/>
      </c>
      <c r="L90" s="26">
        <f>IF(K90="","",IF(COUNTIF(K$2:K90,K90)=1,COUNTIF(K$2:K$2000,K90)+(2001-ROW())/100000,""))</f>
        <v/>
      </c>
      <c r="M90" s="26">
        <f>IF(TRIM(Applications!D90)="","",TRIM(LEFT(TRIM(Applications!D90),FIND(",",TRIM(Applications!D90)&amp;",")-1)))</f>
        <v/>
      </c>
      <c r="N90" s="26">
        <f>IF(M90="","",IF(LEN(TRIM(LEFT(TRIM(MID(TRIM(Applications!D90),FIND(",",TRIM(Applications!D90)&amp;",")+1,200)),FIND(",",TRIM(MID(TRIM(Applications!D90),FIND(",",TRIM(Applications!D90)&amp;",")+1,200))&amp;",")-1)))=2,UPPER(TRIM(LEFT(TRIM(MID(TRIM(Applications!D90),FIND(",",TRIM(Applications!D90)&amp;",")+1,200)),FIND(",",TRIM(MID(TRIM(Applications!D90),FIND(",",TRIM(Applications!D90)&amp;",")+1,200))&amp;",")-1))),IFERROR(VLOOKUP(LOWER(TRIM(LEFT(TRIM(MID(TRIM(Applications!D90),FIND(",",TRIM(Applications!D90)&amp;",")+1,200)),FIND(",",TRIM(MID(TRIM(Applications!D90),FIND(",",TRIM(Applications!D90)&amp;",")+1,200))&amp;",")-1))),$U$2:$V$67,2,FALSE),"")))</f>
        <v/>
      </c>
      <c r="O90" s="26">
        <f>IF(M90="","",IF(N90="",M90,M90&amp;", "&amp;N90))</f>
        <v/>
      </c>
      <c r="P90" s="26">
        <f>IF(O90="","",IF(COUNTIF(O$2:O90,O90)=1,COUNTIF(O$2:O$2000,O90)+(2001-ROW())/100000,""))</f>
        <v/>
      </c>
    </row>
    <row r="91">
      <c r="A91" s="26">
        <f>IF(AND(ISNUMBER(Applications!A91),ISNUMBER(Applications!M91),OR(UPPER(TRIM(Applications!I91))="INTERVIEWING",UPPER(TRIM(Applications!I91))="REJECTED",UPPER(TRIM(Applications!I91))="OFFER")),IF(Applications!M91&gt;=Applications!A91,Applications!M91-Applications!A91,""),"")</f>
        <v/>
      </c>
      <c r="B91" s="26">
        <f>IF(AND(D91=1,ISNUMBER(Applications!A91)),WEEKDAY(Applications!A91),"")</f>
        <v/>
      </c>
      <c r="C91" s="27">
        <f>IF(AND(D91=1,ISNUMBER(Applications!A91)),Applications!A91-WEEKDAY(Applications!A91,3),"")</f>
        <v/>
      </c>
      <c r="D91" s="26">
        <f>IF(OR(UPPER(TRIM(Applications!I91))="APPLIED",UPPER(TRIM(Applications!I91))="INTERVIEWING",UPPER(TRIM(Applications!I91))="REJECTED",UPPER(TRIM(Applications!I91))="OFFER"),1,0)</f>
        <v/>
      </c>
      <c r="E91" s="26">
        <f>IF(AND(ISNUMBER(Applications!M91),OR(N(Applications!O91)&gt;0,UPPER(TRIM(Applications!I91))="INTERVIEWING",UPPER(TRIM(Applications!I91))="OFFER")),Applications!M91-WEEKDAY(Applications!M91,3),"")</f>
        <v/>
      </c>
      <c r="F91" s="26">
        <f>IF(AND(UPPER(TRIM(Applications!I91))="SKIPPED",ISNUMBER(Applications!A91)),Applications!A91-WEEKDAY(Applications!A91,3),"")</f>
        <v/>
      </c>
      <c r="G91" s="26">
        <f>IF(AND(UPPER(TRIM(Applications!I91))="BOOKMARKED",ISNUMBER(Applications!A91)),Applications!A91-WEEKDAY(Applications!A91,3),"")</f>
        <v/>
      </c>
      <c r="H91" s="26">
        <f>IF(AND(UPPER(TRIM(Applications!I91))="NOT APPLIED",ISNUMBER(Applications!A91)),Applications!A91-WEEKDAY(Applications!A91,3),"")</f>
        <v/>
      </c>
      <c r="I91" s="26">
        <f>IF(AND(UPPER(TRIM(Applications!I91))="REJECTED",ISNUMBER(Applications!M91)),Applications!M91-WEEKDAY(Applications!M91,3),"")</f>
        <v/>
      </c>
      <c r="J91" s="26">
        <f>IF(AND(UPPER(TRIM(Applications!I91))="OFFER",ISNUMBER(Applications!M91)),Applications!M91-WEEKDAY(Applications!M91,3),"")</f>
        <v/>
      </c>
      <c r="K91" s="26">
        <f>IF(TRIM(Applications!J91)="","",IFERROR(LOOKUP(2,1/ISNUMBER(SEARCH($R$2:$R$25,Applications!J91)),$S$2:$S$25),""))</f>
        <v/>
      </c>
      <c r="L91" s="26">
        <f>IF(K91="","",IF(COUNTIF(K$2:K91,K91)=1,COUNTIF(K$2:K$2000,K91)+(2001-ROW())/100000,""))</f>
        <v/>
      </c>
      <c r="M91" s="26">
        <f>IF(TRIM(Applications!D91)="","",TRIM(LEFT(TRIM(Applications!D91),FIND(",",TRIM(Applications!D91)&amp;",")-1)))</f>
        <v/>
      </c>
      <c r="N91" s="26">
        <f>IF(M91="","",IF(LEN(TRIM(LEFT(TRIM(MID(TRIM(Applications!D91),FIND(",",TRIM(Applications!D91)&amp;",")+1,200)),FIND(",",TRIM(MID(TRIM(Applications!D91),FIND(",",TRIM(Applications!D91)&amp;",")+1,200))&amp;",")-1)))=2,UPPER(TRIM(LEFT(TRIM(MID(TRIM(Applications!D91),FIND(",",TRIM(Applications!D91)&amp;",")+1,200)),FIND(",",TRIM(MID(TRIM(Applications!D91),FIND(",",TRIM(Applications!D91)&amp;",")+1,200))&amp;",")-1))),IFERROR(VLOOKUP(LOWER(TRIM(LEFT(TRIM(MID(TRIM(Applications!D91),FIND(",",TRIM(Applications!D91)&amp;",")+1,200)),FIND(",",TRIM(MID(TRIM(Applications!D91),FIND(",",TRIM(Applications!D91)&amp;",")+1,200))&amp;",")-1))),$U$2:$V$67,2,FALSE),"")))</f>
        <v/>
      </c>
      <c r="O91" s="26">
        <f>IF(M91="","",IF(N91="",M91,M91&amp;", "&amp;N91))</f>
        <v/>
      </c>
      <c r="P91" s="26">
        <f>IF(O91="","",IF(COUNTIF(O$2:O91,O91)=1,COUNTIF(O$2:O$2000,O91)+(2001-ROW())/100000,""))</f>
        <v/>
      </c>
    </row>
    <row r="92">
      <c r="A92" s="26">
        <f>IF(AND(ISNUMBER(Applications!A92),ISNUMBER(Applications!M92),OR(UPPER(TRIM(Applications!I92))="INTERVIEWING",UPPER(TRIM(Applications!I92))="REJECTED",UPPER(TRIM(Applications!I92))="OFFER")),IF(Applications!M92&gt;=Applications!A92,Applications!M92-Applications!A92,""),"")</f>
        <v/>
      </c>
      <c r="B92" s="26">
        <f>IF(AND(D92=1,ISNUMBER(Applications!A92)),WEEKDAY(Applications!A92),"")</f>
        <v/>
      </c>
      <c r="C92" s="27">
        <f>IF(AND(D92=1,ISNUMBER(Applications!A92)),Applications!A92-WEEKDAY(Applications!A92,3),"")</f>
        <v/>
      </c>
      <c r="D92" s="26">
        <f>IF(OR(UPPER(TRIM(Applications!I92))="APPLIED",UPPER(TRIM(Applications!I92))="INTERVIEWING",UPPER(TRIM(Applications!I92))="REJECTED",UPPER(TRIM(Applications!I92))="OFFER"),1,0)</f>
        <v/>
      </c>
      <c r="E92" s="26">
        <f>IF(AND(ISNUMBER(Applications!M92),OR(N(Applications!O92)&gt;0,UPPER(TRIM(Applications!I92))="INTERVIEWING",UPPER(TRIM(Applications!I92))="OFFER")),Applications!M92-WEEKDAY(Applications!M92,3),"")</f>
        <v/>
      </c>
      <c r="F92" s="26">
        <f>IF(AND(UPPER(TRIM(Applications!I92))="SKIPPED",ISNUMBER(Applications!A92)),Applications!A92-WEEKDAY(Applications!A92,3),"")</f>
        <v/>
      </c>
      <c r="G92" s="26">
        <f>IF(AND(UPPER(TRIM(Applications!I92))="BOOKMARKED",ISNUMBER(Applications!A92)),Applications!A92-WEEKDAY(Applications!A92,3),"")</f>
        <v/>
      </c>
      <c r="H92" s="26">
        <f>IF(AND(UPPER(TRIM(Applications!I92))="NOT APPLIED",ISNUMBER(Applications!A92)),Applications!A92-WEEKDAY(Applications!A92,3),"")</f>
        <v/>
      </c>
      <c r="I92" s="26">
        <f>IF(AND(UPPER(TRIM(Applications!I92))="REJECTED",ISNUMBER(Applications!M92)),Applications!M92-WEEKDAY(Applications!M92,3),"")</f>
        <v/>
      </c>
      <c r="J92" s="26">
        <f>IF(AND(UPPER(TRIM(Applications!I92))="OFFER",ISNUMBER(Applications!M92)),Applications!M92-WEEKDAY(Applications!M92,3),"")</f>
        <v/>
      </c>
      <c r="K92" s="26">
        <f>IF(TRIM(Applications!J92)="","",IFERROR(LOOKUP(2,1/ISNUMBER(SEARCH($R$2:$R$25,Applications!J92)),$S$2:$S$25),""))</f>
        <v/>
      </c>
      <c r="L92" s="26">
        <f>IF(K92="","",IF(COUNTIF(K$2:K92,K92)=1,COUNTIF(K$2:K$2000,K92)+(2001-ROW())/100000,""))</f>
        <v/>
      </c>
      <c r="M92" s="26">
        <f>IF(TRIM(Applications!D92)="","",TRIM(LEFT(TRIM(Applications!D92),FIND(",",TRIM(Applications!D92)&amp;",")-1)))</f>
        <v/>
      </c>
      <c r="N92" s="26">
        <f>IF(M92="","",IF(LEN(TRIM(LEFT(TRIM(MID(TRIM(Applications!D92),FIND(",",TRIM(Applications!D92)&amp;",")+1,200)),FIND(",",TRIM(MID(TRIM(Applications!D92),FIND(",",TRIM(Applications!D92)&amp;",")+1,200))&amp;",")-1)))=2,UPPER(TRIM(LEFT(TRIM(MID(TRIM(Applications!D92),FIND(",",TRIM(Applications!D92)&amp;",")+1,200)),FIND(",",TRIM(MID(TRIM(Applications!D92),FIND(",",TRIM(Applications!D92)&amp;",")+1,200))&amp;",")-1))),IFERROR(VLOOKUP(LOWER(TRIM(LEFT(TRIM(MID(TRIM(Applications!D92),FIND(",",TRIM(Applications!D92)&amp;",")+1,200)),FIND(",",TRIM(MID(TRIM(Applications!D92),FIND(",",TRIM(Applications!D92)&amp;",")+1,200))&amp;",")-1))),$U$2:$V$67,2,FALSE),"")))</f>
        <v/>
      </c>
      <c r="O92" s="26">
        <f>IF(M92="","",IF(N92="",M92,M92&amp;", "&amp;N92))</f>
        <v/>
      </c>
      <c r="P92" s="26">
        <f>IF(O92="","",IF(COUNTIF(O$2:O92,O92)=1,COUNTIF(O$2:O$2000,O92)+(2001-ROW())/100000,""))</f>
        <v/>
      </c>
    </row>
    <row r="93">
      <c r="A93" s="26">
        <f>IF(AND(ISNUMBER(Applications!A93),ISNUMBER(Applications!M93),OR(UPPER(TRIM(Applications!I93))="INTERVIEWING",UPPER(TRIM(Applications!I93))="REJECTED",UPPER(TRIM(Applications!I93))="OFFER")),IF(Applications!M93&gt;=Applications!A93,Applications!M93-Applications!A93,""),"")</f>
        <v/>
      </c>
      <c r="B93" s="26">
        <f>IF(AND(D93=1,ISNUMBER(Applications!A93)),WEEKDAY(Applications!A93),"")</f>
        <v/>
      </c>
      <c r="C93" s="27">
        <f>IF(AND(D93=1,ISNUMBER(Applications!A93)),Applications!A93-WEEKDAY(Applications!A93,3),"")</f>
        <v/>
      </c>
      <c r="D93" s="26">
        <f>IF(OR(UPPER(TRIM(Applications!I93))="APPLIED",UPPER(TRIM(Applications!I93))="INTERVIEWING",UPPER(TRIM(Applications!I93))="REJECTED",UPPER(TRIM(Applications!I93))="OFFER"),1,0)</f>
        <v/>
      </c>
      <c r="E93" s="26">
        <f>IF(AND(ISNUMBER(Applications!M93),OR(N(Applications!O93)&gt;0,UPPER(TRIM(Applications!I93))="INTERVIEWING",UPPER(TRIM(Applications!I93))="OFFER")),Applications!M93-WEEKDAY(Applications!M93,3),"")</f>
        <v/>
      </c>
      <c r="F93" s="26">
        <f>IF(AND(UPPER(TRIM(Applications!I93))="SKIPPED",ISNUMBER(Applications!A93)),Applications!A93-WEEKDAY(Applications!A93,3),"")</f>
        <v/>
      </c>
      <c r="G93" s="26">
        <f>IF(AND(UPPER(TRIM(Applications!I93))="BOOKMARKED",ISNUMBER(Applications!A93)),Applications!A93-WEEKDAY(Applications!A93,3),"")</f>
        <v/>
      </c>
      <c r="H93" s="26">
        <f>IF(AND(UPPER(TRIM(Applications!I93))="NOT APPLIED",ISNUMBER(Applications!A93)),Applications!A93-WEEKDAY(Applications!A93,3),"")</f>
        <v/>
      </c>
      <c r="I93" s="26">
        <f>IF(AND(UPPER(TRIM(Applications!I93))="REJECTED",ISNUMBER(Applications!M93)),Applications!M93-WEEKDAY(Applications!M93,3),"")</f>
        <v/>
      </c>
      <c r="J93" s="26">
        <f>IF(AND(UPPER(TRIM(Applications!I93))="OFFER",ISNUMBER(Applications!M93)),Applications!M93-WEEKDAY(Applications!M93,3),"")</f>
        <v/>
      </c>
      <c r="K93" s="26">
        <f>IF(TRIM(Applications!J93)="","",IFERROR(LOOKUP(2,1/ISNUMBER(SEARCH($R$2:$R$25,Applications!J93)),$S$2:$S$25),""))</f>
        <v/>
      </c>
      <c r="L93" s="26">
        <f>IF(K93="","",IF(COUNTIF(K$2:K93,K93)=1,COUNTIF(K$2:K$2000,K93)+(2001-ROW())/100000,""))</f>
        <v/>
      </c>
      <c r="M93" s="26">
        <f>IF(TRIM(Applications!D93)="","",TRIM(LEFT(TRIM(Applications!D93),FIND(",",TRIM(Applications!D93)&amp;",")-1)))</f>
        <v/>
      </c>
      <c r="N93" s="26">
        <f>IF(M93="","",IF(LEN(TRIM(LEFT(TRIM(MID(TRIM(Applications!D93),FIND(",",TRIM(Applications!D93)&amp;",")+1,200)),FIND(",",TRIM(MID(TRIM(Applications!D93),FIND(",",TRIM(Applications!D93)&amp;",")+1,200))&amp;",")-1)))=2,UPPER(TRIM(LEFT(TRIM(MID(TRIM(Applications!D93),FIND(",",TRIM(Applications!D93)&amp;",")+1,200)),FIND(",",TRIM(MID(TRIM(Applications!D93),FIND(",",TRIM(Applications!D93)&amp;",")+1,200))&amp;",")-1))),IFERROR(VLOOKUP(LOWER(TRIM(LEFT(TRIM(MID(TRIM(Applications!D93),FIND(",",TRIM(Applications!D93)&amp;",")+1,200)),FIND(",",TRIM(MID(TRIM(Applications!D93),FIND(",",TRIM(Applications!D93)&amp;",")+1,200))&amp;",")-1))),$U$2:$V$67,2,FALSE),"")))</f>
        <v/>
      </c>
      <c r="O93" s="26">
        <f>IF(M93="","",IF(N93="",M93,M93&amp;", "&amp;N93))</f>
        <v/>
      </c>
      <c r="P93" s="26">
        <f>IF(O93="","",IF(COUNTIF(O$2:O93,O93)=1,COUNTIF(O$2:O$2000,O93)+(2001-ROW())/100000,""))</f>
        <v/>
      </c>
    </row>
    <row r="94">
      <c r="A94" s="26">
        <f>IF(AND(ISNUMBER(Applications!A94),ISNUMBER(Applications!M94),OR(UPPER(TRIM(Applications!I94))="INTERVIEWING",UPPER(TRIM(Applications!I94))="REJECTED",UPPER(TRIM(Applications!I94))="OFFER")),IF(Applications!M94&gt;=Applications!A94,Applications!M94-Applications!A94,""),"")</f>
        <v/>
      </c>
      <c r="B94" s="26">
        <f>IF(AND(D94=1,ISNUMBER(Applications!A94)),WEEKDAY(Applications!A94),"")</f>
        <v/>
      </c>
      <c r="C94" s="27">
        <f>IF(AND(D94=1,ISNUMBER(Applications!A94)),Applications!A94-WEEKDAY(Applications!A94,3),"")</f>
        <v/>
      </c>
      <c r="D94" s="26">
        <f>IF(OR(UPPER(TRIM(Applications!I94))="APPLIED",UPPER(TRIM(Applications!I94))="INTERVIEWING",UPPER(TRIM(Applications!I94))="REJECTED",UPPER(TRIM(Applications!I94))="OFFER"),1,0)</f>
        <v/>
      </c>
      <c r="E94" s="26">
        <f>IF(AND(ISNUMBER(Applications!M94),OR(N(Applications!O94)&gt;0,UPPER(TRIM(Applications!I94))="INTERVIEWING",UPPER(TRIM(Applications!I94))="OFFER")),Applications!M94-WEEKDAY(Applications!M94,3),"")</f>
        <v/>
      </c>
      <c r="F94" s="26">
        <f>IF(AND(UPPER(TRIM(Applications!I94))="SKIPPED",ISNUMBER(Applications!A94)),Applications!A94-WEEKDAY(Applications!A94,3),"")</f>
        <v/>
      </c>
      <c r="G94" s="26">
        <f>IF(AND(UPPER(TRIM(Applications!I94))="BOOKMARKED",ISNUMBER(Applications!A94)),Applications!A94-WEEKDAY(Applications!A94,3),"")</f>
        <v/>
      </c>
      <c r="H94" s="26">
        <f>IF(AND(UPPER(TRIM(Applications!I94))="NOT APPLIED",ISNUMBER(Applications!A94)),Applications!A94-WEEKDAY(Applications!A94,3),"")</f>
        <v/>
      </c>
      <c r="I94" s="26">
        <f>IF(AND(UPPER(TRIM(Applications!I94))="REJECTED",ISNUMBER(Applications!M94)),Applications!M94-WEEKDAY(Applications!M94,3),"")</f>
        <v/>
      </c>
      <c r="J94" s="26">
        <f>IF(AND(UPPER(TRIM(Applications!I94))="OFFER",ISNUMBER(Applications!M94)),Applications!M94-WEEKDAY(Applications!M94,3),"")</f>
        <v/>
      </c>
      <c r="K94" s="26">
        <f>IF(TRIM(Applications!J94)="","",IFERROR(LOOKUP(2,1/ISNUMBER(SEARCH($R$2:$R$25,Applications!J94)),$S$2:$S$25),""))</f>
        <v/>
      </c>
      <c r="L94" s="26">
        <f>IF(K94="","",IF(COUNTIF(K$2:K94,K94)=1,COUNTIF(K$2:K$2000,K94)+(2001-ROW())/100000,""))</f>
        <v/>
      </c>
      <c r="M94" s="26">
        <f>IF(TRIM(Applications!D94)="","",TRIM(LEFT(TRIM(Applications!D94),FIND(",",TRIM(Applications!D94)&amp;",")-1)))</f>
        <v/>
      </c>
      <c r="N94" s="26">
        <f>IF(M94="","",IF(LEN(TRIM(LEFT(TRIM(MID(TRIM(Applications!D94),FIND(",",TRIM(Applications!D94)&amp;",")+1,200)),FIND(",",TRIM(MID(TRIM(Applications!D94),FIND(",",TRIM(Applications!D94)&amp;",")+1,200))&amp;",")-1)))=2,UPPER(TRIM(LEFT(TRIM(MID(TRIM(Applications!D94),FIND(",",TRIM(Applications!D94)&amp;",")+1,200)),FIND(",",TRIM(MID(TRIM(Applications!D94),FIND(",",TRIM(Applications!D94)&amp;",")+1,200))&amp;",")-1))),IFERROR(VLOOKUP(LOWER(TRIM(LEFT(TRIM(MID(TRIM(Applications!D94),FIND(",",TRIM(Applications!D94)&amp;",")+1,200)),FIND(",",TRIM(MID(TRIM(Applications!D94),FIND(",",TRIM(Applications!D94)&amp;",")+1,200))&amp;",")-1))),$U$2:$V$67,2,FALSE),"")))</f>
        <v/>
      </c>
      <c r="O94" s="26">
        <f>IF(M94="","",IF(N94="",M94,M94&amp;", "&amp;N94))</f>
        <v/>
      </c>
      <c r="P94" s="26">
        <f>IF(O94="","",IF(COUNTIF(O$2:O94,O94)=1,COUNTIF(O$2:O$2000,O94)+(2001-ROW())/100000,""))</f>
        <v/>
      </c>
    </row>
    <row r="95">
      <c r="A95" s="26">
        <f>IF(AND(ISNUMBER(Applications!A95),ISNUMBER(Applications!M95),OR(UPPER(TRIM(Applications!I95))="INTERVIEWING",UPPER(TRIM(Applications!I95))="REJECTED",UPPER(TRIM(Applications!I95))="OFFER")),IF(Applications!M95&gt;=Applications!A95,Applications!M95-Applications!A95,""),"")</f>
        <v/>
      </c>
      <c r="B95" s="26">
        <f>IF(AND(D95=1,ISNUMBER(Applications!A95)),WEEKDAY(Applications!A95),"")</f>
        <v/>
      </c>
      <c r="C95" s="27">
        <f>IF(AND(D95=1,ISNUMBER(Applications!A95)),Applications!A95-WEEKDAY(Applications!A95,3),"")</f>
        <v/>
      </c>
      <c r="D95" s="26">
        <f>IF(OR(UPPER(TRIM(Applications!I95))="APPLIED",UPPER(TRIM(Applications!I95))="INTERVIEWING",UPPER(TRIM(Applications!I95))="REJECTED",UPPER(TRIM(Applications!I95))="OFFER"),1,0)</f>
        <v/>
      </c>
      <c r="E95" s="26">
        <f>IF(AND(ISNUMBER(Applications!M95),OR(N(Applications!O95)&gt;0,UPPER(TRIM(Applications!I95))="INTERVIEWING",UPPER(TRIM(Applications!I95))="OFFER")),Applications!M95-WEEKDAY(Applications!M95,3),"")</f>
        <v/>
      </c>
      <c r="F95" s="26">
        <f>IF(AND(UPPER(TRIM(Applications!I95))="SKIPPED",ISNUMBER(Applications!A95)),Applications!A95-WEEKDAY(Applications!A95,3),"")</f>
        <v/>
      </c>
      <c r="G95" s="26">
        <f>IF(AND(UPPER(TRIM(Applications!I95))="BOOKMARKED",ISNUMBER(Applications!A95)),Applications!A95-WEEKDAY(Applications!A95,3),"")</f>
        <v/>
      </c>
      <c r="H95" s="26">
        <f>IF(AND(UPPER(TRIM(Applications!I95))="NOT APPLIED",ISNUMBER(Applications!A95)),Applications!A95-WEEKDAY(Applications!A95,3),"")</f>
        <v/>
      </c>
      <c r="I95" s="26">
        <f>IF(AND(UPPER(TRIM(Applications!I95))="REJECTED",ISNUMBER(Applications!M95)),Applications!M95-WEEKDAY(Applications!M95,3),"")</f>
        <v/>
      </c>
      <c r="J95" s="26">
        <f>IF(AND(UPPER(TRIM(Applications!I95))="OFFER",ISNUMBER(Applications!M95)),Applications!M95-WEEKDAY(Applications!M95,3),"")</f>
        <v/>
      </c>
      <c r="K95" s="26">
        <f>IF(TRIM(Applications!J95)="","",IFERROR(LOOKUP(2,1/ISNUMBER(SEARCH($R$2:$R$25,Applications!J95)),$S$2:$S$25),""))</f>
        <v/>
      </c>
      <c r="L95" s="26">
        <f>IF(K95="","",IF(COUNTIF(K$2:K95,K95)=1,COUNTIF(K$2:K$2000,K95)+(2001-ROW())/100000,""))</f>
        <v/>
      </c>
      <c r="M95" s="26">
        <f>IF(TRIM(Applications!D95)="","",TRIM(LEFT(TRIM(Applications!D95),FIND(",",TRIM(Applications!D95)&amp;",")-1)))</f>
        <v/>
      </c>
      <c r="N95" s="26">
        <f>IF(M95="","",IF(LEN(TRIM(LEFT(TRIM(MID(TRIM(Applications!D95),FIND(",",TRIM(Applications!D95)&amp;",")+1,200)),FIND(",",TRIM(MID(TRIM(Applications!D95),FIND(",",TRIM(Applications!D95)&amp;",")+1,200))&amp;",")-1)))=2,UPPER(TRIM(LEFT(TRIM(MID(TRIM(Applications!D95),FIND(",",TRIM(Applications!D95)&amp;",")+1,200)),FIND(",",TRIM(MID(TRIM(Applications!D95),FIND(",",TRIM(Applications!D95)&amp;",")+1,200))&amp;",")-1))),IFERROR(VLOOKUP(LOWER(TRIM(LEFT(TRIM(MID(TRIM(Applications!D95),FIND(",",TRIM(Applications!D95)&amp;",")+1,200)),FIND(",",TRIM(MID(TRIM(Applications!D95),FIND(",",TRIM(Applications!D95)&amp;",")+1,200))&amp;",")-1))),$U$2:$V$67,2,FALSE),"")))</f>
        <v/>
      </c>
      <c r="O95" s="26">
        <f>IF(M95="","",IF(N95="",M95,M95&amp;", "&amp;N95))</f>
        <v/>
      </c>
      <c r="P95" s="26">
        <f>IF(O95="","",IF(COUNTIF(O$2:O95,O95)=1,COUNTIF(O$2:O$2000,O95)+(2001-ROW())/100000,""))</f>
        <v/>
      </c>
    </row>
    <row r="96">
      <c r="A96" s="26">
        <f>IF(AND(ISNUMBER(Applications!A96),ISNUMBER(Applications!M96),OR(UPPER(TRIM(Applications!I96))="INTERVIEWING",UPPER(TRIM(Applications!I96))="REJECTED",UPPER(TRIM(Applications!I96))="OFFER")),IF(Applications!M96&gt;=Applications!A96,Applications!M96-Applications!A96,""),"")</f>
        <v/>
      </c>
      <c r="B96" s="26">
        <f>IF(AND(D96=1,ISNUMBER(Applications!A96)),WEEKDAY(Applications!A96),"")</f>
        <v/>
      </c>
      <c r="C96" s="27">
        <f>IF(AND(D96=1,ISNUMBER(Applications!A96)),Applications!A96-WEEKDAY(Applications!A96,3),"")</f>
        <v/>
      </c>
      <c r="D96" s="26">
        <f>IF(OR(UPPER(TRIM(Applications!I96))="APPLIED",UPPER(TRIM(Applications!I96))="INTERVIEWING",UPPER(TRIM(Applications!I96))="REJECTED",UPPER(TRIM(Applications!I96))="OFFER"),1,0)</f>
        <v/>
      </c>
      <c r="E96" s="26">
        <f>IF(AND(ISNUMBER(Applications!M96),OR(N(Applications!O96)&gt;0,UPPER(TRIM(Applications!I96))="INTERVIEWING",UPPER(TRIM(Applications!I96))="OFFER")),Applications!M96-WEEKDAY(Applications!M96,3),"")</f>
        <v/>
      </c>
      <c r="F96" s="26">
        <f>IF(AND(UPPER(TRIM(Applications!I96))="SKIPPED",ISNUMBER(Applications!A96)),Applications!A96-WEEKDAY(Applications!A96,3),"")</f>
        <v/>
      </c>
      <c r="G96" s="26">
        <f>IF(AND(UPPER(TRIM(Applications!I96))="BOOKMARKED",ISNUMBER(Applications!A96)),Applications!A96-WEEKDAY(Applications!A96,3),"")</f>
        <v/>
      </c>
      <c r="H96" s="26">
        <f>IF(AND(UPPER(TRIM(Applications!I96))="NOT APPLIED",ISNUMBER(Applications!A96)),Applications!A96-WEEKDAY(Applications!A96,3),"")</f>
        <v/>
      </c>
      <c r="I96" s="26">
        <f>IF(AND(UPPER(TRIM(Applications!I96))="REJECTED",ISNUMBER(Applications!M96)),Applications!M96-WEEKDAY(Applications!M96,3),"")</f>
        <v/>
      </c>
      <c r="J96" s="26">
        <f>IF(AND(UPPER(TRIM(Applications!I96))="OFFER",ISNUMBER(Applications!M96)),Applications!M96-WEEKDAY(Applications!M96,3),"")</f>
        <v/>
      </c>
      <c r="K96" s="26">
        <f>IF(TRIM(Applications!J96)="","",IFERROR(LOOKUP(2,1/ISNUMBER(SEARCH($R$2:$R$25,Applications!J96)),$S$2:$S$25),""))</f>
        <v/>
      </c>
      <c r="L96" s="26">
        <f>IF(K96="","",IF(COUNTIF(K$2:K96,K96)=1,COUNTIF(K$2:K$2000,K96)+(2001-ROW())/100000,""))</f>
        <v/>
      </c>
      <c r="M96" s="26">
        <f>IF(TRIM(Applications!D96)="","",TRIM(LEFT(TRIM(Applications!D96),FIND(",",TRIM(Applications!D96)&amp;",")-1)))</f>
        <v/>
      </c>
      <c r="N96" s="26">
        <f>IF(M96="","",IF(LEN(TRIM(LEFT(TRIM(MID(TRIM(Applications!D96),FIND(",",TRIM(Applications!D96)&amp;",")+1,200)),FIND(",",TRIM(MID(TRIM(Applications!D96),FIND(",",TRIM(Applications!D96)&amp;",")+1,200))&amp;",")-1)))=2,UPPER(TRIM(LEFT(TRIM(MID(TRIM(Applications!D96),FIND(",",TRIM(Applications!D96)&amp;",")+1,200)),FIND(",",TRIM(MID(TRIM(Applications!D96),FIND(",",TRIM(Applications!D96)&amp;",")+1,200))&amp;",")-1))),IFERROR(VLOOKUP(LOWER(TRIM(LEFT(TRIM(MID(TRIM(Applications!D96),FIND(",",TRIM(Applications!D96)&amp;",")+1,200)),FIND(",",TRIM(MID(TRIM(Applications!D96),FIND(",",TRIM(Applications!D96)&amp;",")+1,200))&amp;",")-1))),$U$2:$V$67,2,FALSE),"")))</f>
        <v/>
      </c>
      <c r="O96" s="26">
        <f>IF(M96="","",IF(N96="",M96,M96&amp;", "&amp;N96))</f>
        <v/>
      </c>
      <c r="P96" s="26">
        <f>IF(O96="","",IF(COUNTIF(O$2:O96,O96)=1,COUNTIF(O$2:O$2000,O96)+(2001-ROW())/100000,""))</f>
        <v/>
      </c>
    </row>
    <row r="97">
      <c r="A97" s="26">
        <f>IF(AND(ISNUMBER(Applications!A97),ISNUMBER(Applications!M97),OR(UPPER(TRIM(Applications!I97))="INTERVIEWING",UPPER(TRIM(Applications!I97))="REJECTED",UPPER(TRIM(Applications!I97))="OFFER")),IF(Applications!M97&gt;=Applications!A97,Applications!M97-Applications!A97,""),"")</f>
        <v/>
      </c>
      <c r="B97" s="26">
        <f>IF(AND(D97=1,ISNUMBER(Applications!A97)),WEEKDAY(Applications!A97),"")</f>
        <v/>
      </c>
      <c r="C97" s="27">
        <f>IF(AND(D97=1,ISNUMBER(Applications!A97)),Applications!A97-WEEKDAY(Applications!A97,3),"")</f>
        <v/>
      </c>
      <c r="D97" s="26">
        <f>IF(OR(UPPER(TRIM(Applications!I97))="APPLIED",UPPER(TRIM(Applications!I97))="INTERVIEWING",UPPER(TRIM(Applications!I97))="REJECTED",UPPER(TRIM(Applications!I97))="OFFER"),1,0)</f>
        <v/>
      </c>
      <c r="E97" s="26">
        <f>IF(AND(ISNUMBER(Applications!M97),OR(N(Applications!O97)&gt;0,UPPER(TRIM(Applications!I97))="INTERVIEWING",UPPER(TRIM(Applications!I97))="OFFER")),Applications!M97-WEEKDAY(Applications!M97,3),"")</f>
        <v/>
      </c>
      <c r="F97" s="26">
        <f>IF(AND(UPPER(TRIM(Applications!I97))="SKIPPED",ISNUMBER(Applications!A97)),Applications!A97-WEEKDAY(Applications!A97,3),"")</f>
        <v/>
      </c>
      <c r="G97" s="26">
        <f>IF(AND(UPPER(TRIM(Applications!I97))="BOOKMARKED",ISNUMBER(Applications!A97)),Applications!A97-WEEKDAY(Applications!A97,3),"")</f>
        <v/>
      </c>
      <c r="H97" s="26">
        <f>IF(AND(UPPER(TRIM(Applications!I97))="NOT APPLIED",ISNUMBER(Applications!A97)),Applications!A97-WEEKDAY(Applications!A97,3),"")</f>
        <v/>
      </c>
      <c r="I97" s="26">
        <f>IF(AND(UPPER(TRIM(Applications!I97))="REJECTED",ISNUMBER(Applications!M97)),Applications!M97-WEEKDAY(Applications!M97,3),"")</f>
        <v/>
      </c>
      <c r="J97" s="26">
        <f>IF(AND(UPPER(TRIM(Applications!I97))="OFFER",ISNUMBER(Applications!M97)),Applications!M97-WEEKDAY(Applications!M97,3),"")</f>
        <v/>
      </c>
      <c r="K97" s="26">
        <f>IF(TRIM(Applications!J97)="","",IFERROR(LOOKUP(2,1/ISNUMBER(SEARCH($R$2:$R$25,Applications!J97)),$S$2:$S$25),""))</f>
        <v/>
      </c>
      <c r="L97" s="26">
        <f>IF(K97="","",IF(COUNTIF(K$2:K97,K97)=1,COUNTIF(K$2:K$2000,K97)+(2001-ROW())/100000,""))</f>
        <v/>
      </c>
      <c r="M97" s="26">
        <f>IF(TRIM(Applications!D97)="","",TRIM(LEFT(TRIM(Applications!D97),FIND(",",TRIM(Applications!D97)&amp;",")-1)))</f>
        <v/>
      </c>
      <c r="N97" s="26">
        <f>IF(M97="","",IF(LEN(TRIM(LEFT(TRIM(MID(TRIM(Applications!D97),FIND(",",TRIM(Applications!D97)&amp;",")+1,200)),FIND(",",TRIM(MID(TRIM(Applications!D97),FIND(",",TRIM(Applications!D97)&amp;",")+1,200))&amp;",")-1)))=2,UPPER(TRIM(LEFT(TRIM(MID(TRIM(Applications!D97),FIND(",",TRIM(Applications!D97)&amp;",")+1,200)),FIND(",",TRIM(MID(TRIM(Applications!D97),FIND(",",TRIM(Applications!D97)&amp;",")+1,200))&amp;",")-1))),IFERROR(VLOOKUP(LOWER(TRIM(LEFT(TRIM(MID(TRIM(Applications!D97),FIND(",",TRIM(Applications!D97)&amp;",")+1,200)),FIND(",",TRIM(MID(TRIM(Applications!D97),FIND(",",TRIM(Applications!D97)&amp;",")+1,200))&amp;",")-1))),$U$2:$V$67,2,FALSE),"")))</f>
        <v/>
      </c>
      <c r="O97" s="26">
        <f>IF(M97="","",IF(N97="",M97,M97&amp;", "&amp;N97))</f>
        <v/>
      </c>
      <c r="P97" s="26">
        <f>IF(O97="","",IF(COUNTIF(O$2:O97,O97)=1,COUNTIF(O$2:O$2000,O97)+(2001-ROW())/100000,""))</f>
        <v/>
      </c>
    </row>
    <row r="98">
      <c r="A98" s="26">
        <f>IF(AND(ISNUMBER(Applications!A98),ISNUMBER(Applications!M98),OR(UPPER(TRIM(Applications!I98))="INTERVIEWING",UPPER(TRIM(Applications!I98))="REJECTED",UPPER(TRIM(Applications!I98))="OFFER")),IF(Applications!M98&gt;=Applications!A98,Applications!M98-Applications!A98,""),"")</f>
        <v/>
      </c>
      <c r="B98" s="26">
        <f>IF(AND(D98=1,ISNUMBER(Applications!A98)),WEEKDAY(Applications!A98),"")</f>
        <v/>
      </c>
      <c r="C98" s="27">
        <f>IF(AND(D98=1,ISNUMBER(Applications!A98)),Applications!A98-WEEKDAY(Applications!A98,3),"")</f>
        <v/>
      </c>
      <c r="D98" s="26">
        <f>IF(OR(UPPER(TRIM(Applications!I98))="APPLIED",UPPER(TRIM(Applications!I98))="INTERVIEWING",UPPER(TRIM(Applications!I98))="REJECTED",UPPER(TRIM(Applications!I98))="OFFER"),1,0)</f>
        <v/>
      </c>
      <c r="E98" s="26">
        <f>IF(AND(ISNUMBER(Applications!M98),OR(N(Applications!O98)&gt;0,UPPER(TRIM(Applications!I98))="INTERVIEWING",UPPER(TRIM(Applications!I98))="OFFER")),Applications!M98-WEEKDAY(Applications!M98,3),"")</f>
        <v/>
      </c>
      <c r="F98" s="26">
        <f>IF(AND(UPPER(TRIM(Applications!I98))="SKIPPED",ISNUMBER(Applications!A98)),Applications!A98-WEEKDAY(Applications!A98,3),"")</f>
        <v/>
      </c>
      <c r="G98" s="26">
        <f>IF(AND(UPPER(TRIM(Applications!I98))="BOOKMARKED",ISNUMBER(Applications!A98)),Applications!A98-WEEKDAY(Applications!A98,3),"")</f>
        <v/>
      </c>
      <c r="H98" s="26">
        <f>IF(AND(UPPER(TRIM(Applications!I98))="NOT APPLIED",ISNUMBER(Applications!A98)),Applications!A98-WEEKDAY(Applications!A98,3),"")</f>
        <v/>
      </c>
      <c r="I98" s="26">
        <f>IF(AND(UPPER(TRIM(Applications!I98))="REJECTED",ISNUMBER(Applications!M98)),Applications!M98-WEEKDAY(Applications!M98,3),"")</f>
        <v/>
      </c>
      <c r="J98" s="26">
        <f>IF(AND(UPPER(TRIM(Applications!I98))="OFFER",ISNUMBER(Applications!M98)),Applications!M98-WEEKDAY(Applications!M98,3),"")</f>
        <v/>
      </c>
      <c r="K98" s="26">
        <f>IF(TRIM(Applications!J98)="","",IFERROR(LOOKUP(2,1/ISNUMBER(SEARCH($R$2:$R$25,Applications!J98)),$S$2:$S$25),""))</f>
        <v/>
      </c>
      <c r="L98" s="26">
        <f>IF(K98="","",IF(COUNTIF(K$2:K98,K98)=1,COUNTIF(K$2:K$2000,K98)+(2001-ROW())/100000,""))</f>
        <v/>
      </c>
      <c r="M98" s="26">
        <f>IF(TRIM(Applications!D98)="","",TRIM(LEFT(TRIM(Applications!D98),FIND(",",TRIM(Applications!D98)&amp;",")-1)))</f>
        <v/>
      </c>
      <c r="N98" s="26">
        <f>IF(M98="","",IF(LEN(TRIM(LEFT(TRIM(MID(TRIM(Applications!D98),FIND(",",TRIM(Applications!D98)&amp;",")+1,200)),FIND(",",TRIM(MID(TRIM(Applications!D98),FIND(",",TRIM(Applications!D98)&amp;",")+1,200))&amp;",")-1)))=2,UPPER(TRIM(LEFT(TRIM(MID(TRIM(Applications!D98),FIND(",",TRIM(Applications!D98)&amp;",")+1,200)),FIND(",",TRIM(MID(TRIM(Applications!D98),FIND(",",TRIM(Applications!D98)&amp;",")+1,200))&amp;",")-1))),IFERROR(VLOOKUP(LOWER(TRIM(LEFT(TRIM(MID(TRIM(Applications!D98),FIND(",",TRIM(Applications!D98)&amp;",")+1,200)),FIND(",",TRIM(MID(TRIM(Applications!D98),FIND(",",TRIM(Applications!D98)&amp;",")+1,200))&amp;",")-1))),$U$2:$V$67,2,FALSE),"")))</f>
        <v/>
      </c>
      <c r="O98" s="26">
        <f>IF(M98="","",IF(N98="",M98,M98&amp;", "&amp;N98))</f>
        <v/>
      </c>
      <c r="P98" s="26">
        <f>IF(O98="","",IF(COUNTIF(O$2:O98,O98)=1,COUNTIF(O$2:O$2000,O98)+(2001-ROW())/100000,""))</f>
        <v/>
      </c>
    </row>
    <row r="99">
      <c r="A99" s="26">
        <f>IF(AND(ISNUMBER(Applications!A99),ISNUMBER(Applications!M99),OR(UPPER(TRIM(Applications!I99))="INTERVIEWING",UPPER(TRIM(Applications!I99))="REJECTED",UPPER(TRIM(Applications!I99))="OFFER")),IF(Applications!M99&gt;=Applications!A99,Applications!M99-Applications!A99,""),"")</f>
        <v/>
      </c>
      <c r="B99" s="26">
        <f>IF(AND(D99=1,ISNUMBER(Applications!A99)),WEEKDAY(Applications!A99),"")</f>
        <v/>
      </c>
      <c r="C99" s="27">
        <f>IF(AND(D99=1,ISNUMBER(Applications!A99)),Applications!A99-WEEKDAY(Applications!A99,3),"")</f>
        <v/>
      </c>
      <c r="D99" s="26">
        <f>IF(OR(UPPER(TRIM(Applications!I99))="APPLIED",UPPER(TRIM(Applications!I99))="INTERVIEWING",UPPER(TRIM(Applications!I99))="REJECTED",UPPER(TRIM(Applications!I99))="OFFER"),1,0)</f>
        <v/>
      </c>
      <c r="E99" s="26">
        <f>IF(AND(ISNUMBER(Applications!M99),OR(N(Applications!O99)&gt;0,UPPER(TRIM(Applications!I99))="INTERVIEWING",UPPER(TRIM(Applications!I99))="OFFER")),Applications!M99-WEEKDAY(Applications!M99,3),"")</f>
        <v/>
      </c>
      <c r="F99" s="26">
        <f>IF(AND(UPPER(TRIM(Applications!I99))="SKIPPED",ISNUMBER(Applications!A99)),Applications!A99-WEEKDAY(Applications!A99,3),"")</f>
        <v/>
      </c>
      <c r="G99" s="26">
        <f>IF(AND(UPPER(TRIM(Applications!I99))="BOOKMARKED",ISNUMBER(Applications!A99)),Applications!A99-WEEKDAY(Applications!A99,3),"")</f>
        <v/>
      </c>
      <c r="H99" s="26">
        <f>IF(AND(UPPER(TRIM(Applications!I99))="NOT APPLIED",ISNUMBER(Applications!A99)),Applications!A99-WEEKDAY(Applications!A99,3),"")</f>
        <v/>
      </c>
      <c r="I99" s="26">
        <f>IF(AND(UPPER(TRIM(Applications!I99))="REJECTED",ISNUMBER(Applications!M99)),Applications!M99-WEEKDAY(Applications!M99,3),"")</f>
        <v/>
      </c>
      <c r="J99" s="26">
        <f>IF(AND(UPPER(TRIM(Applications!I99))="OFFER",ISNUMBER(Applications!M99)),Applications!M99-WEEKDAY(Applications!M99,3),"")</f>
        <v/>
      </c>
      <c r="K99" s="26">
        <f>IF(TRIM(Applications!J99)="","",IFERROR(LOOKUP(2,1/ISNUMBER(SEARCH($R$2:$R$25,Applications!J99)),$S$2:$S$25),""))</f>
        <v/>
      </c>
      <c r="L99" s="26">
        <f>IF(K99="","",IF(COUNTIF(K$2:K99,K99)=1,COUNTIF(K$2:K$2000,K99)+(2001-ROW())/100000,""))</f>
        <v/>
      </c>
      <c r="M99" s="26">
        <f>IF(TRIM(Applications!D99)="","",TRIM(LEFT(TRIM(Applications!D99),FIND(",",TRIM(Applications!D99)&amp;",")-1)))</f>
        <v/>
      </c>
      <c r="N99" s="26">
        <f>IF(M99="","",IF(LEN(TRIM(LEFT(TRIM(MID(TRIM(Applications!D99),FIND(",",TRIM(Applications!D99)&amp;",")+1,200)),FIND(",",TRIM(MID(TRIM(Applications!D99),FIND(",",TRIM(Applications!D99)&amp;",")+1,200))&amp;",")-1)))=2,UPPER(TRIM(LEFT(TRIM(MID(TRIM(Applications!D99),FIND(",",TRIM(Applications!D99)&amp;",")+1,200)),FIND(",",TRIM(MID(TRIM(Applications!D99),FIND(",",TRIM(Applications!D99)&amp;",")+1,200))&amp;",")-1))),IFERROR(VLOOKUP(LOWER(TRIM(LEFT(TRIM(MID(TRIM(Applications!D99),FIND(",",TRIM(Applications!D99)&amp;",")+1,200)),FIND(",",TRIM(MID(TRIM(Applications!D99),FIND(",",TRIM(Applications!D99)&amp;",")+1,200))&amp;",")-1))),$U$2:$V$67,2,FALSE),"")))</f>
        <v/>
      </c>
      <c r="O99" s="26">
        <f>IF(M99="","",IF(N99="",M99,M99&amp;", "&amp;N99))</f>
        <v/>
      </c>
      <c r="P99" s="26">
        <f>IF(O99="","",IF(COUNTIF(O$2:O99,O99)=1,COUNTIF(O$2:O$2000,O99)+(2001-ROW())/100000,""))</f>
        <v/>
      </c>
    </row>
    <row r="100">
      <c r="A100" s="26">
        <f>IF(AND(ISNUMBER(Applications!A100),ISNUMBER(Applications!M100),OR(UPPER(TRIM(Applications!I100))="INTERVIEWING",UPPER(TRIM(Applications!I100))="REJECTED",UPPER(TRIM(Applications!I100))="OFFER")),IF(Applications!M100&gt;=Applications!A100,Applications!M100-Applications!A100,""),"")</f>
        <v/>
      </c>
      <c r="B100" s="26">
        <f>IF(AND(D100=1,ISNUMBER(Applications!A100)),WEEKDAY(Applications!A100),"")</f>
        <v/>
      </c>
      <c r="C100" s="27">
        <f>IF(AND(D100=1,ISNUMBER(Applications!A100)),Applications!A100-WEEKDAY(Applications!A100,3),"")</f>
        <v/>
      </c>
      <c r="D100" s="26">
        <f>IF(OR(UPPER(TRIM(Applications!I100))="APPLIED",UPPER(TRIM(Applications!I100))="INTERVIEWING",UPPER(TRIM(Applications!I100))="REJECTED",UPPER(TRIM(Applications!I100))="OFFER"),1,0)</f>
        <v/>
      </c>
      <c r="E100" s="26">
        <f>IF(AND(ISNUMBER(Applications!M100),OR(N(Applications!O100)&gt;0,UPPER(TRIM(Applications!I100))="INTERVIEWING",UPPER(TRIM(Applications!I100))="OFFER")),Applications!M100-WEEKDAY(Applications!M100,3),"")</f>
        <v/>
      </c>
      <c r="F100" s="26">
        <f>IF(AND(UPPER(TRIM(Applications!I100))="SKIPPED",ISNUMBER(Applications!A100)),Applications!A100-WEEKDAY(Applications!A100,3),"")</f>
        <v/>
      </c>
      <c r="G100" s="26">
        <f>IF(AND(UPPER(TRIM(Applications!I100))="BOOKMARKED",ISNUMBER(Applications!A100)),Applications!A100-WEEKDAY(Applications!A100,3),"")</f>
        <v/>
      </c>
      <c r="H100" s="26">
        <f>IF(AND(UPPER(TRIM(Applications!I100))="NOT APPLIED",ISNUMBER(Applications!A100)),Applications!A100-WEEKDAY(Applications!A100,3),"")</f>
        <v/>
      </c>
      <c r="I100" s="26">
        <f>IF(AND(UPPER(TRIM(Applications!I100))="REJECTED",ISNUMBER(Applications!M100)),Applications!M100-WEEKDAY(Applications!M100,3),"")</f>
        <v/>
      </c>
      <c r="J100" s="26">
        <f>IF(AND(UPPER(TRIM(Applications!I100))="OFFER",ISNUMBER(Applications!M100)),Applications!M100-WEEKDAY(Applications!M100,3),"")</f>
        <v/>
      </c>
      <c r="K100" s="26">
        <f>IF(TRIM(Applications!J100)="","",IFERROR(LOOKUP(2,1/ISNUMBER(SEARCH($R$2:$R$25,Applications!J100)),$S$2:$S$25),""))</f>
        <v/>
      </c>
      <c r="L100" s="26">
        <f>IF(K100="","",IF(COUNTIF(K$2:K100,K100)=1,COUNTIF(K$2:K$2000,K100)+(2001-ROW())/100000,""))</f>
        <v/>
      </c>
      <c r="M100" s="26">
        <f>IF(TRIM(Applications!D100)="","",TRIM(LEFT(TRIM(Applications!D100),FIND(",",TRIM(Applications!D100)&amp;",")-1)))</f>
        <v/>
      </c>
      <c r="N100" s="26">
        <f>IF(M100="","",IF(LEN(TRIM(LEFT(TRIM(MID(TRIM(Applications!D100),FIND(",",TRIM(Applications!D100)&amp;",")+1,200)),FIND(",",TRIM(MID(TRIM(Applications!D100),FIND(",",TRIM(Applications!D100)&amp;",")+1,200))&amp;",")-1)))=2,UPPER(TRIM(LEFT(TRIM(MID(TRIM(Applications!D100),FIND(",",TRIM(Applications!D100)&amp;",")+1,200)),FIND(",",TRIM(MID(TRIM(Applications!D100),FIND(",",TRIM(Applications!D100)&amp;",")+1,200))&amp;",")-1))),IFERROR(VLOOKUP(LOWER(TRIM(LEFT(TRIM(MID(TRIM(Applications!D100),FIND(",",TRIM(Applications!D100)&amp;",")+1,200)),FIND(",",TRIM(MID(TRIM(Applications!D100),FIND(",",TRIM(Applications!D100)&amp;",")+1,200))&amp;",")-1))),$U$2:$V$67,2,FALSE),"")))</f>
        <v/>
      </c>
      <c r="O100" s="26">
        <f>IF(M100="","",IF(N100="",M100,M100&amp;", "&amp;N100))</f>
        <v/>
      </c>
      <c r="P100" s="26">
        <f>IF(O100="","",IF(COUNTIF(O$2:O100,O100)=1,COUNTIF(O$2:O$2000,O100)+(2001-ROW())/100000,""))</f>
        <v/>
      </c>
    </row>
    <row r="101">
      <c r="A101" s="26">
        <f>IF(AND(ISNUMBER(Applications!A101),ISNUMBER(Applications!M101),OR(UPPER(TRIM(Applications!I101))="INTERVIEWING",UPPER(TRIM(Applications!I101))="REJECTED",UPPER(TRIM(Applications!I101))="OFFER")),IF(Applications!M101&gt;=Applications!A101,Applications!M101-Applications!A101,""),"")</f>
        <v/>
      </c>
      <c r="B101" s="26">
        <f>IF(AND(D101=1,ISNUMBER(Applications!A101)),WEEKDAY(Applications!A101),"")</f>
        <v/>
      </c>
      <c r="C101" s="27">
        <f>IF(AND(D101=1,ISNUMBER(Applications!A101)),Applications!A101-WEEKDAY(Applications!A101,3),"")</f>
        <v/>
      </c>
      <c r="D101" s="26">
        <f>IF(OR(UPPER(TRIM(Applications!I101))="APPLIED",UPPER(TRIM(Applications!I101))="INTERVIEWING",UPPER(TRIM(Applications!I101))="REJECTED",UPPER(TRIM(Applications!I101))="OFFER"),1,0)</f>
        <v/>
      </c>
      <c r="E101" s="26">
        <f>IF(AND(ISNUMBER(Applications!M101),OR(N(Applications!O101)&gt;0,UPPER(TRIM(Applications!I101))="INTERVIEWING",UPPER(TRIM(Applications!I101))="OFFER")),Applications!M101-WEEKDAY(Applications!M101,3),"")</f>
        <v/>
      </c>
      <c r="F101" s="26">
        <f>IF(AND(UPPER(TRIM(Applications!I101))="SKIPPED",ISNUMBER(Applications!A101)),Applications!A101-WEEKDAY(Applications!A101,3),"")</f>
        <v/>
      </c>
      <c r="G101" s="26">
        <f>IF(AND(UPPER(TRIM(Applications!I101))="BOOKMARKED",ISNUMBER(Applications!A101)),Applications!A101-WEEKDAY(Applications!A101,3),"")</f>
        <v/>
      </c>
      <c r="H101" s="26">
        <f>IF(AND(UPPER(TRIM(Applications!I101))="NOT APPLIED",ISNUMBER(Applications!A101)),Applications!A101-WEEKDAY(Applications!A101,3),"")</f>
        <v/>
      </c>
      <c r="I101" s="26">
        <f>IF(AND(UPPER(TRIM(Applications!I101))="REJECTED",ISNUMBER(Applications!M101)),Applications!M101-WEEKDAY(Applications!M101,3),"")</f>
        <v/>
      </c>
      <c r="J101" s="26">
        <f>IF(AND(UPPER(TRIM(Applications!I101))="OFFER",ISNUMBER(Applications!M101)),Applications!M101-WEEKDAY(Applications!M101,3),"")</f>
        <v/>
      </c>
      <c r="K101" s="26">
        <f>IF(TRIM(Applications!J101)="","",IFERROR(LOOKUP(2,1/ISNUMBER(SEARCH($R$2:$R$25,Applications!J101)),$S$2:$S$25),""))</f>
        <v/>
      </c>
      <c r="L101" s="26">
        <f>IF(K101="","",IF(COUNTIF(K$2:K101,K101)=1,COUNTIF(K$2:K$2000,K101)+(2001-ROW())/100000,""))</f>
        <v/>
      </c>
      <c r="M101" s="26">
        <f>IF(TRIM(Applications!D101)="","",TRIM(LEFT(TRIM(Applications!D101),FIND(",",TRIM(Applications!D101)&amp;",")-1)))</f>
        <v/>
      </c>
      <c r="N101" s="26">
        <f>IF(M101="","",IF(LEN(TRIM(LEFT(TRIM(MID(TRIM(Applications!D101),FIND(",",TRIM(Applications!D101)&amp;",")+1,200)),FIND(",",TRIM(MID(TRIM(Applications!D101),FIND(",",TRIM(Applications!D101)&amp;",")+1,200))&amp;",")-1)))=2,UPPER(TRIM(LEFT(TRIM(MID(TRIM(Applications!D101),FIND(",",TRIM(Applications!D101)&amp;",")+1,200)),FIND(",",TRIM(MID(TRIM(Applications!D101),FIND(",",TRIM(Applications!D101)&amp;",")+1,200))&amp;",")-1))),IFERROR(VLOOKUP(LOWER(TRIM(LEFT(TRIM(MID(TRIM(Applications!D101),FIND(",",TRIM(Applications!D101)&amp;",")+1,200)),FIND(",",TRIM(MID(TRIM(Applications!D101),FIND(",",TRIM(Applications!D101)&amp;",")+1,200))&amp;",")-1))),$U$2:$V$67,2,FALSE),"")))</f>
        <v/>
      </c>
      <c r="O101" s="26">
        <f>IF(M101="","",IF(N101="",M101,M101&amp;", "&amp;N101))</f>
        <v/>
      </c>
      <c r="P101" s="26">
        <f>IF(O101="","",IF(COUNTIF(O$2:O101,O101)=1,COUNTIF(O$2:O$2000,O101)+(2001-ROW())/100000,""))</f>
        <v/>
      </c>
    </row>
    <row r="102">
      <c r="A102" s="26">
        <f>IF(AND(ISNUMBER(Applications!A102),ISNUMBER(Applications!M102),OR(UPPER(TRIM(Applications!I102))="INTERVIEWING",UPPER(TRIM(Applications!I102))="REJECTED",UPPER(TRIM(Applications!I102))="OFFER")),IF(Applications!M102&gt;=Applications!A102,Applications!M102-Applications!A102,""),"")</f>
        <v/>
      </c>
      <c r="B102" s="26">
        <f>IF(AND(D102=1,ISNUMBER(Applications!A102)),WEEKDAY(Applications!A102),"")</f>
        <v/>
      </c>
      <c r="C102" s="27">
        <f>IF(AND(D102=1,ISNUMBER(Applications!A102)),Applications!A102-WEEKDAY(Applications!A102,3),"")</f>
        <v/>
      </c>
      <c r="D102" s="26">
        <f>IF(OR(UPPER(TRIM(Applications!I102))="APPLIED",UPPER(TRIM(Applications!I102))="INTERVIEWING",UPPER(TRIM(Applications!I102))="REJECTED",UPPER(TRIM(Applications!I102))="OFFER"),1,0)</f>
        <v/>
      </c>
      <c r="E102" s="26">
        <f>IF(AND(ISNUMBER(Applications!M102),OR(N(Applications!O102)&gt;0,UPPER(TRIM(Applications!I102))="INTERVIEWING",UPPER(TRIM(Applications!I102))="OFFER")),Applications!M102-WEEKDAY(Applications!M102,3),"")</f>
        <v/>
      </c>
      <c r="F102" s="26">
        <f>IF(AND(UPPER(TRIM(Applications!I102))="SKIPPED",ISNUMBER(Applications!A102)),Applications!A102-WEEKDAY(Applications!A102,3),"")</f>
        <v/>
      </c>
      <c r="G102" s="26">
        <f>IF(AND(UPPER(TRIM(Applications!I102))="BOOKMARKED",ISNUMBER(Applications!A102)),Applications!A102-WEEKDAY(Applications!A102,3),"")</f>
        <v/>
      </c>
      <c r="H102" s="26">
        <f>IF(AND(UPPER(TRIM(Applications!I102))="NOT APPLIED",ISNUMBER(Applications!A102)),Applications!A102-WEEKDAY(Applications!A102,3),"")</f>
        <v/>
      </c>
      <c r="I102" s="26">
        <f>IF(AND(UPPER(TRIM(Applications!I102))="REJECTED",ISNUMBER(Applications!M102)),Applications!M102-WEEKDAY(Applications!M102,3),"")</f>
        <v/>
      </c>
      <c r="J102" s="26">
        <f>IF(AND(UPPER(TRIM(Applications!I102))="OFFER",ISNUMBER(Applications!M102)),Applications!M102-WEEKDAY(Applications!M102,3),"")</f>
        <v/>
      </c>
      <c r="K102" s="26">
        <f>IF(TRIM(Applications!J102)="","",IFERROR(LOOKUP(2,1/ISNUMBER(SEARCH($R$2:$R$25,Applications!J102)),$S$2:$S$25),""))</f>
        <v/>
      </c>
      <c r="L102" s="26">
        <f>IF(K102="","",IF(COUNTIF(K$2:K102,K102)=1,COUNTIF(K$2:K$2000,K102)+(2001-ROW())/100000,""))</f>
        <v/>
      </c>
      <c r="M102" s="26">
        <f>IF(TRIM(Applications!D102)="","",TRIM(LEFT(TRIM(Applications!D102),FIND(",",TRIM(Applications!D102)&amp;",")-1)))</f>
        <v/>
      </c>
      <c r="N102" s="26">
        <f>IF(M102="","",IF(LEN(TRIM(LEFT(TRIM(MID(TRIM(Applications!D102),FIND(",",TRIM(Applications!D102)&amp;",")+1,200)),FIND(",",TRIM(MID(TRIM(Applications!D102),FIND(",",TRIM(Applications!D102)&amp;",")+1,200))&amp;",")-1)))=2,UPPER(TRIM(LEFT(TRIM(MID(TRIM(Applications!D102),FIND(",",TRIM(Applications!D102)&amp;",")+1,200)),FIND(",",TRIM(MID(TRIM(Applications!D102),FIND(",",TRIM(Applications!D102)&amp;",")+1,200))&amp;",")-1))),IFERROR(VLOOKUP(LOWER(TRIM(LEFT(TRIM(MID(TRIM(Applications!D102),FIND(",",TRIM(Applications!D102)&amp;",")+1,200)),FIND(",",TRIM(MID(TRIM(Applications!D102),FIND(",",TRIM(Applications!D102)&amp;",")+1,200))&amp;",")-1))),$U$2:$V$67,2,FALSE),"")))</f>
        <v/>
      </c>
      <c r="O102" s="26">
        <f>IF(M102="","",IF(N102="",M102,M102&amp;", "&amp;N102))</f>
        <v/>
      </c>
      <c r="P102" s="26">
        <f>IF(O102="","",IF(COUNTIF(O$2:O102,O102)=1,COUNTIF(O$2:O$2000,O102)+(2001-ROW())/100000,""))</f>
        <v/>
      </c>
    </row>
    <row r="103">
      <c r="A103" s="26">
        <f>IF(AND(ISNUMBER(Applications!A103),ISNUMBER(Applications!M103),OR(UPPER(TRIM(Applications!I103))="INTERVIEWING",UPPER(TRIM(Applications!I103))="REJECTED",UPPER(TRIM(Applications!I103))="OFFER")),IF(Applications!M103&gt;=Applications!A103,Applications!M103-Applications!A103,""),"")</f>
        <v/>
      </c>
      <c r="B103" s="26">
        <f>IF(AND(D103=1,ISNUMBER(Applications!A103)),WEEKDAY(Applications!A103),"")</f>
        <v/>
      </c>
      <c r="C103" s="27">
        <f>IF(AND(D103=1,ISNUMBER(Applications!A103)),Applications!A103-WEEKDAY(Applications!A103,3),"")</f>
        <v/>
      </c>
      <c r="D103" s="26">
        <f>IF(OR(UPPER(TRIM(Applications!I103))="APPLIED",UPPER(TRIM(Applications!I103))="INTERVIEWING",UPPER(TRIM(Applications!I103))="REJECTED",UPPER(TRIM(Applications!I103))="OFFER"),1,0)</f>
        <v/>
      </c>
      <c r="E103" s="26">
        <f>IF(AND(ISNUMBER(Applications!M103),OR(N(Applications!O103)&gt;0,UPPER(TRIM(Applications!I103))="INTERVIEWING",UPPER(TRIM(Applications!I103))="OFFER")),Applications!M103-WEEKDAY(Applications!M103,3),"")</f>
        <v/>
      </c>
      <c r="F103" s="26">
        <f>IF(AND(UPPER(TRIM(Applications!I103))="SKIPPED",ISNUMBER(Applications!A103)),Applications!A103-WEEKDAY(Applications!A103,3),"")</f>
        <v/>
      </c>
      <c r="G103" s="26">
        <f>IF(AND(UPPER(TRIM(Applications!I103))="BOOKMARKED",ISNUMBER(Applications!A103)),Applications!A103-WEEKDAY(Applications!A103,3),"")</f>
        <v/>
      </c>
      <c r="H103" s="26">
        <f>IF(AND(UPPER(TRIM(Applications!I103))="NOT APPLIED",ISNUMBER(Applications!A103)),Applications!A103-WEEKDAY(Applications!A103,3),"")</f>
        <v/>
      </c>
      <c r="I103" s="26">
        <f>IF(AND(UPPER(TRIM(Applications!I103))="REJECTED",ISNUMBER(Applications!M103)),Applications!M103-WEEKDAY(Applications!M103,3),"")</f>
        <v/>
      </c>
      <c r="J103" s="26">
        <f>IF(AND(UPPER(TRIM(Applications!I103))="OFFER",ISNUMBER(Applications!M103)),Applications!M103-WEEKDAY(Applications!M103,3),"")</f>
        <v/>
      </c>
      <c r="K103" s="26">
        <f>IF(TRIM(Applications!J103)="","",IFERROR(LOOKUP(2,1/ISNUMBER(SEARCH($R$2:$R$25,Applications!J103)),$S$2:$S$25),""))</f>
        <v/>
      </c>
      <c r="L103" s="26">
        <f>IF(K103="","",IF(COUNTIF(K$2:K103,K103)=1,COUNTIF(K$2:K$2000,K103)+(2001-ROW())/100000,""))</f>
        <v/>
      </c>
      <c r="M103" s="26">
        <f>IF(TRIM(Applications!D103)="","",TRIM(LEFT(TRIM(Applications!D103),FIND(",",TRIM(Applications!D103)&amp;",")-1)))</f>
        <v/>
      </c>
      <c r="N103" s="26">
        <f>IF(M103="","",IF(LEN(TRIM(LEFT(TRIM(MID(TRIM(Applications!D103),FIND(",",TRIM(Applications!D103)&amp;",")+1,200)),FIND(",",TRIM(MID(TRIM(Applications!D103),FIND(",",TRIM(Applications!D103)&amp;",")+1,200))&amp;",")-1)))=2,UPPER(TRIM(LEFT(TRIM(MID(TRIM(Applications!D103),FIND(",",TRIM(Applications!D103)&amp;",")+1,200)),FIND(",",TRIM(MID(TRIM(Applications!D103),FIND(",",TRIM(Applications!D103)&amp;",")+1,200))&amp;",")-1))),IFERROR(VLOOKUP(LOWER(TRIM(LEFT(TRIM(MID(TRIM(Applications!D103),FIND(",",TRIM(Applications!D103)&amp;",")+1,200)),FIND(",",TRIM(MID(TRIM(Applications!D103),FIND(",",TRIM(Applications!D103)&amp;",")+1,200))&amp;",")-1))),$U$2:$V$67,2,FALSE),"")))</f>
        <v/>
      </c>
      <c r="O103" s="26">
        <f>IF(M103="","",IF(N103="",M103,M103&amp;", "&amp;N103))</f>
        <v/>
      </c>
      <c r="P103" s="26">
        <f>IF(O103="","",IF(COUNTIF(O$2:O103,O103)=1,COUNTIF(O$2:O$2000,O103)+(2001-ROW())/100000,""))</f>
        <v/>
      </c>
    </row>
    <row r="104">
      <c r="A104" s="26">
        <f>IF(AND(ISNUMBER(Applications!A104),ISNUMBER(Applications!M104),OR(UPPER(TRIM(Applications!I104))="INTERVIEWING",UPPER(TRIM(Applications!I104))="REJECTED",UPPER(TRIM(Applications!I104))="OFFER")),IF(Applications!M104&gt;=Applications!A104,Applications!M104-Applications!A104,""),"")</f>
        <v/>
      </c>
      <c r="B104" s="26">
        <f>IF(AND(D104=1,ISNUMBER(Applications!A104)),WEEKDAY(Applications!A104),"")</f>
        <v/>
      </c>
      <c r="C104" s="27">
        <f>IF(AND(D104=1,ISNUMBER(Applications!A104)),Applications!A104-WEEKDAY(Applications!A104,3),"")</f>
        <v/>
      </c>
      <c r="D104" s="26">
        <f>IF(OR(UPPER(TRIM(Applications!I104))="APPLIED",UPPER(TRIM(Applications!I104))="INTERVIEWING",UPPER(TRIM(Applications!I104))="REJECTED",UPPER(TRIM(Applications!I104))="OFFER"),1,0)</f>
        <v/>
      </c>
      <c r="E104" s="26">
        <f>IF(AND(ISNUMBER(Applications!M104),OR(N(Applications!O104)&gt;0,UPPER(TRIM(Applications!I104))="INTERVIEWING",UPPER(TRIM(Applications!I104))="OFFER")),Applications!M104-WEEKDAY(Applications!M104,3),"")</f>
        <v/>
      </c>
      <c r="F104" s="26">
        <f>IF(AND(UPPER(TRIM(Applications!I104))="SKIPPED",ISNUMBER(Applications!A104)),Applications!A104-WEEKDAY(Applications!A104,3),"")</f>
        <v/>
      </c>
      <c r="G104" s="26">
        <f>IF(AND(UPPER(TRIM(Applications!I104))="BOOKMARKED",ISNUMBER(Applications!A104)),Applications!A104-WEEKDAY(Applications!A104,3),"")</f>
        <v/>
      </c>
      <c r="H104" s="26">
        <f>IF(AND(UPPER(TRIM(Applications!I104))="NOT APPLIED",ISNUMBER(Applications!A104)),Applications!A104-WEEKDAY(Applications!A104,3),"")</f>
        <v/>
      </c>
      <c r="I104" s="26">
        <f>IF(AND(UPPER(TRIM(Applications!I104))="REJECTED",ISNUMBER(Applications!M104)),Applications!M104-WEEKDAY(Applications!M104,3),"")</f>
        <v/>
      </c>
      <c r="J104" s="26">
        <f>IF(AND(UPPER(TRIM(Applications!I104))="OFFER",ISNUMBER(Applications!M104)),Applications!M104-WEEKDAY(Applications!M104,3),"")</f>
        <v/>
      </c>
      <c r="K104" s="26">
        <f>IF(TRIM(Applications!J104)="","",IFERROR(LOOKUP(2,1/ISNUMBER(SEARCH($R$2:$R$25,Applications!J104)),$S$2:$S$25),""))</f>
        <v/>
      </c>
      <c r="L104" s="26">
        <f>IF(K104="","",IF(COUNTIF(K$2:K104,K104)=1,COUNTIF(K$2:K$2000,K104)+(2001-ROW())/100000,""))</f>
        <v/>
      </c>
      <c r="M104" s="26">
        <f>IF(TRIM(Applications!D104)="","",TRIM(LEFT(TRIM(Applications!D104),FIND(",",TRIM(Applications!D104)&amp;",")-1)))</f>
        <v/>
      </c>
      <c r="N104" s="26">
        <f>IF(M104="","",IF(LEN(TRIM(LEFT(TRIM(MID(TRIM(Applications!D104),FIND(",",TRIM(Applications!D104)&amp;",")+1,200)),FIND(",",TRIM(MID(TRIM(Applications!D104),FIND(",",TRIM(Applications!D104)&amp;",")+1,200))&amp;",")-1)))=2,UPPER(TRIM(LEFT(TRIM(MID(TRIM(Applications!D104),FIND(",",TRIM(Applications!D104)&amp;",")+1,200)),FIND(",",TRIM(MID(TRIM(Applications!D104),FIND(",",TRIM(Applications!D104)&amp;",")+1,200))&amp;",")-1))),IFERROR(VLOOKUP(LOWER(TRIM(LEFT(TRIM(MID(TRIM(Applications!D104),FIND(",",TRIM(Applications!D104)&amp;",")+1,200)),FIND(",",TRIM(MID(TRIM(Applications!D104),FIND(",",TRIM(Applications!D104)&amp;",")+1,200))&amp;",")-1))),$U$2:$V$67,2,FALSE),"")))</f>
        <v/>
      </c>
      <c r="O104" s="26">
        <f>IF(M104="","",IF(N104="",M104,M104&amp;", "&amp;N104))</f>
        <v/>
      </c>
      <c r="P104" s="26">
        <f>IF(O104="","",IF(COUNTIF(O$2:O104,O104)=1,COUNTIF(O$2:O$2000,O104)+(2001-ROW())/100000,""))</f>
        <v/>
      </c>
    </row>
    <row r="105">
      <c r="A105" s="26">
        <f>IF(AND(ISNUMBER(Applications!A105),ISNUMBER(Applications!M105),OR(UPPER(TRIM(Applications!I105))="INTERVIEWING",UPPER(TRIM(Applications!I105))="REJECTED",UPPER(TRIM(Applications!I105))="OFFER")),IF(Applications!M105&gt;=Applications!A105,Applications!M105-Applications!A105,""),"")</f>
        <v/>
      </c>
      <c r="B105" s="26">
        <f>IF(AND(D105=1,ISNUMBER(Applications!A105)),WEEKDAY(Applications!A105),"")</f>
        <v/>
      </c>
      <c r="C105" s="27">
        <f>IF(AND(D105=1,ISNUMBER(Applications!A105)),Applications!A105-WEEKDAY(Applications!A105,3),"")</f>
        <v/>
      </c>
      <c r="D105" s="26">
        <f>IF(OR(UPPER(TRIM(Applications!I105))="APPLIED",UPPER(TRIM(Applications!I105))="INTERVIEWING",UPPER(TRIM(Applications!I105))="REJECTED",UPPER(TRIM(Applications!I105))="OFFER"),1,0)</f>
        <v/>
      </c>
      <c r="E105" s="26">
        <f>IF(AND(ISNUMBER(Applications!M105),OR(N(Applications!O105)&gt;0,UPPER(TRIM(Applications!I105))="INTERVIEWING",UPPER(TRIM(Applications!I105))="OFFER")),Applications!M105-WEEKDAY(Applications!M105,3),"")</f>
        <v/>
      </c>
      <c r="F105" s="26">
        <f>IF(AND(UPPER(TRIM(Applications!I105))="SKIPPED",ISNUMBER(Applications!A105)),Applications!A105-WEEKDAY(Applications!A105,3),"")</f>
        <v/>
      </c>
      <c r="G105" s="26">
        <f>IF(AND(UPPER(TRIM(Applications!I105))="BOOKMARKED",ISNUMBER(Applications!A105)),Applications!A105-WEEKDAY(Applications!A105,3),"")</f>
        <v/>
      </c>
      <c r="H105" s="26">
        <f>IF(AND(UPPER(TRIM(Applications!I105))="NOT APPLIED",ISNUMBER(Applications!A105)),Applications!A105-WEEKDAY(Applications!A105,3),"")</f>
        <v/>
      </c>
      <c r="I105" s="26">
        <f>IF(AND(UPPER(TRIM(Applications!I105))="REJECTED",ISNUMBER(Applications!M105)),Applications!M105-WEEKDAY(Applications!M105,3),"")</f>
        <v/>
      </c>
      <c r="J105" s="26">
        <f>IF(AND(UPPER(TRIM(Applications!I105))="OFFER",ISNUMBER(Applications!M105)),Applications!M105-WEEKDAY(Applications!M105,3),"")</f>
        <v/>
      </c>
      <c r="K105" s="26">
        <f>IF(TRIM(Applications!J105)="","",IFERROR(LOOKUP(2,1/ISNUMBER(SEARCH($R$2:$R$25,Applications!J105)),$S$2:$S$25),""))</f>
        <v/>
      </c>
      <c r="L105" s="26">
        <f>IF(K105="","",IF(COUNTIF(K$2:K105,K105)=1,COUNTIF(K$2:K$2000,K105)+(2001-ROW())/100000,""))</f>
        <v/>
      </c>
      <c r="M105" s="26">
        <f>IF(TRIM(Applications!D105)="","",TRIM(LEFT(TRIM(Applications!D105),FIND(",",TRIM(Applications!D105)&amp;",")-1)))</f>
        <v/>
      </c>
      <c r="N105" s="26">
        <f>IF(M105="","",IF(LEN(TRIM(LEFT(TRIM(MID(TRIM(Applications!D105),FIND(",",TRIM(Applications!D105)&amp;",")+1,200)),FIND(",",TRIM(MID(TRIM(Applications!D105),FIND(",",TRIM(Applications!D105)&amp;",")+1,200))&amp;",")-1)))=2,UPPER(TRIM(LEFT(TRIM(MID(TRIM(Applications!D105),FIND(",",TRIM(Applications!D105)&amp;",")+1,200)),FIND(",",TRIM(MID(TRIM(Applications!D105),FIND(",",TRIM(Applications!D105)&amp;",")+1,200))&amp;",")-1))),IFERROR(VLOOKUP(LOWER(TRIM(LEFT(TRIM(MID(TRIM(Applications!D105),FIND(",",TRIM(Applications!D105)&amp;",")+1,200)),FIND(",",TRIM(MID(TRIM(Applications!D105),FIND(",",TRIM(Applications!D105)&amp;",")+1,200))&amp;",")-1))),$U$2:$V$67,2,FALSE),"")))</f>
        <v/>
      </c>
      <c r="O105" s="26">
        <f>IF(M105="","",IF(N105="",M105,M105&amp;", "&amp;N105))</f>
        <v/>
      </c>
      <c r="P105" s="26">
        <f>IF(O105="","",IF(COUNTIF(O$2:O105,O105)=1,COUNTIF(O$2:O$2000,O105)+(2001-ROW())/100000,""))</f>
        <v/>
      </c>
    </row>
    <row r="106">
      <c r="A106" s="26">
        <f>IF(AND(ISNUMBER(Applications!A106),ISNUMBER(Applications!M106),OR(UPPER(TRIM(Applications!I106))="INTERVIEWING",UPPER(TRIM(Applications!I106))="REJECTED",UPPER(TRIM(Applications!I106))="OFFER")),IF(Applications!M106&gt;=Applications!A106,Applications!M106-Applications!A106,""),"")</f>
        <v/>
      </c>
      <c r="B106" s="26">
        <f>IF(AND(D106=1,ISNUMBER(Applications!A106)),WEEKDAY(Applications!A106),"")</f>
        <v/>
      </c>
      <c r="C106" s="27">
        <f>IF(AND(D106=1,ISNUMBER(Applications!A106)),Applications!A106-WEEKDAY(Applications!A106,3),"")</f>
        <v/>
      </c>
      <c r="D106" s="26">
        <f>IF(OR(UPPER(TRIM(Applications!I106))="APPLIED",UPPER(TRIM(Applications!I106))="INTERVIEWING",UPPER(TRIM(Applications!I106))="REJECTED",UPPER(TRIM(Applications!I106))="OFFER"),1,0)</f>
        <v/>
      </c>
      <c r="E106" s="26">
        <f>IF(AND(ISNUMBER(Applications!M106),OR(N(Applications!O106)&gt;0,UPPER(TRIM(Applications!I106))="INTERVIEWING",UPPER(TRIM(Applications!I106))="OFFER")),Applications!M106-WEEKDAY(Applications!M106,3),"")</f>
        <v/>
      </c>
      <c r="F106" s="26">
        <f>IF(AND(UPPER(TRIM(Applications!I106))="SKIPPED",ISNUMBER(Applications!A106)),Applications!A106-WEEKDAY(Applications!A106,3),"")</f>
        <v/>
      </c>
      <c r="G106" s="26">
        <f>IF(AND(UPPER(TRIM(Applications!I106))="BOOKMARKED",ISNUMBER(Applications!A106)),Applications!A106-WEEKDAY(Applications!A106,3),"")</f>
        <v/>
      </c>
      <c r="H106" s="26">
        <f>IF(AND(UPPER(TRIM(Applications!I106))="NOT APPLIED",ISNUMBER(Applications!A106)),Applications!A106-WEEKDAY(Applications!A106,3),"")</f>
        <v/>
      </c>
      <c r="I106" s="26">
        <f>IF(AND(UPPER(TRIM(Applications!I106))="REJECTED",ISNUMBER(Applications!M106)),Applications!M106-WEEKDAY(Applications!M106,3),"")</f>
        <v/>
      </c>
      <c r="J106" s="26">
        <f>IF(AND(UPPER(TRIM(Applications!I106))="OFFER",ISNUMBER(Applications!M106)),Applications!M106-WEEKDAY(Applications!M106,3),"")</f>
        <v/>
      </c>
      <c r="K106" s="26">
        <f>IF(TRIM(Applications!J106)="","",IFERROR(LOOKUP(2,1/ISNUMBER(SEARCH($R$2:$R$25,Applications!J106)),$S$2:$S$25),""))</f>
        <v/>
      </c>
      <c r="L106" s="26">
        <f>IF(K106="","",IF(COUNTIF(K$2:K106,K106)=1,COUNTIF(K$2:K$2000,K106)+(2001-ROW())/100000,""))</f>
        <v/>
      </c>
      <c r="M106" s="26">
        <f>IF(TRIM(Applications!D106)="","",TRIM(LEFT(TRIM(Applications!D106),FIND(",",TRIM(Applications!D106)&amp;",")-1)))</f>
        <v/>
      </c>
      <c r="N106" s="26">
        <f>IF(M106="","",IF(LEN(TRIM(LEFT(TRIM(MID(TRIM(Applications!D106),FIND(",",TRIM(Applications!D106)&amp;",")+1,200)),FIND(",",TRIM(MID(TRIM(Applications!D106),FIND(",",TRIM(Applications!D106)&amp;",")+1,200))&amp;",")-1)))=2,UPPER(TRIM(LEFT(TRIM(MID(TRIM(Applications!D106),FIND(",",TRIM(Applications!D106)&amp;",")+1,200)),FIND(",",TRIM(MID(TRIM(Applications!D106),FIND(",",TRIM(Applications!D106)&amp;",")+1,200))&amp;",")-1))),IFERROR(VLOOKUP(LOWER(TRIM(LEFT(TRIM(MID(TRIM(Applications!D106),FIND(",",TRIM(Applications!D106)&amp;",")+1,200)),FIND(",",TRIM(MID(TRIM(Applications!D106),FIND(",",TRIM(Applications!D106)&amp;",")+1,200))&amp;",")-1))),$U$2:$V$67,2,FALSE),"")))</f>
        <v/>
      </c>
      <c r="O106" s="26">
        <f>IF(M106="","",IF(N106="",M106,M106&amp;", "&amp;N106))</f>
        <v/>
      </c>
      <c r="P106" s="26">
        <f>IF(O106="","",IF(COUNTIF(O$2:O106,O106)=1,COUNTIF(O$2:O$2000,O106)+(2001-ROW())/100000,""))</f>
        <v/>
      </c>
    </row>
    <row r="107">
      <c r="A107" s="26">
        <f>IF(AND(ISNUMBER(Applications!A107),ISNUMBER(Applications!M107),OR(UPPER(TRIM(Applications!I107))="INTERVIEWING",UPPER(TRIM(Applications!I107))="REJECTED",UPPER(TRIM(Applications!I107))="OFFER")),IF(Applications!M107&gt;=Applications!A107,Applications!M107-Applications!A107,""),"")</f>
        <v/>
      </c>
      <c r="B107" s="26">
        <f>IF(AND(D107=1,ISNUMBER(Applications!A107)),WEEKDAY(Applications!A107),"")</f>
        <v/>
      </c>
      <c r="C107" s="27">
        <f>IF(AND(D107=1,ISNUMBER(Applications!A107)),Applications!A107-WEEKDAY(Applications!A107,3),"")</f>
        <v/>
      </c>
      <c r="D107" s="26">
        <f>IF(OR(UPPER(TRIM(Applications!I107))="APPLIED",UPPER(TRIM(Applications!I107))="INTERVIEWING",UPPER(TRIM(Applications!I107))="REJECTED",UPPER(TRIM(Applications!I107))="OFFER"),1,0)</f>
        <v/>
      </c>
      <c r="E107" s="26">
        <f>IF(AND(ISNUMBER(Applications!M107),OR(N(Applications!O107)&gt;0,UPPER(TRIM(Applications!I107))="INTERVIEWING",UPPER(TRIM(Applications!I107))="OFFER")),Applications!M107-WEEKDAY(Applications!M107,3),"")</f>
        <v/>
      </c>
      <c r="F107" s="26">
        <f>IF(AND(UPPER(TRIM(Applications!I107))="SKIPPED",ISNUMBER(Applications!A107)),Applications!A107-WEEKDAY(Applications!A107,3),"")</f>
        <v/>
      </c>
      <c r="G107" s="26">
        <f>IF(AND(UPPER(TRIM(Applications!I107))="BOOKMARKED",ISNUMBER(Applications!A107)),Applications!A107-WEEKDAY(Applications!A107,3),"")</f>
        <v/>
      </c>
      <c r="H107" s="26">
        <f>IF(AND(UPPER(TRIM(Applications!I107))="NOT APPLIED",ISNUMBER(Applications!A107)),Applications!A107-WEEKDAY(Applications!A107,3),"")</f>
        <v/>
      </c>
      <c r="I107" s="26">
        <f>IF(AND(UPPER(TRIM(Applications!I107))="REJECTED",ISNUMBER(Applications!M107)),Applications!M107-WEEKDAY(Applications!M107,3),"")</f>
        <v/>
      </c>
      <c r="J107" s="26">
        <f>IF(AND(UPPER(TRIM(Applications!I107))="OFFER",ISNUMBER(Applications!M107)),Applications!M107-WEEKDAY(Applications!M107,3),"")</f>
        <v/>
      </c>
      <c r="K107" s="26">
        <f>IF(TRIM(Applications!J107)="","",IFERROR(LOOKUP(2,1/ISNUMBER(SEARCH($R$2:$R$25,Applications!J107)),$S$2:$S$25),""))</f>
        <v/>
      </c>
      <c r="L107" s="26">
        <f>IF(K107="","",IF(COUNTIF(K$2:K107,K107)=1,COUNTIF(K$2:K$2000,K107)+(2001-ROW())/100000,""))</f>
        <v/>
      </c>
      <c r="M107" s="26">
        <f>IF(TRIM(Applications!D107)="","",TRIM(LEFT(TRIM(Applications!D107),FIND(",",TRIM(Applications!D107)&amp;",")-1)))</f>
        <v/>
      </c>
      <c r="N107" s="26">
        <f>IF(M107="","",IF(LEN(TRIM(LEFT(TRIM(MID(TRIM(Applications!D107),FIND(",",TRIM(Applications!D107)&amp;",")+1,200)),FIND(",",TRIM(MID(TRIM(Applications!D107),FIND(",",TRIM(Applications!D107)&amp;",")+1,200))&amp;",")-1)))=2,UPPER(TRIM(LEFT(TRIM(MID(TRIM(Applications!D107),FIND(",",TRIM(Applications!D107)&amp;",")+1,200)),FIND(",",TRIM(MID(TRIM(Applications!D107),FIND(",",TRIM(Applications!D107)&amp;",")+1,200))&amp;",")-1))),IFERROR(VLOOKUP(LOWER(TRIM(LEFT(TRIM(MID(TRIM(Applications!D107),FIND(",",TRIM(Applications!D107)&amp;",")+1,200)),FIND(",",TRIM(MID(TRIM(Applications!D107),FIND(",",TRIM(Applications!D107)&amp;",")+1,200))&amp;",")-1))),$U$2:$V$67,2,FALSE),"")))</f>
        <v/>
      </c>
      <c r="O107" s="26">
        <f>IF(M107="","",IF(N107="",M107,M107&amp;", "&amp;N107))</f>
        <v/>
      </c>
      <c r="P107" s="26">
        <f>IF(O107="","",IF(COUNTIF(O$2:O107,O107)=1,COUNTIF(O$2:O$2000,O107)+(2001-ROW())/100000,""))</f>
        <v/>
      </c>
    </row>
    <row r="108">
      <c r="A108" s="26">
        <f>IF(AND(ISNUMBER(Applications!A108),ISNUMBER(Applications!M108),OR(UPPER(TRIM(Applications!I108))="INTERVIEWING",UPPER(TRIM(Applications!I108))="REJECTED",UPPER(TRIM(Applications!I108))="OFFER")),IF(Applications!M108&gt;=Applications!A108,Applications!M108-Applications!A108,""),"")</f>
        <v/>
      </c>
      <c r="B108" s="26">
        <f>IF(AND(D108=1,ISNUMBER(Applications!A108)),WEEKDAY(Applications!A108),"")</f>
        <v/>
      </c>
      <c r="C108" s="27">
        <f>IF(AND(D108=1,ISNUMBER(Applications!A108)),Applications!A108-WEEKDAY(Applications!A108,3),"")</f>
        <v/>
      </c>
      <c r="D108" s="26">
        <f>IF(OR(UPPER(TRIM(Applications!I108))="APPLIED",UPPER(TRIM(Applications!I108))="INTERVIEWING",UPPER(TRIM(Applications!I108))="REJECTED",UPPER(TRIM(Applications!I108))="OFFER"),1,0)</f>
        <v/>
      </c>
      <c r="E108" s="26">
        <f>IF(AND(ISNUMBER(Applications!M108),OR(N(Applications!O108)&gt;0,UPPER(TRIM(Applications!I108))="INTERVIEWING",UPPER(TRIM(Applications!I108))="OFFER")),Applications!M108-WEEKDAY(Applications!M108,3),"")</f>
        <v/>
      </c>
      <c r="F108" s="26">
        <f>IF(AND(UPPER(TRIM(Applications!I108))="SKIPPED",ISNUMBER(Applications!A108)),Applications!A108-WEEKDAY(Applications!A108,3),"")</f>
        <v/>
      </c>
      <c r="G108" s="26">
        <f>IF(AND(UPPER(TRIM(Applications!I108))="BOOKMARKED",ISNUMBER(Applications!A108)),Applications!A108-WEEKDAY(Applications!A108,3),"")</f>
        <v/>
      </c>
      <c r="H108" s="26">
        <f>IF(AND(UPPER(TRIM(Applications!I108))="NOT APPLIED",ISNUMBER(Applications!A108)),Applications!A108-WEEKDAY(Applications!A108,3),"")</f>
        <v/>
      </c>
      <c r="I108" s="26">
        <f>IF(AND(UPPER(TRIM(Applications!I108))="REJECTED",ISNUMBER(Applications!M108)),Applications!M108-WEEKDAY(Applications!M108,3),"")</f>
        <v/>
      </c>
      <c r="J108" s="26">
        <f>IF(AND(UPPER(TRIM(Applications!I108))="OFFER",ISNUMBER(Applications!M108)),Applications!M108-WEEKDAY(Applications!M108,3),"")</f>
        <v/>
      </c>
      <c r="K108" s="26">
        <f>IF(TRIM(Applications!J108)="","",IFERROR(LOOKUP(2,1/ISNUMBER(SEARCH($R$2:$R$25,Applications!J108)),$S$2:$S$25),""))</f>
        <v/>
      </c>
      <c r="L108" s="26">
        <f>IF(K108="","",IF(COUNTIF(K$2:K108,K108)=1,COUNTIF(K$2:K$2000,K108)+(2001-ROW())/100000,""))</f>
        <v/>
      </c>
      <c r="M108" s="26">
        <f>IF(TRIM(Applications!D108)="","",TRIM(LEFT(TRIM(Applications!D108),FIND(",",TRIM(Applications!D108)&amp;",")-1)))</f>
        <v/>
      </c>
      <c r="N108" s="26">
        <f>IF(M108="","",IF(LEN(TRIM(LEFT(TRIM(MID(TRIM(Applications!D108),FIND(",",TRIM(Applications!D108)&amp;",")+1,200)),FIND(",",TRIM(MID(TRIM(Applications!D108),FIND(",",TRIM(Applications!D108)&amp;",")+1,200))&amp;",")-1)))=2,UPPER(TRIM(LEFT(TRIM(MID(TRIM(Applications!D108),FIND(",",TRIM(Applications!D108)&amp;",")+1,200)),FIND(",",TRIM(MID(TRIM(Applications!D108),FIND(",",TRIM(Applications!D108)&amp;",")+1,200))&amp;",")-1))),IFERROR(VLOOKUP(LOWER(TRIM(LEFT(TRIM(MID(TRIM(Applications!D108),FIND(",",TRIM(Applications!D108)&amp;",")+1,200)),FIND(",",TRIM(MID(TRIM(Applications!D108),FIND(",",TRIM(Applications!D108)&amp;",")+1,200))&amp;",")-1))),$U$2:$V$67,2,FALSE),"")))</f>
        <v/>
      </c>
      <c r="O108" s="26">
        <f>IF(M108="","",IF(N108="",M108,M108&amp;", "&amp;N108))</f>
        <v/>
      </c>
      <c r="P108" s="26">
        <f>IF(O108="","",IF(COUNTIF(O$2:O108,O108)=1,COUNTIF(O$2:O$2000,O108)+(2001-ROW())/100000,""))</f>
        <v/>
      </c>
    </row>
    <row r="109">
      <c r="A109" s="26">
        <f>IF(AND(ISNUMBER(Applications!A109),ISNUMBER(Applications!M109),OR(UPPER(TRIM(Applications!I109))="INTERVIEWING",UPPER(TRIM(Applications!I109))="REJECTED",UPPER(TRIM(Applications!I109))="OFFER")),IF(Applications!M109&gt;=Applications!A109,Applications!M109-Applications!A109,""),"")</f>
        <v/>
      </c>
      <c r="B109" s="26">
        <f>IF(AND(D109=1,ISNUMBER(Applications!A109)),WEEKDAY(Applications!A109),"")</f>
        <v/>
      </c>
      <c r="C109" s="27">
        <f>IF(AND(D109=1,ISNUMBER(Applications!A109)),Applications!A109-WEEKDAY(Applications!A109,3),"")</f>
        <v/>
      </c>
      <c r="D109" s="26">
        <f>IF(OR(UPPER(TRIM(Applications!I109))="APPLIED",UPPER(TRIM(Applications!I109))="INTERVIEWING",UPPER(TRIM(Applications!I109))="REJECTED",UPPER(TRIM(Applications!I109))="OFFER"),1,0)</f>
        <v/>
      </c>
      <c r="E109" s="26">
        <f>IF(AND(ISNUMBER(Applications!M109),OR(N(Applications!O109)&gt;0,UPPER(TRIM(Applications!I109))="INTERVIEWING",UPPER(TRIM(Applications!I109))="OFFER")),Applications!M109-WEEKDAY(Applications!M109,3),"")</f>
        <v/>
      </c>
      <c r="F109" s="26">
        <f>IF(AND(UPPER(TRIM(Applications!I109))="SKIPPED",ISNUMBER(Applications!A109)),Applications!A109-WEEKDAY(Applications!A109,3),"")</f>
        <v/>
      </c>
      <c r="G109" s="26">
        <f>IF(AND(UPPER(TRIM(Applications!I109))="BOOKMARKED",ISNUMBER(Applications!A109)),Applications!A109-WEEKDAY(Applications!A109,3),"")</f>
        <v/>
      </c>
      <c r="H109" s="26">
        <f>IF(AND(UPPER(TRIM(Applications!I109))="NOT APPLIED",ISNUMBER(Applications!A109)),Applications!A109-WEEKDAY(Applications!A109,3),"")</f>
        <v/>
      </c>
      <c r="I109" s="26">
        <f>IF(AND(UPPER(TRIM(Applications!I109))="REJECTED",ISNUMBER(Applications!M109)),Applications!M109-WEEKDAY(Applications!M109,3),"")</f>
        <v/>
      </c>
      <c r="J109" s="26">
        <f>IF(AND(UPPER(TRIM(Applications!I109))="OFFER",ISNUMBER(Applications!M109)),Applications!M109-WEEKDAY(Applications!M109,3),"")</f>
        <v/>
      </c>
      <c r="K109" s="26">
        <f>IF(TRIM(Applications!J109)="","",IFERROR(LOOKUP(2,1/ISNUMBER(SEARCH($R$2:$R$25,Applications!J109)),$S$2:$S$25),""))</f>
        <v/>
      </c>
      <c r="L109" s="26">
        <f>IF(K109="","",IF(COUNTIF(K$2:K109,K109)=1,COUNTIF(K$2:K$2000,K109)+(2001-ROW())/100000,""))</f>
        <v/>
      </c>
      <c r="M109" s="26">
        <f>IF(TRIM(Applications!D109)="","",TRIM(LEFT(TRIM(Applications!D109),FIND(",",TRIM(Applications!D109)&amp;",")-1)))</f>
        <v/>
      </c>
      <c r="N109" s="26">
        <f>IF(M109="","",IF(LEN(TRIM(LEFT(TRIM(MID(TRIM(Applications!D109),FIND(",",TRIM(Applications!D109)&amp;",")+1,200)),FIND(",",TRIM(MID(TRIM(Applications!D109),FIND(",",TRIM(Applications!D109)&amp;",")+1,200))&amp;",")-1)))=2,UPPER(TRIM(LEFT(TRIM(MID(TRIM(Applications!D109),FIND(",",TRIM(Applications!D109)&amp;",")+1,200)),FIND(",",TRIM(MID(TRIM(Applications!D109),FIND(",",TRIM(Applications!D109)&amp;",")+1,200))&amp;",")-1))),IFERROR(VLOOKUP(LOWER(TRIM(LEFT(TRIM(MID(TRIM(Applications!D109),FIND(",",TRIM(Applications!D109)&amp;",")+1,200)),FIND(",",TRIM(MID(TRIM(Applications!D109),FIND(",",TRIM(Applications!D109)&amp;",")+1,200))&amp;",")-1))),$U$2:$V$67,2,FALSE),"")))</f>
        <v/>
      </c>
      <c r="O109" s="26">
        <f>IF(M109="","",IF(N109="",M109,M109&amp;", "&amp;N109))</f>
        <v/>
      </c>
      <c r="P109" s="26">
        <f>IF(O109="","",IF(COUNTIF(O$2:O109,O109)=1,COUNTIF(O$2:O$2000,O109)+(2001-ROW())/100000,""))</f>
        <v/>
      </c>
    </row>
    <row r="110">
      <c r="A110" s="26">
        <f>IF(AND(ISNUMBER(Applications!A110),ISNUMBER(Applications!M110),OR(UPPER(TRIM(Applications!I110))="INTERVIEWING",UPPER(TRIM(Applications!I110))="REJECTED",UPPER(TRIM(Applications!I110))="OFFER")),IF(Applications!M110&gt;=Applications!A110,Applications!M110-Applications!A110,""),"")</f>
        <v/>
      </c>
      <c r="B110" s="26">
        <f>IF(AND(D110=1,ISNUMBER(Applications!A110)),WEEKDAY(Applications!A110),"")</f>
        <v/>
      </c>
      <c r="C110" s="27">
        <f>IF(AND(D110=1,ISNUMBER(Applications!A110)),Applications!A110-WEEKDAY(Applications!A110,3),"")</f>
        <v/>
      </c>
      <c r="D110" s="26">
        <f>IF(OR(UPPER(TRIM(Applications!I110))="APPLIED",UPPER(TRIM(Applications!I110))="INTERVIEWING",UPPER(TRIM(Applications!I110))="REJECTED",UPPER(TRIM(Applications!I110))="OFFER"),1,0)</f>
        <v/>
      </c>
      <c r="E110" s="26">
        <f>IF(AND(ISNUMBER(Applications!M110),OR(N(Applications!O110)&gt;0,UPPER(TRIM(Applications!I110))="INTERVIEWING",UPPER(TRIM(Applications!I110))="OFFER")),Applications!M110-WEEKDAY(Applications!M110,3),"")</f>
        <v/>
      </c>
      <c r="F110" s="26">
        <f>IF(AND(UPPER(TRIM(Applications!I110))="SKIPPED",ISNUMBER(Applications!A110)),Applications!A110-WEEKDAY(Applications!A110,3),"")</f>
        <v/>
      </c>
      <c r="G110" s="26">
        <f>IF(AND(UPPER(TRIM(Applications!I110))="BOOKMARKED",ISNUMBER(Applications!A110)),Applications!A110-WEEKDAY(Applications!A110,3),"")</f>
        <v/>
      </c>
      <c r="H110" s="26">
        <f>IF(AND(UPPER(TRIM(Applications!I110))="NOT APPLIED",ISNUMBER(Applications!A110)),Applications!A110-WEEKDAY(Applications!A110,3),"")</f>
        <v/>
      </c>
      <c r="I110" s="26">
        <f>IF(AND(UPPER(TRIM(Applications!I110))="REJECTED",ISNUMBER(Applications!M110)),Applications!M110-WEEKDAY(Applications!M110,3),"")</f>
        <v/>
      </c>
      <c r="J110" s="26">
        <f>IF(AND(UPPER(TRIM(Applications!I110))="OFFER",ISNUMBER(Applications!M110)),Applications!M110-WEEKDAY(Applications!M110,3),"")</f>
        <v/>
      </c>
      <c r="K110" s="26">
        <f>IF(TRIM(Applications!J110)="","",IFERROR(LOOKUP(2,1/ISNUMBER(SEARCH($R$2:$R$25,Applications!J110)),$S$2:$S$25),""))</f>
        <v/>
      </c>
      <c r="L110" s="26">
        <f>IF(K110="","",IF(COUNTIF(K$2:K110,K110)=1,COUNTIF(K$2:K$2000,K110)+(2001-ROW())/100000,""))</f>
        <v/>
      </c>
      <c r="M110" s="26">
        <f>IF(TRIM(Applications!D110)="","",TRIM(LEFT(TRIM(Applications!D110),FIND(",",TRIM(Applications!D110)&amp;",")-1)))</f>
        <v/>
      </c>
      <c r="N110" s="26">
        <f>IF(M110="","",IF(LEN(TRIM(LEFT(TRIM(MID(TRIM(Applications!D110),FIND(",",TRIM(Applications!D110)&amp;",")+1,200)),FIND(",",TRIM(MID(TRIM(Applications!D110),FIND(",",TRIM(Applications!D110)&amp;",")+1,200))&amp;",")-1)))=2,UPPER(TRIM(LEFT(TRIM(MID(TRIM(Applications!D110),FIND(",",TRIM(Applications!D110)&amp;",")+1,200)),FIND(",",TRIM(MID(TRIM(Applications!D110),FIND(",",TRIM(Applications!D110)&amp;",")+1,200))&amp;",")-1))),IFERROR(VLOOKUP(LOWER(TRIM(LEFT(TRIM(MID(TRIM(Applications!D110),FIND(",",TRIM(Applications!D110)&amp;",")+1,200)),FIND(",",TRIM(MID(TRIM(Applications!D110),FIND(",",TRIM(Applications!D110)&amp;",")+1,200))&amp;",")-1))),$U$2:$V$67,2,FALSE),"")))</f>
        <v/>
      </c>
      <c r="O110" s="26">
        <f>IF(M110="","",IF(N110="",M110,M110&amp;", "&amp;N110))</f>
        <v/>
      </c>
      <c r="P110" s="26">
        <f>IF(O110="","",IF(COUNTIF(O$2:O110,O110)=1,COUNTIF(O$2:O$2000,O110)+(2001-ROW())/100000,""))</f>
        <v/>
      </c>
    </row>
    <row r="111">
      <c r="A111" s="26">
        <f>IF(AND(ISNUMBER(Applications!A111),ISNUMBER(Applications!M111),OR(UPPER(TRIM(Applications!I111))="INTERVIEWING",UPPER(TRIM(Applications!I111))="REJECTED",UPPER(TRIM(Applications!I111))="OFFER")),IF(Applications!M111&gt;=Applications!A111,Applications!M111-Applications!A111,""),"")</f>
        <v/>
      </c>
      <c r="B111" s="26">
        <f>IF(AND(D111=1,ISNUMBER(Applications!A111)),WEEKDAY(Applications!A111),"")</f>
        <v/>
      </c>
      <c r="C111" s="27">
        <f>IF(AND(D111=1,ISNUMBER(Applications!A111)),Applications!A111-WEEKDAY(Applications!A111,3),"")</f>
        <v/>
      </c>
      <c r="D111" s="26">
        <f>IF(OR(UPPER(TRIM(Applications!I111))="APPLIED",UPPER(TRIM(Applications!I111))="INTERVIEWING",UPPER(TRIM(Applications!I111))="REJECTED",UPPER(TRIM(Applications!I111))="OFFER"),1,0)</f>
        <v/>
      </c>
      <c r="E111" s="26">
        <f>IF(AND(ISNUMBER(Applications!M111),OR(N(Applications!O111)&gt;0,UPPER(TRIM(Applications!I111))="INTERVIEWING",UPPER(TRIM(Applications!I111))="OFFER")),Applications!M111-WEEKDAY(Applications!M111,3),"")</f>
        <v/>
      </c>
      <c r="F111" s="26">
        <f>IF(AND(UPPER(TRIM(Applications!I111))="SKIPPED",ISNUMBER(Applications!A111)),Applications!A111-WEEKDAY(Applications!A111,3),"")</f>
        <v/>
      </c>
      <c r="G111" s="26">
        <f>IF(AND(UPPER(TRIM(Applications!I111))="BOOKMARKED",ISNUMBER(Applications!A111)),Applications!A111-WEEKDAY(Applications!A111,3),"")</f>
        <v/>
      </c>
      <c r="H111" s="26">
        <f>IF(AND(UPPER(TRIM(Applications!I111))="NOT APPLIED",ISNUMBER(Applications!A111)),Applications!A111-WEEKDAY(Applications!A111,3),"")</f>
        <v/>
      </c>
      <c r="I111" s="26">
        <f>IF(AND(UPPER(TRIM(Applications!I111))="REJECTED",ISNUMBER(Applications!M111)),Applications!M111-WEEKDAY(Applications!M111,3),"")</f>
        <v/>
      </c>
      <c r="J111" s="26">
        <f>IF(AND(UPPER(TRIM(Applications!I111))="OFFER",ISNUMBER(Applications!M111)),Applications!M111-WEEKDAY(Applications!M111,3),"")</f>
        <v/>
      </c>
      <c r="K111" s="26">
        <f>IF(TRIM(Applications!J111)="","",IFERROR(LOOKUP(2,1/ISNUMBER(SEARCH($R$2:$R$25,Applications!J111)),$S$2:$S$25),""))</f>
        <v/>
      </c>
      <c r="L111" s="26">
        <f>IF(K111="","",IF(COUNTIF(K$2:K111,K111)=1,COUNTIF(K$2:K$2000,K111)+(2001-ROW())/100000,""))</f>
        <v/>
      </c>
      <c r="M111" s="26">
        <f>IF(TRIM(Applications!D111)="","",TRIM(LEFT(TRIM(Applications!D111),FIND(",",TRIM(Applications!D111)&amp;",")-1)))</f>
        <v/>
      </c>
      <c r="N111" s="26">
        <f>IF(M111="","",IF(LEN(TRIM(LEFT(TRIM(MID(TRIM(Applications!D111),FIND(",",TRIM(Applications!D111)&amp;",")+1,200)),FIND(",",TRIM(MID(TRIM(Applications!D111),FIND(",",TRIM(Applications!D111)&amp;",")+1,200))&amp;",")-1)))=2,UPPER(TRIM(LEFT(TRIM(MID(TRIM(Applications!D111),FIND(",",TRIM(Applications!D111)&amp;",")+1,200)),FIND(",",TRIM(MID(TRIM(Applications!D111),FIND(",",TRIM(Applications!D111)&amp;",")+1,200))&amp;",")-1))),IFERROR(VLOOKUP(LOWER(TRIM(LEFT(TRIM(MID(TRIM(Applications!D111),FIND(",",TRIM(Applications!D111)&amp;",")+1,200)),FIND(",",TRIM(MID(TRIM(Applications!D111),FIND(",",TRIM(Applications!D111)&amp;",")+1,200))&amp;",")-1))),$U$2:$V$67,2,FALSE),"")))</f>
        <v/>
      </c>
      <c r="O111" s="26">
        <f>IF(M111="","",IF(N111="",M111,M111&amp;", "&amp;N111))</f>
        <v/>
      </c>
      <c r="P111" s="26">
        <f>IF(O111="","",IF(COUNTIF(O$2:O111,O111)=1,COUNTIF(O$2:O$2000,O111)+(2001-ROW())/100000,""))</f>
        <v/>
      </c>
    </row>
    <row r="112">
      <c r="A112" s="26">
        <f>IF(AND(ISNUMBER(Applications!A112),ISNUMBER(Applications!M112),OR(UPPER(TRIM(Applications!I112))="INTERVIEWING",UPPER(TRIM(Applications!I112))="REJECTED",UPPER(TRIM(Applications!I112))="OFFER")),IF(Applications!M112&gt;=Applications!A112,Applications!M112-Applications!A112,""),"")</f>
        <v/>
      </c>
      <c r="B112" s="26">
        <f>IF(AND(D112=1,ISNUMBER(Applications!A112)),WEEKDAY(Applications!A112),"")</f>
        <v/>
      </c>
      <c r="C112" s="27">
        <f>IF(AND(D112=1,ISNUMBER(Applications!A112)),Applications!A112-WEEKDAY(Applications!A112,3),"")</f>
        <v/>
      </c>
      <c r="D112" s="26">
        <f>IF(OR(UPPER(TRIM(Applications!I112))="APPLIED",UPPER(TRIM(Applications!I112))="INTERVIEWING",UPPER(TRIM(Applications!I112))="REJECTED",UPPER(TRIM(Applications!I112))="OFFER"),1,0)</f>
        <v/>
      </c>
      <c r="E112" s="26">
        <f>IF(AND(ISNUMBER(Applications!M112),OR(N(Applications!O112)&gt;0,UPPER(TRIM(Applications!I112))="INTERVIEWING",UPPER(TRIM(Applications!I112))="OFFER")),Applications!M112-WEEKDAY(Applications!M112,3),"")</f>
        <v/>
      </c>
      <c r="F112" s="26">
        <f>IF(AND(UPPER(TRIM(Applications!I112))="SKIPPED",ISNUMBER(Applications!A112)),Applications!A112-WEEKDAY(Applications!A112,3),"")</f>
        <v/>
      </c>
      <c r="G112" s="26">
        <f>IF(AND(UPPER(TRIM(Applications!I112))="BOOKMARKED",ISNUMBER(Applications!A112)),Applications!A112-WEEKDAY(Applications!A112,3),"")</f>
        <v/>
      </c>
      <c r="H112" s="26">
        <f>IF(AND(UPPER(TRIM(Applications!I112))="NOT APPLIED",ISNUMBER(Applications!A112)),Applications!A112-WEEKDAY(Applications!A112,3),"")</f>
        <v/>
      </c>
      <c r="I112" s="26">
        <f>IF(AND(UPPER(TRIM(Applications!I112))="REJECTED",ISNUMBER(Applications!M112)),Applications!M112-WEEKDAY(Applications!M112,3),"")</f>
        <v/>
      </c>
      <c r="J112" s="26">
        <f>IF(AND(UPPER(TRIM(Applications!I112))="OFFER",ISNUMBER(Applications!M112)),Applications!M112-WEEKDAY(Applications!M112,3),"")</f>
        <v/>
      </c>
      <c r="K112" s="26">
        <f>IF(TRIM(Applications!J112)="","",IFERROR(LOOKUP(2,1/ISNUMBER(SEARCH($R$2:$R$25,Applications!J112)),$S$2:$S$25),""))</f>
        <v/>
      </c>
      <c r="L112" s="26">
        <f>IF(K112="","",IF(COUNTIF(K$2:K112,K112)=1,COUNTIF(K$2:K$2000,K112)+(2001-ROW())/100000,""))</f>
        <v/>
      </c>
      <c r="M112" s="26">
        <f>IF(TRIM(Applications!D112)="","",TRIM(LEFT(TRIM(Applications!D112),FIND(",",TRIM(Applications!D112)&amp;",")-1)))</f>
        <v/>
      </c>
      <c r="N112" s="26">
        <f>IF(M112="","",IF(LEN(TRIM(LEFT(TRIM(MID(TRIM(Applications!D112),FIND(",",TRIM(Applications!D112)&amp;",")+1,200)),FIND(",",TRIM(MID(TRIM(Applications!D112),FIND(",",TRIM(Applications!D112)&amp;",")+1,200))&amp;",")-1)))=2,UPPER(TRIM(LEFT(TRIM(MID(TRIM(Applications!D112),FIND(",",TRIM(Applications!D112)&amp;",")+1,200)),FIND(",",TRIM(MID(TRIM(Applications!D112),FIND(",",TRIM(Applications!D112)&amp;",")+1,200))&amp;",")-1))),IFERROR(VLOOKUP(LOWER(TRIM(LEFT(TRIM(MID(TRIM(Applications!D112),FIND(",",TRIM(Applications!D112)&amp;",")+1,200)),FIND(",",TRIM(MID(TRIM(Applications!D112),FIND(",",TRIM(Applications!D112)&amp;",")+1,200))&amp;",")-1))),$U$2:$V$67,2,FALSE),"")))</f>
        <v/>
      </c>
      <c r="O112" s="26">
        <f>IF(M112="","",IF(N112="",M112,M112&amp;", "&amp;N112))</f>
        <v/>
      </c>
      <c r="P112" s="26">
        <f>IF(O112="","",IF(COUNTIF(O$2:O112,O112)=1,COUNTIF(O$2:O$2000,O112)+(2001-ROW())/100000,""))</f>
        <v/>
      </c>
    </row>
    <row r="113">
      <c r="A113" s="26">
        <f>IF(AND(ISNUMBER(Applications!A113),ISNUMBER(Applications!M113),OR(UPPER(TRIM(Applications!I113))="INTERVIEWING",UPPER(TRIM(Applications!I113))="REJECTED",UPPER(TRIM(Applications!I113))="OFFER")),IF(Applications!M113&gt;=Applications!A113,Applications!M113-Applications!A113,""),"")</f>
        <v/>
      </c>
      <c r="B113" s="26">
        <f>IF(AND(D113=1,ISNUMBER(Applications!A113)),WEEKDAY(Applications!A113),"")</f>
        <v/>
      </c>
      <c r="C113" s="27">
        <f>IF(AND(D113=1,ISNUMBER(Applications!A113)),Applications!A113-WEEKDAY(Applications!A113,3),"")</f>
        <v/>
      </c>
      <c r="D113" s="26">
        <f>IF(OR(UPPER(TRIM(Applications!I113))="APPLIED",UPPER(TRIM(Applications!I113))="INTERVIEWING",UPPER(TRIM(Applications!I113))="REJECTED",UPPER(TRIM(Applications!I113))="OFFER"),1,0)</f>
        <v/>
      </c>
      <c r="E113" s="26">
        <f>IF(AND(ISNUMBER(Applications!M113),OR(N(Applications!O113)&gt;0,UPPER(TRIM(Applications!I113))="INTERVIEWING",UPPER(TRIM(Applications!I113))="OFFER")),Applications!M113-WEEKDAY(Applications!M113,3),"")</f>
        <v/>
      </c>
      <c r="F113" s="26">
        <f>IF(AND(UPPER(TRIM(Applications!I113))="SKIPPED",ISNUMBER(Applications!A113)),Applications!A113-WEEKDAY(Applications!A113,3),"")</f>
        <v/>
      </c>
      <c r="G113" s="26">
        <f>IF(AND(UPPER(TRIM(Applications!I113))="BOOKMARKED",ISNUMBER(Applications!A113)),Applications!A113-WEEKDAY(Applications!A113,3),"")</f>
        <v/>
      </c>
      <c r="H113" s="26">
        <f>IF(AND(UPPER(TRIM(Applications!I113))="NOT APPLIED",ISNUMBER(Applications!A113)),Applications!A113-WEEKDAY(Applications!A113,3),"")</f>
        <v/>
      </c>
      <c r="I113" s="26">
        <f>IF(AND(UPPER(TRIM(Applications!I113))="REJECTED",ISNUMBER(Applications!M113)),Applications!M113-WEEKDAY(Applications!M113,3),"")</f>
        <v/>
      </c>
      <c r="J113" s="26">
        <f>IF(AND(UPPER(TRIM(Applications!I113))="OFFER",ISNUMBER(Applications!M113)),Applications!M113-WEEKDAY(Applications!M113,3),"")</f>
        <v/>
      </c>
      <c r="K113" s="26">
        <f>IF(TRIM(Applications!J113)="","",IFERROR(LOOKUP(2,1/ISNUMBER(SEARCH($R$2:$R$25,Applications!J113)),$S$2:$S$25),""))</f>
        <v/>
      </c>
      <c r="L113" s="26">
        <f>IF(K113="","",IF(COUNTIF(K$2:K113,K113)=1,COUNTIF(K$2:K$2000,K113)+(2001-ROW())/100000,""))</f>
        <v/>
      </c>
      <c r="M113" s="26">
        <f>IF(TRIM(Applications!D113)="","",TRIM(LEFT(TRIM(Applications!D113),FIND(",",TRIM(Applications!D113)&amp;",")-1)))</f>
        <v/>
      </c>
      <c r="N113" s="26">
        <f>IF(M113="","",IF(LEN(TRIM(LEFT(TRIM(MID(TRIM(Applications!D113),FIND(",",TRIM(Applications!D113)&amp;",")+1,200)),FIND(",",TRIM(MID(TRIM(Applications!D113),FIND(",",TRIM(Applications!D113)&amp;",")+1,200))&amp;",")-1)))=2,UPPER(TRIM(LEFT(TRIM(MID(TRIM(Applications!D113),FIND(",",TRIM(Applications!D113)&amp;",")+1,200)),FIND(",",TRIM(MID(TRIM(Applications!D113),FIND(",",TRIM(Applications!D113)&amp;",")+1,200))&amp;",")-1))),IFERROR(VLOOKUP(LOWER(TRIM(LEFT(TRIM(MID(TRIM(Applications!D113),FIND(",",TRIM(Applications!D113)&amp;",")+1,200)),FIND(",",TRIM(MID(TRIM(Applications!D113),FIND(",",TRIM(Applications!D113)&amp;",")+1,200))&amp;",")-1))),$U$2:$V$67,2,FALSE),"")))</f>
        <v/>
      </c>
      <c r="O113" s="26">
        <f>IF(M113="","",IF(N113="",M113,M113&amp;", "&amp;N113))</f>
        <v/>
      </c>
      <c r="P113" s="26">
        <f>IF(O113="","",IF(COUNTIF(O$2:O113,O113)=1,COUNTIF(O$2:O$2000,O113)+(2001-ROW())/100000,""))</f>
        <v/>
      </c>
    </row>
    <row r="114">
      <c r="A114" s="26">
        <f>IF(AND(ISNUMBER(Applications!A114),ISNUMBER(Applications!M114),OR(UPPER(TRIM(Applications!I114))="INTERVIEWING",UPPER(TRIM(Applications!I114))="REJECTED",UPPER(TRIM(Applications!I114))="OFFER")),IF(Applications!M114&gt;=Applications!A114,Applications!M114-Applications!A114,""),"")</f>
        <v/>
      </c>
      <c r="B114" s="26">
        <f>IF(AND(D114=1,ISNUMBER(Applications!A114)),WEEKDAY(Applications!A114),"")</f>
        <v/>
      </c>
      <c r="C114" s="27">
        <f>IF(AND(D114=1,ISNUMBER(Applications!A114)),Applications!A114-WEEKDAY(Applications!A114,3),"")</f>
        <v/>
      </c>
      <c r="D114" s="26">
        <f>IF(OR(UPPER(TRIM(Applications!I114))="APPLIED",UPPER(TRIM(Applications!I114))="INTERVIEWING",UPPER(TRIM(Applications!I114))="REJECTED",UPPER(TRIM(Applications!I114))="OFFER"),1,0)</f>
        <v/>
      </c>
      <c r="E114" s="26">
        <f>IF(AND(ISNUMBER(Applications!M114),OR(N(Applications!O114)&gt;0,UPPER(TRIM(Applications!I114))="INTERVIEWING",UPPER(TRIM(Applications!I114))="OFFER")),Applications!M114-WEEKDAY(Applications!M114,3),"")</f>
        <v/>
      </c>
      <c r="F114" s="26">
        <f>IF(AND(UPPER(TRIM(Applications!I114))="SKIPPED",ISNUMBER(Applications!A114)),Applications!A114-WEEKDAY(Applications!A114,3),"")</f>
        <v/>
      </c>
      <c r="G114" s="26">
        <f>IF(AND(UPPER(TRIM(Applications!I114))="BOOKMARKED",ISNUMBER(Applications!A114)),Applications!A114-WEEKDAY(Applications!A114,3),"")</f>
        <v/>
      </c>
      <c r="H114" s="26">
        <f>IF(AND(UPPER(TRIM(Applications!I114))="NOT APPLIED",ISNUMBER(Applications!A114)),Applications!A114-WEEKDAY(Applications!A114,3),"")</f>
        <v/>
      </c>
      <c r="I114" s="26">
        <f>IF(AND(UPPER(TRIM(Applications!I114))="REJECTED",ISNUMBER(Applications!M114)),Applications!M114-WEEKDAY(Applications!M114,3),"")</f>
        <v/>
      </c>
      <c r="J114" s="26">
        <f>IF(AND(UPPER(TRIM(Applications!I114))="OFFER",ISNUMBER(Applications!M114)),Applications!M114-WEEKDAY(Applications!M114,3),"")</f>
        <v/>
      </c>
      <c r="K114" s="26">
        <f>IF(TRIM(Applications!J114)="","",IFERROR(LOOKUP(2,1/ISNUMBER(SEARCH($R$2:$R$25,Applications!J114)),$S$2:$S$25),""))</f>
        <v/>
      </c>
      <c r="L114" s="26">
        <f>IF(K114="","",IF(COUNTIF(K$2:K114,K114)=1,COUNTIF(K$2:K$2000,K114)+(2001-ROW())/100000,""))</f>
        <v/>
      </c>
      <c r="M114" s="26">
        <f>IF(TRIM(Applications!D114)="","",TRIM(LEFT(TRIM(Applications!D114),FIND(",",TRIM(Applications!D114)&amp;",")-1)))</f>
        <v/>
      </c>
      <c r="N114" s="26">
        <f>IF(M114="","",IF(LEN(TRIM(LEFT(TRIM(MID(TRIM(Applications!D114),FIND(",",TRIM(Applications!D114)&amp;",")+1,200)),FIND(",",TRIM(MID(TRIM(Applications!D114),FIND(",",TRIM(Applications!D114)&amp;",")+1,200))&amp;",")-1)))=2,UPPER(TRIM(LEFT(TRIM(MID(TRIM(Applications!D114),FIND(",",TRIM(Applications!D114)&amp;",")+1,200)),FIND(",",TRIM(MID(TRIM(Applications!D114),FIND(",",TRIM(Applications!D114)&amp;",")+1,200))&amp;",")-1))),IFERROR(VLOOKUP(LOWER(TRIM(LEFT(TRIM(MID(TRIM(Applications!D114),FIND(",",TRIM(Applications!D114)&amp;",")+1,200)),FIND(",",TRIM(MID(TRIM(Applications!D114),FIND(",",TRIM(Applications!D114)&amp;",")+1,200))&amp;",")-1))),$U$2:$V$67,2,FALSE),"")))</f>
        <v/>
      </c>
      <c r="O114" s="26">
        <f>IF(M114="","",IF(N114="",M114,M114&amp;", "&amp;N114))</f>
        <v/>
      </c>
      <c r="P114" s="26">
        <f>IF(O114="","",IF(COUNTIF(O$2:O114,O114)=1,COUNTIF(O$2:O$2000,O114)+(2001-ROW())/100000,""))</f>
        <v/>
      </c>
    </row>
    <row r="115">
      <c r="A115" s="26">
        <f>IF(AND(ISNUMBER(Applications!A115),ISNUMBER(Applications!M115),OR(UPPER(TRIM(Applications!I115))="INTERVIEWING",UPPER(TRIM(Applications!I115))="REJECTED",UPPER(TRIM(Applications!I115))="OFFER")),IF(Applications!M115&gt;=Applications!A115,Applications!M115-Applications!A115,""),"")</f>
        <v/>
      </c>
      <c r="B115" s="26">
        <f>IF(AND(D115=1,ISNUMBER(Applications!A115)),WEEKDAY(Applications!A115),"")</f>
        <v/>
      </c>
      <c r="C115" s="27">
        <f>IF(AND(D115=1,ISNUMBER(Applications!A115)),Applications!A115-WEEKDAY(Applications!A115,3),"")</f>
        <v/>
      </c>
      <c r="D115" s="26">
        <f>IF(OR(UPPER(TRIM(Applications!I115))="APPLIED",UPPER(TRIM(Applications!I115))="INTERVIEWING",UPPER(TRIM(Applications!I115))="REJECTED",UPPER(TRIM(Applications!I115))="OFFER"),1,0)</f>
        <v/>
      </c>
      <c r="E115" s="26">
        <f>IF(AND(ISNUMBER(Applications!M115),OR(N(Applications!O115)&gt;0,UPPER(TRIM(Applications!I115))="INTERVIEWING",UPPER(TRIM(Applications!I115))="OFFER")),Applications!M115-WEEKDAY(Applications!M115,3),"")</f>
        <v/>
      </c>
      <c r="F115" s="26">
        <f>IF(AND(UPPER(TRIM(Applications!I115))="SKIPPED",ISNUMBER(Applications!A115)),Applications!A115-WEEKDAY(Applications!A115,3),"")</f>
        <v/>
      </c>
      <c r="G115" s="26">
        <f>IF(AND(UPPER(TRIM(Applications!I115))="BOOKMARKED",ISNUMBER(Applications!A115)),Applications!A115-WEEKDAY(Applications!A115,3),"")</f>
        <v/>
      </c>
      <c r="H115" s="26">
        <f>IF(AND(UPPER(TRIM(Applications!I115))="NOT APPLIED",ISNUMBER(Applications!A115)),Applications!A115-WEEKDAY(Applications!A115,3),"")</f>
        <v/>
      </c>
      <c r="I115" s="26">
        <f>IF(AND(UPPER(TRIM(Applications!I115))="REJECTED",ISNUMBER(Applications!M115)),Applications!M115-WEEKDAY(Applications!M115,3),"")</f>
        <v/>
      </c>
      <c r="J115" s="26">
        <f>IF(AND(UPPER(TRIM(Applications!I115))="OFFER",ISNUMBER(Applications!M115)),Applications!M115-WEEKDAY(Applications!M115,3),"")</f>
        <v/>
      </c>
      <c r="K115" s="26">
        <f>IF(TRIM(Applications!J115)="","",IFERROR(LOOKUP(2,1/ISNUMBER(SEARCH($R$2:$R$25,Applications!J115)),$S$2:$S$25),""))</f>
        <v/>
      </c>
      <c r="L115" s="26">
        <f>IF(K115="","",IF(COUNTIF(K$2:K115,K115)=1,COUNTIF(K$2:K$2000,K115)+(2001-ROW())/100000,""))</f>
        <v/>
      </c>
      <c r="M115" s="26">
        <f>IF(TRIM(Applications!D115)="","",TRIM(LEFT(TRIM(Applications!D115),FIND(",",TRIM(Applications!D115)&amp;",")-1)))</f>
        <v/>
      </c>
      <c r="N115" s="26">
        <f>IF(M115="","",IF(LEN(TRIM(LEFT(TRIM(MID(TRIM(Applications!D115),FIND(",",TRIM(Applications!D115)&amp;",")+1,200)),FIND(",",TRIM(MID(TRIM(Applications!D115),FIND(",",TRIM(Applications!D115)&amp;",")+1,200))&amp;",")-1)))=2,UPPER(TRIM(LEFT(TRIM(MID(TRIM(Applications!D115),FIND(",",TRIM(Applications!D115)&amp;",")+1,200)),FIND(",",TRIM(MID(TRIM(Applications!D115),FIND(",",TRIM(Applications!D115)&amp;",")+1,200))&amp;",")-1))),IFERROR(VLOOKUP(LOWER(TRIM(LEFT(TRIM(MID(TRIM(Applications!D115),FIND(",",TRIM(Applications!D115)&amp;",")+1,200)),FIND(",",TRIM(MID(TRIM(Applications!D115),FIND(",",TRIM(Applications!D115)&amp;",")+1,200))&amp;",")-1))),$U$2:$V$67,2,FALSE),"")))</f>
        <v/>
      </c>
      <c r="O115" s="26">
        <f>IF(M115="","",IF(N115="",M115,M115&amp;", "&amp;N115))</f>
        <v/>
      </c>
      <c r="P115" s="26">
        <f>IF(O115="","",IF(COUNTIF(O$2:O115,O115)=1,COUNTIF(O$2:O$2000,O115)+(2001-ROW())/100000,""))</f>
        <v/>
      </c>
    </row>
    <row r="116">
      <c r="A116" s="26">
        <f>IF(AND(ISNUMBER(Applications!A116),ISNUMBER(Applications!M116),OR(UPPER(TRIM(Applications!I116))="INTERVIEWING",UPPER(TRIM(Applications!I116))="REJECTED",UPPER(TRIM(Applications!I116))="OFFER")),IF(Applications!M116&gt;=Applications!A116,Applications!M116-Applications!A116,""),"")</f>
        <v/>
      </c>
      <c r="B116" s="26">
        <f>IF(AND(D116=1,ISNUMBER(Applications!A116)),WEEKDAY(Applications!A116),"")</f>
        <v/>
      </c>
      <c r="C116" s="27">
        <f>IF(AND(D116=1,ISNUMBER(Applications!A116)),Applications!A116-WEEKDAY(Applications!A116,3),"")</f>
        <v/>
      </c>
      <c r="D116" s="26">
        <f>IF(OR(UPPER(TRIM(Applications!I116))="APPLIED",UPPER(TRIM(Applications!I116))="INTERVIEWING",UPPER(TRIM(Applications!I116))="REJECTED",UPPER(TRIM(Applications!I116))="OFFER"),1,0)</f>
        <v/>
      </c>
      <c r="E116" s="26">
        <f>IF(AND(ISNUMBER(Applications!M116),OR(N(Applications!O116)&gt;0,UPPER(TRIM(Applications!I116))="INTERVIEWING",UPPER(TRIM(Applications!I116))="OFFER")),Applications!M116-WEEKDAY(Applications!M116,3),"")</f>
        <v/>
      </c>
      <c r="F116" s="26">
        <f>IF(AND(UPPER(TRIM(Applications!I116))="SKIPPED",ISNUMBER(Applications!A116)),Applications!A116-WEEKDAY(Applications!A116,3),"")</f>
        <v/>
      </c>
      <c r="G116" s="26">
        <f>IF(AND(UPPER(TRIM(Applications!I116))="BOOKMARKED",ISNUMBER(Applications!A116)),Applications!A116-WEEKDAY(Applications!A116,3),"")</f>
        <v/>
      </c>
      <c r="H116" s="26">
        <f>IF(AND(UPPER(TRIM(Applications!I116))="NOT APPLIED",ISNUMBER(Applications!A116)),Applications!A116-WEEKDAY(Applications!A116,3),"")</f>
        <v/>
      </c>
      <c r="I116" s="26">
        <f>IF(AND(UPPER(TRIM(Applications!I116))="REJECTED",ISNUMBER(Applications!M116)),Applications!M116-WEEKDAY(Applications!M116,3),"")</f>
        <v/>
      </c>
      <c r="J116" s="26">
        <f>IF(AND(UPPER(TRIM(Applications!I116))="OFFER",ISNUMBER(Applications!M116)),Applications!M116-WEEKDAY(Applications!M116,3),"")</f>
        <v/>
      </c>
      <c r="K116" s="26">
        <f>IF(TRIM(Applications!J116)="","",IFERROR(LOOKUP(2,1/ISNUMBER(SEARCH($R$2:$R$25,Applications!J116)),$S$2:$S$25),""))</f>
        <v/>
      </c>
      <c r="L116" s="26">
        <f>IF(K116="","",IF(COUNTIF(K$2:K116,K116)=1,COUNTIF(K$2:K$2000,K116)+(2001-ROW())/100000,""))</f>
        <v/>
      </c>
      <c r="M116" s="26">
        <f>IF(TRIM(Applications!D116)="","",TRIM(LEFT(TRIM(Applications!D116),FIND(",",TRIM(Applications!D116)&amp;",")-1)))</f>
        <v/>
      </c>
      <c r="N116" s="26">
        <f>IF(M116="","",IF(LEN(TRIM(LEFT(TRIM(MID(TRIM(Applications!D116),FIND(",",TRIM(Applications!D116)&amp;",")+1,200)),FIND(",",TRIM(MID(TRIM(Applications!D116),FIND(",",TRIM(Applications!D116)&amp;",")+1,200))&amp;",")-1)))=2,UPPER(TRIM(LEFT(TRIM(MID(TRIM(Applications!D116),FIND(",",TRIM(Applications!D116)&amp;",")+1,200)),FIND(",",TRIM(MID(TRIM(Applications!D116),FIND(",",TRIM(Applications!D116)&amp;",")+1,200))&amp;",")-1))),IFERROR(VLOOKUP(LOWER(TRIM(LEFT(TRIM(MID(TRIM(Applications!D116),FIND(",",TRIM(Applications!D116)&amp;",")+1,200)),FIND(",",TRIM(MID(TRIM(Applications!D116),FIND(",",TRIM(Applications!D116)&amp;",")+1,200))&amp;",")-1))),$U$2:$V$67,2,FALSE),"")))</f>
        <v/>
      </c>
      <c r="O116" s="26">
        <f>IF(M116="","",IF(N116="",M116,M116&amp;", "&amp;N116))</f>
        <v/>
      </c>
      <c r="P116" s="26">
        <f>IF(O116="","",IF(COUNTIF(O$2:O116,O116)=1,COUNTIF(O$2:O$2000,O116)+(2001-ROW())/100000,""))</f>
        <v/>
      </c>
    </row>
    <row r="117">
      <c r="A117" s="26">
        <f>IF(AND(ISNUMBER(Applications!A117),ISNUMBER(Applications!M117),OR(UPPER(TRIM(Applications!I117))="INTERVIEWING",UPPER(TRIM(Applications!I117))="REJECTED",UPPER(TRIM(Applications!I117))="OFFER")),IF(Applications!M117&gt;=Applications!A117,Applications!M117-Applications!A117,""),"")</f>
        <v/>
      </c>
      <c r="B117" s="26">
        <f>IF(AND(D117=1,ISNUMBER(Applications!A117)),WEEKDAY(Applications!A117),"")</f>
        <v/>
      </c>
      <c r="C117" s="27">
        <f>IF(AND(D117=1,ISNUMBER(Applications!A117)),Applications!A117-WEEKDAY(Applications!A117,3),"")</f>
        <v/>
      </c>
      <c r="D117" s="26">
        <f>IF(OR(UPPER(TRIM(Applications!I117))="APPLIED",UPPER(TRIM(Applications!I117))="INTERVIEWING",UPPER(TRIM(Applications!I117))="REJECTED",UPPER(TRIM(Applications!I117))="OFFER"),1,0)</f>
        <v/>
      </c>
      <c r="E117" s="26">
        <f>IF(AND(ISNUMBER(Applications!M117),OR(N(Applications!O117)&gt;0,UPPER(TRIM(Applications!I117))="INTERVIEWING",UPPER(TRIM(Applications!I117))="OFFER")),Applications!M117-WEEKDAY(Applications!M117,3),"")</f>
        <v/>
      </c>
      <c r="F117" s="26">
        <f>IF(AND(UPPER(TRIM(Applications!I117))="SKIPPED",ISNUMBER(Applications!A117)),Applications!A117-WEEKDAY(Applications!A117,3),"")</f>
        <v/>
      </c>
      <c r="G117" s="26">
        <f>IF(AND(UPPER(TRIM(Applications!I117))="BOOKMARKED",ISNUMBER(Applications!A117)),Applications!A117-WEEKDAY(Applications!A117,3),"")</f>
        <v/>
      </c>
      <c r="H117" s="26">
        <f>IF(AND(UPPER(TRIM(Applications!I117))="NOT APPLIED",ISNUMBER(Applications!A117)),Applications!A117-WEEKDAY(Applications!A117,3),"")</f>
        <v/>
      </c>
      <c r="I117" s="26">
        <f>IF(AND(UPPER(TRIM(Applications!I117))="REJECTED",ISNUMBER(Applications!M117)),Applications!M117-WEEKDAY(Applications!M117,3),"")</f>
        <v/>
      </c>
      <c r="J117" s="26">
        <f>IF(AND(UPPER(TRIM(Applications!I117))="OFFER",ISNUMBER(Applications!M117)),Applications!M117-WEEKDAY(Applications!M117,3),"")</f>
        <v/>
      </c>
      <c r="K117" s="26">
        <f>IF(TRIM(Applications!J117)="","",IFERROR(LOOKUP(2,1/ISNUMBER(SEARCH($R$2:$R$25,Applications!J117)),$S$2:$S$25),""))</f>
        <v/>
      </c>
      <c r="L117" s="26">
        <f>IF(K117="","",IF(COUNTIF(K$2:K117,K117)=1,COUNTIF(K$2:K$2000,K117)+(2001-ROW())/100000,""))</f>
        <v/>
      </c>
      <c r="M117" s="26">
        <f>IF(TRIM(Applications!D117)="","",TRIM(LEFT(TRIM(Applications!D117),FIND(",",TRIM(Applications!D117)&amp;",")-1)))</f>
        <v/>
      </c>
      <c r="N117" s="26">
        <f>IF(M117="","",IF(LEN(TRIM(LEFT(TRIM(MID(TRIM(Applications!D117),FIND(",",TRIM(Applications!D117)&amp;",")+1,200)),FIND(",",TRIM(MID(TRIM(Applications!D117),FIND(",",TRIM(Applications!D117)&amp;",")+1,200))&amp;",")-1)))=2,UPPER(TRIM(LEFT(TRIM(MID(TRIM(Applications!D117),FIND(",",TRIM(Applications!D117)&amp;",")+1,200)),FIND(",",TRIM(MID(TRIM(Applications!D117),FIND(",",TRIM(Applications!D117)&amp;",")+1,200))&amp;",")-1))),IFERROR(VLOOKUP(LOWER(TRIM(LEFT(TRIM(MID(TRIM(Applications!D117),FIND(",",TRIM(Applications!D117)&amp;",")+1,200)),FIND(",",TRIM(MID(TRIM(Applications!D117),FIND(",",TRIM(Applications!D117)&amp;",")+1,200))&amp;",")-1))),$U$2:$V$67,2,FALSE),"")))</f>
        <v/>
      </c>
      <c r="O117" s="26">
        <f>IF(M117="","",IF(N117="",M117,M117&amp;", "&amp;N117))</f>
        <v/>
      </c>
      <c r="P117" s="26">
        <f>IF(O117="","",IF(COUNTIF(O$2:O117,O117)=1,COUNTIF(O$2:O$2000,O117)+(2001-ROW())/100000,""))</f>
        <v/>
      </c>
    </row>
    <row r="118">
      <c r="A118" s="26">
        <f>IF(AND(ISNUMBER(Applications!A118),ISNUMBER(Applications!M118),OR(UPPER(TRIM(Applications!I118))="INTERVIEWING",UPPER(TRIM(Applications!I118))="REJECTED",UPPER(TRIM(Applications!I118))="OFFER")),IF(Applications!M118&gt;=Applications!A118,Applications!M118-Applications!A118,""),"")</f>
        <v/>
      </c>
      <c r="B118" s="26">
        <f>IF(AND(D118=1,ISNUMBER(Applications!A118)),WEEKDAY(Applications!A118),"")</f>
        <v/>
      </c>
      <c r="C118" s="27">
        <f>IF(AND(D118=1,ISNUMBER(Applications!A118)),Applications!A118-WEEKDAY(Applications!A118,3),"")</f>
        <v/>
      </c>
      <c r="D118" s="26">
        <f>IF(OR(UPPER(TRIM(Applications!I118))="APPLIED",UPPER(TRIM(Applications!I118))="INTERVIEWING",UPPER(TRIM(Applications!I118))="REJECTED",UPPER(TRIM(Applications!I118))="OFFER"),1,0)</f>
        <v/>
      </c>
      <c r="E118" s="26">
        <f>IF(AND(ISNUMBER(Applications!M118),OR(N(Applications!O118)&gt;0,UPPER(TRIM(Applications!I118))="INTERVIEWING",UPPER(TRIM(Applications!I118))="OFFER")),Applications!M118-WEEKDAY(Applications!M118,3),"")</f>
        <v/>
      </c>
      <c r="F118" s="26">
        <f>IF(AND(UPPER(TRIM(Applications!I118))="SKIPPED",ISNUMBER(Applications!A118)),Applications!A118-WEEKDAY(Applications!A118,3),"")</f>
        <v/>
      </c>
      <c r="G118" s="26">
        <f>IF(AND(UPPER(TRIM(Applications!I118))="BOOKMARKED",ISNUMBER(Applications!A118)),Applications!A118-WEEKDAY(Applications!A118,3),"")</f>
        <v/>
      </c>
      <c r="H118" s="26">
        <f>IF(AND(UPPER(TRIM(Applications!I118))="NOT APPLIED",ISNUMBER(Applications!A118)),Applications!A118-WEEKDAY(Applications!A118,3),"")</f>
        <v/>
      </c>
      <c r="I118" s="26">
        <f>IF(AND(UPPER(TRIM(Applications!I118))="REJECTED",ISNUMBER(Applications!M118)),Applications!M118-WEEKDAY(Applications!M118,3),"")</f>
        <v/>
      </c>
      <c r="J118" s="26">
        <f>IF(AND(UPPER(TRIM(Applications!I118))="OFFER",ISNUMBER(Applications!M118)),Applications!M118-WEEKDAY(Applications!M118,3),"")</f>
        <v/>
      </c>
      <c r="K118" s="26">
        <f>IF(TRIM(Applications!J118)="","",IFERROR(LOOKUP(2,1/ISNUMBER(SEARCH($R$2:$R$25,Applications!J118)),$S$2:$S$25),""))</f>
        <v/>
      </c>
      <c r="L118" s="26">
        <f>IF(K118="","",IF(COUNTIF(K$2:K118,K118)=1,COUNTIF(K$2:K$2000,K118)+(2001-ROW())/100000,""))</f>
        <v/>
      </c>
      <c r="M118" s="26">
        <f>IF(TRIM(Applications!D118)="","",TRIM(LEFT(TRIM(Applications!D118),FIND(",",TRIM(Applications!D118)&amp;",")-1)))</f>
        <v/>
      </c>
      <c r="N118" s="26">
        <f>IF(M118="","",IF(LEN(TRIM(LEFT(TRIM(MID(TRIM(Applications!D118),FIND(",",TRIM(Applications!D118)&amp;",")+1,200)),FIND(",",TRIM(MID(TRIM(Applications!D118),FIND(",",TRIM(Applications!D118)&amp;",")+1,200))&amp;",")-1)))=2,UPPER(TRIM(LEFT(TRIM(MID(TRIM(Applications!D118),FIND(",",TRIM(Applications!D118)&amp;",")+1,200)),FIND(",",TRIM(MID(TRIM(Applications!D118),FIND(",",TRIM(Applications!D118)&amp;",")+1,200))&amp;",")-1))),IFERROR(VLOOKUP(LOWER(TRIM(LEFT(TRIM(MID(TRIM(Applications!D118),FIND(",",TRIM(Applications!D118)&amp;",")+1,200)),FIND(",",TRIM(MID(TRIM(Applications!D118),FIND(",",TRIM(Applications!D118)&amp;",")+1,200))&amp;",")-1))),$U$2:$V$67,2,FALSE),"")))</f>
        <v/>
      </c>
      <c r="O118" s="26">
        <f>IF(M118="","",IF(N118="",M118,M118&amp;", "&amp;N118))</f>
        <v/>
      </c>
      <c r="P118" s="26">
        <f>IF(O118="","",IF(COUNTIF(O$2:O118,O118)=1,COUNTIF(O$2:O$2000,O118)+(2001-ROW())/100000,""))</f>
        <v/>
      </c>
    </row>
    <row r="119">
      <c r="A119" s="26">
        <f>IF(AND(ISNUMBER(Applications!A119),ISNUMBER(Applications!M119),OR(UPPER(TRIM(Applications!I119))="INTERVIEWING",UPPER(TRIM(Applications!I119))="REJECTED",UPPER(TRIM(Applications!I119))="OFFER")),IF(Applications!M119&gt;=Applications!A119,Applications!M119-Applications!A119,""),"")</f>
        <v/>
      </c>
      <c r="B119" s="26">
        <f>IF(AND(D119=1,ISNUMBER(Applications!A119)),WEEKDAY(Applications!A119),"")</f>
        <v/>
      </c>
      <c r="C119" s="27">
        <f>IF(AND(D119=1,ISNUMBER(Applications!A119)),Applications!A119-WEEKDAY(Applications!A119,3),"")</f>
        <v/>
      </c>
      <c r="D119" s="26">
        <f>IF(OR(UPPER(TRIM(Applications!I119))="APPLIED",UPPER(TRIM(Applications!I119))="INTERVIEWING",UPPER(TRIM(Applications!I119))="REJECTED",UPPER(TRIM(Applications!I119))="OFFER"),1,0)</f>
        <v/>
      </c>
      <c r="E119" s="26">
        <f>IF(AND(ISNUMBER(Applications!M119),OR(N(Applications!O119)&gt;0,UPPER(TRIM(Applications!I119))="INTERVIEWING",UPPER(TRIM(Applications!I119))="OFFER")),Applications!M119-WEEKDAY(Applications!M119,3),"")</f>
        <v/>
      </c>
      <c r="F119" s="26">
        <f>IF(AND(UPPER(TRIM(Applications!I119))="SKIPPED",ISNUMBER(Applications!A119)),Applications!A119-WEEKDAY(Applications!A119,3),"")</f>
        <v/>
      </c>
      <c r="G119" s="26">
        <f>IF(AND(UPPER(TRIM(Applications!I119))="BOOKMARKED",ISNUMBER(Applications!A119)),Applications!A119-WEEKDAY(Applications!A119,3),"")</f>
        <v/>
      </c>
      <c r="H119" s="26">
        <f>IF(AND(UPPER(TRIM(Applications!I119))="NOT APPLIED",ISNUMBER(Applications!A119)),Applications!A119-WEEKDAY(Applications!A119,3),"")</f>
        <v/>
      </c>
      <c r="I119" s="26">
        <f>IF(AND(UPPER(TRIM(Applications!I119))="REJECTED",ISNUMBER(Applications!M119)),Applications!M119-WEEKDAY(Applications!M119,3),"")</f>
        <v/>
      </c>
      <c r="J119" s="26">
        <f>IF(AND(UPPER(TRIM(Applications!I119))="OFFER",ISNUMBER(Applications!M119)),Applications!M119-WEEKDAY(Applications!M119,3),"")</f>
        <v/>
      </c>
      <c r="K119" s="26">
        <f>IF(TRIM(Applications!J119)="","",IFERROR(LOOKUP(2,1/ISNUMBER(SEARCH($R$2:$R$25,Applications!J119)),$S$2:$S$25),""))</f>
        <v/>
      </c>
      <c r="L119" s="26">
        <f>IF(K119="","",IF(COUNTIF(K$2:K119,K119)=1,COUNTIF(K$2:K$2000,K119)+(2001-ROW())/100000,""))</f>
        <v/>
      </c>
      <c r="M119" s="26">
        <f>IF(TRIM(Applications!D119)="","",TRIM(LEFT(TRIM(Applications!D119),FIND(",",TRIM(Applications!D119)&amp;",")-1)))</f>
        <v/>
      </c>
      <c r="N119" s="26">
        <f>IF(M119="","",IF(LEN(TRIM(LEFT(TRIM(MID(TRIM(Applications!D119),FIND(",",TRIM(Applications!D119)&amp;",")+1,200)),FIND(",",TRIM(MID(TRIM(Applications!D119),FIND(",",TRIM(Applications!D119)&amp;",")+1,200))&amp;",")-1)))=2,UPPER(TRIM(LEFT(TRIM(MID(TRIM(Applications!D119),FIND(",",TRIM(Applications!D119)&amp;",")+1,200)),FIND(",",TRIM(MID(TRIM(Applications!D119),FIND(",",TRIM(Applications!D119)&amp;",")+1,200))&amp;",")-1))),IFERROR(VLOOKUP(LOWER(TRIM(LEFT(TRIM(MID(TRIM(Applications!D119),FIND(",",TRIM(Applications!D119)&amp;",")+1,200)),FIND(",",TRIM(MID(TRIM(Applications!D119),FIND(",",TRIM(Applications!D119)&amp;",")+1,200))&amp;",")-1))),$U$2:$V$67,2,FALSE),"")))</f>
        <v/>
      </c>
      <c r="O119" s="26">
        <f>IF(M119="","",IF(N119="",M119,M119&amp;", "&amp;N119))</f>
        <v/>
      </c>
      <c r="P119" s="26">
        <f>IF(O119="","",IF(COUNTIF(O$2:O119,O119)=1,COUNTIF(O$2:O$2000,O119)+(2001-ROW())/100000,""))</f>
        <v/>
      </c>
    </row>
    <row r="120">
      <c r="A120" s="26">
        <f>IF(AND(ISNUMBER(Applications!A120),ISNUMBER(Applications!M120),OR(UPPER(TRIM(Applications!I120))="INTERVIEWING",UPPER(TRIM(Applications!I120))="REJECTED",UPPER(TRIM(Applications!I120))="OFFER")),IF(Applications!M120&gt;=Applications!A120,Applications!M120-Applications!A120,""),"")</f>
        <v/>
      </c>
      <c r="B120" s="26">
        <f>IF(AND(D120=1,ISNUMBER(Applications!A120)),WEEKDAY(Applications!A120),"")</f>
        <v/>
      </c>
      <c r="C120" s="27">
        <f>IF(AND(D120=1,ISNUMBER(Applications!A120)),Applications!A120-WEEKDAY(Applications!A120,3),"")</f>
        <v/>
      </c>
      <c r="D120" s="26">
        <f>IF(OR(UPPER(TRIM(Applications!I120))="APPLIED",UPPER(TRIM(Applications!I120))="INTERVIEWING",UPPER(TRIM(Applications!I120))="REJECTED",UPPER(TRIM(Applications!I120))="OFFER"),1,0)</f>
        <v/>
      </c>
      <c r="E120" s="26">
        <f>IF(AND(ISNUMBER(Applications!M120),OR(N(Applications!O120)&gt;0,UPPER(TRIM(Applications!I120))="INTERVIEWING",UPPER(TRIM(Applications!I120))="OFFER")),Applications!M120-WEEKDAY(Applications!M120,3),"")</f>
        <v/>
      </c>
      <c r="F120" s="26">
        <f>IF(AND(UPPER(TRIM(Applications!I120))="SKIPPED",ISNUMBER(Applications!A120)),Applications!A120-WEEKDAY(Applications!A120,3),"")</f>
        <v/>
      </c>
      <c r="G120" s="26">
        <f>IF(AND(UPPER(TRIM(Applications!I120))="BOOKMARKED",ISNUMBER(Applications!A120)),Applications!A120-WEEKDAY(Applications!A120,3),"")</f>
        <v/>
      </c>
      <c r="H120" s="26">
        <f>IF(AND(UPPER(TRIM(Applications!I120))="NOT APPLIED",ISNUMBER(Applications!A120)),Applications!A120-WEEKDAY(Applications!A120,3),"")</f>
        <v/>
      </c>
      <c r="I120" s="26">
        <f>IF(AND(UPPER(TRIM(Applications!I120))="REJECTED",ISNUMBER(Applications!M120)),Applications!M120-WEEKDAY(Applications!M120,3),"")</f>
        <v/>
      </c>
      <c r="J120" s="26">
        <f>IF(AND(UPPER(TRIM(Applications!I120))="OFFER",ISNUMBER(Applications!M120)),Applications!M120-WEEKDAY(Applications!M120,3),"")</f>
        <v/>
      </c>
      <c r="K120" s="26">
        <f>IF(TRIM(Applications!J120)="","",IFERROR(LOOKUP(2,1/ISNUMBER(SEARCH($R$2:$R$25,Applications!J120)),$S$2:$S$25),""))</f>
        <v/>
      </c>
      <c r="L120" s="26">
        <f>IF(K120="","",IF(COUNTIF(K$2:K120,K120)=1,COUNTIF(K$2:K$2000,K120)+(2001-ROW())/100000,""))</f>
        <v/>
      </c>
      <c r="M120" s="26">
        <f>IF(TRIM(Applications!D120)="","",TRIM(LEFT(TRIM(Applications!D120),FIND(",",TRIM(Applications!D120)&amp;",")-1)))</f>
        <v/>
      </c>
      <c r="N120" s="26">
        <f>IF(M120="","",IF(LEN(TRIM(LEFT(TRIM(MID(TRIM(Applications!D120),FIND(",",TRIM(Applications!D120)&amp;",")+1,200)),FIND(",",TRIM(MID(TRIM(Applications!D120),FIND(",",TRIM(Applications!D120)&amp;",")+1,200))&amp;",")-1)))=2,UPPER(TRIM(LEFT(TRIM(MID(TRIM(Applications!D120),FIND(",",TRIM(Applications!D120)&amp;",")+1,200)),FIND(",",TRIM(MID(TRIM(Applications!D120),FIND(",",TRIM(Applications!D120)&amp;",")+1,200))&amp;",")-1))),IFERROR(VLOOKUP(LOWER(TRIM(LEFT(TRIM(MID(TRIM(Applications!D120),FIND(",",TRIM(Applications!D120)&amp;",")+1,200)),FIND(",",TRIM(MID(TRIM(Applications!D120),FIND(",",TRIM(Applications!D120)&amp;",")+1,200))&amp;",")-1))),$U$2:$V$67,2,FALSE),"")))</f>
        <v/>
      </c>
      <c r="O120" s="26">
        <f>IF(M120="","",IF(N120="",M120,M120&amp;", "&amp;N120))</f>
        <v/>
      </c>
      <c r="P120" s="26">
        <f>IF(O120="","",IF(COUNTIF(O$2:O120,O120)=1,COUNTIF(O$2:O$2000,O120)+(2001-ROW())/100000,""))</f>
        <v/>
      </c>
    </row>
    <row r="121">
      <c r="A121" s="26">
        <f>IF(AND(ISNUMBER(Applications!A121),ISNUMBER(Applications!M121),OR(UPPER(TRIM(Applications!I121))="INTERVIEWING",UPPER(TRIM(Applications!I121))="REJECTED",UPPER(TRIM(Applications!I121))="OFFER")),IF(Applications!M121&gt;=Applications!A121,Applications!M121-Applications!A121,""),"")</f>
        <v/>
      </c>
      <c r="B121" s="26">
        <f>IF(AND(D121=1,ISNUMBER(Applications!A121)),WEEKDAY(Applications!A121),"")</f>
        <v/>
      </c>
      <c r="C121" s="27">
        <f>IF(AND(D121=1,ISNUMBER(Applications!A121)),Applications!A121-WEEKDAY(Applications!A121,3),"")</f>
        <v/>
      </c>
      <c r="D121" s="26">
        <f>IF(OR(UPPER(TRIM(Applications!I121))="APPLIED",UPPER(TRIM(Applications!I121))="INTERVIEWING",UPPER(TRIM(Applications!I121))="REJECTED",UPPER(TRIM(Applications!I121))="OFFER"),1,0)</f>
        <v/>
      </c>
      <c r="E121" s="26">
        <f>IF(AND(ISNUMBER(Applications!M121),OR(N(Applications!O121)&gt;0,UPPER(TRIM(Applications!I121))="INTERVIEWING",UPPER(TRIM(Applications!I121))="OFFER")),Applications!M121-WEEKDAY(Applications!M121,3),"")</f>
        <v/>
      </c>
      <c r="F121" s="26">
        <f>IF(AND(UPPER(TRIM(Applications!I121))="SKIPPED",ISNUMBER(Applications!A121)),Applications!A121-WEEKDAY(Applications!A121,3),"")</f>
        <v/>
      </c>
      <c r="G121" s="26">
        <f>IF(AND(UPPER(TRIM(Applications!I121))="BOOKMARKED",ISNUMBER(Applications!A121)),Applications!A121-WEEKDAY(Applications!A121,3),"")</f>
        <v/>
      </c>
      <c r="H121" s="26">
        <f>IF(AND(UPPER(TRIM(Applications!I121))="NOT APPLIED",ISNUMBER(Applications!A121)),Applications!A121-WEEKDAY(Applications!A121,3),"")</f>
        <v/>
      </c>
      <c r="I121" s="26">
        <f>IF(AND(UPPER(TRIM(Applications!I121))="REJECTED",ISNUMBER(Applications!M121)),Applications!M121-WEEKDAY(Applications!M121,3),"")</f>
        <v/>
      </c>
      <c r="J121" s="26">
        <f>IF(AND(UPPER(TRIM(Applications!I121))="OFFER",ISNUMBER(Applications!M121)),Applications!M121-WEEKDAY(Applications!M121,3),"")</f>
        <v/>
      </c>
      <c r="K121" s="26">
        <f>IF(TRIM(Applications!J121)="","",IFERROR(LOOKUP(2,1/ISNUMBER(SEARCH($R$2:$R$25,Applications!J121)),$S$2:$S$25),""))</f>
        <v/>
      </c>
      <c r="L121" s="26">
        <f>IF(K121="","",IF(COUNTIF(K$2:K121,K121)=1,COUNTIF(K$2:K$2000,K121)+(2001-ROW())/100000,""))</f>
        <v/>
      </c>
      <c r="M121" s="26">
        <f>IF(TRIM(Applications!D121)="","",TRIM(LEFT(TRIM(Applications!D121),FIND(",",TRIM(Applications!D121)&amp;",")-1)))</f>
        <v/>
      </c>
      <c r="N121" s="26">
        <f>IF(M121="","",IF(LEN(TRIM(LEFT(TRIM(MID(TRIM(Applications!D121),FIND(",",TRIM(Applications!D121)&amp;",")+1,200)),FIND(",",TRIM(MID(TRIM(Applications!D121),FIND(",",TRIM(Applications!D121)&amp;",")+1,200))&amp;",")-1)))=2,UPPER(TRIM(LEFT(TRIM(MID(TRIM(Applications!D121),FIND(",",TRIM(Applications!D121)&amp;",")+1,200)),FIND(",",TRIM(MID(TRIM(Applications!D121),FIND(",",TRIM(Applications!D121)&amp;",")+1,200))&amp;",")-1))),IFERROR(VLOOKUP(LOWER(TRIM(LEFT(TRIM(MID(TRIM(Applications!D121),FIND(",",TRIM(Applications!D121)&amp;",")+1,200)),FIND(",",TRIM(MID(TRIM(Applications!D121),FIND(",",TRIM(Applications!D121)&amp;",")+1,200))&amp;",")-1))),$U$2:$V$67,2,FALSE),"")))</f>
        <v/>
      </c>
      <c r="O121" s="26">
        <f>IF(M121="","",IF(N121="",M121,M121&amp;", "&amp;N121))</f>
        <v/>
      </c>
      <c r="P121" s="26">
        <f>IF(O121="","",IF(COUNTIF(O$2:O121,O121)=1,COUNTIF(O$2:O$2000,O121)+(2001-ROW())/100000,""))</f>
        <v/>
      </c>
    </row>
    <row r="122">
      <c r="A122" s="26">
        <f>IF(AND(ISNUMBER(Applications!A122),ISNUMBER(Applications!M122),OR(UPPER(TRIM(Applications!I122))="INTERVIEWING",UPPER(TRIM(Applications!I122))="REJECTED",UPPER(TRIM(Applications!I122))="OFFER")),IF(Applications!M122&gt;=Applications!A122,Applications!M122-Applications!A122,""),"")</f>
        <v/>
      </c>
      <c r="B122" s="26">
        <f>IF(AND(D122=1,ISNUMBER(Applications!A122)),WEEKDAY(Applications!A122),"")</f>
        <v/>
      </c>
      <c r="C122" s="27">
        <f>IF(AND(D122=1,ISNUMBER(Applications!A122)),Applications!A122-WEEKDAY(Applications!A122,3),"")</f>
        <v/>
      </c>
      <c r="D122" s="26">
        <f>IF(OR(UPPER(TRIM(Applications!I122))="APPLIED",UPPER(TRIM(Applications!I122))="INTERVIEWING",UPPER(TRIM(Applications!I122))="REJECTED",UPPER(TRIM(Applications!I122))="OFFER"),1,0)</f>
        <v/>
      </c>
      <c r="E122" s="26">
        <f>IF(AND(ISNUMBER(Applications!M122),OR(N(Applications!O122)&gt;0,UPPER(TRIM(Applications!I122))="INTERVIEWING",UPPER(TRIM(Applications!I122))="OFFER")),Applications!M122-WEEKDAY(Applications!M122,3),"")</f>
        <v/>
      </c>
      <c r="F122" s="26">
        <f>IF(AND(UPPER(TRIM(Applications!I122))="SKIPPED",ISNUMBER(Applications!A122)),Applications!A122-WEEKDAY(Applications!A122,3),"")</f>
        <v/>
      </c>
      <c r="G122" s="26">
        <f>IF(AND(UPPER(TRIM(Applications!I122))="BOOKMARKED",ISNUMBER(Applications!A122)),Applications!A122-WEEKDAY(Applications!A122,3),"")</f>
        <v/>
      </c>
      <c r="H122" s="26">
        <f>IF(AND(UPPER(TRIM(Applications!I122))="NOT APPLIED",ISNUMBER(Applications!A122)),Applications!A122-WEEKDAY(Applications!A122,3),"")</f>
        <v/>
      </c>
      <c r="I122" s="26">
        <f>IF(AND(UPPER(TRIM(Applications!I122))="REJECTED",ISNUMBER(Applications!M122)),Applications!M122-WEEKDAY(Applications!M122,3),"")</f>
        <v/>
      </c>
      <c r="J122" s="26">
        <f>IF(AND(UPPER(TRIM(Applications!I122))="OFFER",ISNUMBER(Applications!M122)),Applications!M122-WEEKDAY(Applications!M122,3),"")</f>
        <v/>
      </c>
      <c r="K122" s="26">
        <f>IF(TRIM(Applications!J122)="","",IFERROR(LOOKUP(2,1/ISNUMBER(SEARCH($R$2:$R$25,Applications!J122)),$S$2:$S$25),""))</f>
        <v/>
      </c>
      <c r="L122" s="26">
        <f>IF(K122="","",IF(COUNTIF(K$2:K122,K122)=1,COUNTIF(K$2:K$2000,K122)+(2001-ROW())/100000,""))</f>
        <v/>
      </c>
      <c r="M122" s="26">
        <f>IF(TRIM(Applications!D122)="","",TRIM(LEFT(TRIM(Applications!D122),FIND(",",TRIM(Applications!D122)&amp;",")-1)))</f>
        <v/>
      </c>
      <c r="N122" s="26">
        <f>IF(M122="","",IF(LEN(TRIM(LEFT(TRIM(MID(TRIM(Applications!D122),FIND(",",TRIM(Applications!D122)&amp;",")+1,200)),FIND(",",TRIM(MID(TRIM(Applications!D122),FIND(",",TRIM(Applications!D122)&amp;",")+1,200))&amp;",")-1)))=2,UPPER(TRIM(LEFT(TRIM(MID(TRIM(Applications!D122),FIND(",",TRIM(Applications!D122)&amp;",")+1,200)),FIND(",",TRIM(MID(TRIM(Applications!D122),FIND(",",TRIM(Applications!D122)&amp;",")+1,200))&amp;",")-1))),IFERROR(VLOOKUP(LOWER(TRIM(LEFT(TRIM(MID(TRIM(Applications!D122),FIND(",",TRIM(Applications!D122)&amp;",")+1,200)),FIND(",",TRIM(MID(TRIM(Applications!D122),FIND(",",TRIM(Applications!D122)&amp;",")+1,200))&amp;",")-1))),$U$2:$V$67,2,FALSE),"")))</f>
        <v/>
      </c>
      <c r="O122" s="26">
        <f>IF(M122="","",IF(N122="",M122,M122&amp;", "&amp;N122))</f>
        <v/>
      </c>
      <c r="P122" s="26">
        <f>IF(O122="","",IF(COUNTIF(O$2:O122,O122)=1,COUNTIF(O$2:O$2000,O122)+(2001-ROW())/100000,""))</f>
        <v/>
      </c>
    </row>
    <row r="123">
      <c r="A123" s="26">
        <f>IF(AND(ISNUMBER(Applications!A123),ISNUMBER(Applications!M123),OR(UPPER(TRIM(Applications!I123))="INTERVIEWING",UPPER(TRIM(Applications!I123))="REJECTED",UPPER(TRIM(Applications!I123))="OFFER")),IF(Applications!M123&gt;=Applications!A123,Applications!M123-Applications!A123,""),"")</f>
        <v/>
      </c>
      <c r="B123" s="26">
        <f>IF(AND(D123=1,ISNUMBER(Applications!A123)),WEEKDAY(Applications!A123),"")</f>
        <v/>
      </c>
      <c r="C123" s="27">
        <f>IF(AND(D123=1,ISNUMBER(Applications!A123)),Applications!A123-WEEKDAY(Applications!A123,3),"")</f>
        <v/>
      </c>
      <c r="D123" s="26">
        <f>IF(OR(UPPER(TRIM(Applications!I123))="APPLIED",UPPER(TRIM(Applications!I123))="INTERVIEWING",UPPER(TRIM(Applications!I123))="REJECTED",UPPER(TRIM(Applications!I123))="OFFER"),1,0)</f>
        <v/>
      </c>
      <c r="E123" s="26">
        <f>IF(AND(ISNUMBER(Applications!M123),OR(N(Applications!O123)&gt;0,UPPER(TRIM(Applications!I123))="INTERVIEWING",UPPER(TRIM(Applications!I123))="OFFER")),Applications!M123-WEEKDAY(Applications!M123,3),"")</f>
        <v/>
      </c>
      <c r="F123" s="26">
        <f>IF(AND(UPPER(TRIM(Applications!I123))="SKIPPED",ISNUMBER(Applications!A123)),Applications!A123-WEEKDAY(Applications!A123,3),"")</f>
        <v/>
      </c>
      <c r="G123" s="26">
        <f>IF(AND(UPPER(TRIM(Applications!I123))="BOOKMARKED",ISNUMBER(Applications!A123)),Applications!A123-WEEKDAY(Applications!A123,3),"")</f>
        <v/>
      </c>
      <c r="H123" s="26">
        <f>IF(AND(UPPER(TRIM(Applications!I123))="NOT APPLIED",ISNUMBER(Applications!A123)),Applications!A123-WEEKDAY(Applications!A123,3),"")</f>
        <v/>
      </c>
      <c r="I123" s="26">
        <f>IF(AND(UPPER(TRIM(Applications!I123))="REJECTED",ISNUMBER(Applications!M123)),Applications!M123-WEEKDAY(Applications!M123,3),"")</f>
        <v/>
      </c>
      <c r="J123" s="26">
        <f>IF(AND(UPPER(TRIM(Applications!I123))="OFFER",ISNUMBER(Applications!M123)),Applications!M123-WEEKDAY(Applications!M123,3),"")</f>
        <v/>
      </c>
      <c r="K123" s="26">
        <f>IF(TRIM(Applications!J123)="","",IFERROR(LOOKUP(2,1/ISNUMBER(SEARCH($R$2:$R$25,Applications!J123)),$S$2:$S$25),""))</f>
        <v/>
      </c>
      <c r="L123" s="26">
        <f>IF(K123="","",IF(COUNTIF(K$2:K123,K123)=1,COUNTIF(K$2:K$2000,K123)+(2001-ROW())/100000,""))</f>
        <v/>
      </c>
      <c r="M123" s="26">
        <f>IF(TRIM(Applications!D123)="","",TRIM(LEFT(TRIM(Applications!D123),FIND(",",TRIM(Applications!D123)&amp;",")-1)))</f>
        <v/>
      </c>
      <c r="N123" s="26">
        <f>IF(M123="","",IF(LEN(TRIM(LEFT(TRIM(MID(TRIM(Applications!D123),FIND(",",TRIM(Applications!D123)&amp;",")+1,200)),FIND(",",TRIM(MID(TRIM(Applications!D123),FIND(",",TRIM(Applications!D123)&amp;",")+1,200))&amp;",")-1)))=2,UPPER(TRIM(LEFT(TRIM(MID(TRIM(Applications!D123),FIND(",",TRIM(Applications!D123)&amp;",")+1,200)),FIND(",",TRIM(MID(TRIM(Applications!D123),FIND(",",TRIM(Applications!D123)&amp;",")+1,200))&amp;",")-1))),IFERROR(VLOOKUP(LOWER(TRIM(LEFT(TRIM(MID(TRIM(Applications!D123),FIND(",",TRIM(Applications!D123)&amp;",")+1,200)),FIND(",",TRIM(MID(TRIM(Applications!D123),FIND(",",TRIM(Applications!D123)&amp;",")+1,200))&amp;",")-1))),$U$2:$V$67,2,FALSE),"")))</f>
        <v/>
      </c>
      <c r="O123" s="26">
        <f>IF(M123="","",IF(N123="",M123,M123&amp;", "&amp;N123))</f>
        <v/>
      </c>
      <c r="P123" s="26">
        <f>IF(O123="","",IF(COUNTIF(O$2:O123,O123)=1,COUNTIF(O$2:O$2000,O123)+(2001-ROW())/100000,""))</f>
        <v/>
      </c>
    </row>
    <row r="124">
      <c r="A124" s="26">
        <f>IF(AND(ISNUMBER(Applications!A124),ISNUMBER(Applications!M124),OR(UPPER(TRIM(Applications!I124))="INTERVIEWING",UPPER(TRIM(Applications!I124))="REJECTED",UPPER(TRIM(Applications!I124))="OFFER")),IF(Applications!M124&gt;=Applications!A124,Applications!M124-Applications!A124,""),"")</f>
        <v/>
      </c>
      <c r="B124" s="26">
        <f>IF(AND(D124=1,ISNUMBER(Applications!A124)),WEEKDAY(Applications!A124),"")</f>
        <v/>
      </c>
      <c r="C124" s="27">
        <f>IF(AND(D124=1,ISNUMBER(Applications!A124)),Applications!A124-WEEKDAY(Applications!A124,3),"")</f>
        <v/>
      </c>
      <c r="D124" s="26">
        <f>IF(OR(UPPER(TRIM(Applications!I124))="APPLIED",UPPER(TRIM(Applications!I124))="INTERVIEWING",UPPER(TRIM(Applications!I124))="REJECTED",UPPER(TRIM(Applications!I124))="OFFER"),1,0)</f>
        <v/>
      </c>
      <c r="E124" s="26">
        <f>IF(AND(ISNUMBER(Applications!M124),OR(N(Applications!O124)&gt;0,UPPER(TRIM(Applications!I124))="INTERVIEWING",UPPER(TRIM(Applications!I124))="OFFER")),Applications!M124-WEEKDAY(Applications!M124,3),"")</f>
        <v/>
      </c>
      <c r="F124" s="26">
        <f>IF(AND(UPPER(TRIM(Applications!I124))="SKIPPED",ISNUMBER(Applications!A124)),Applications!A124-WEEKDAY(Applications!A124,3),"")</f>
        <v/>
      </c>
      <c r="G124" s="26">
        <f>IF(AND(UPPER(TRIM(Applications!I124))="BOOKMARKED",ISNUMBER(Applications!A124)),Applications!A124-WEEKDAY(Applications!A124,3),"")</f>
        <v/>
      </c>
      <c r="H124" s="26">
        <f>IF(AND(UPPER(TRIM(Applications!I124))="NOT APPLIED",ISNUMBER(Applications!A124)),Applications!A124-WEEKDAY(Applications!A124,3),"")</f>
        <v/>
      </c>
      <c r="I124" s="26">
        <f>IF(AND(UPPER(TRIM(Applications!I124))="REJECTED",ISNUMBER(Applications!M124)),Applications!M124-WEEKDAY(Applications!M124,3),"")</f>
        <v/>
      </c>
      <c r="J124" s="26">
        <f>IF(AND(UPPER(TRIM(Applications!I124))="OFFER",ISNUMBER(Applications!M124)),Applications!M124-WEEKDAY(Applications!M124,3),"")</f>
        <v/>
      </c>
      <c r="K124" s="26">
        <f>IF(TRIM(Applications!J124)="","",IFERROR(LOOKUP(2,1/ISNUMBER(SEARCH($R$2:$R$25,Applications!J124)),$S$2:$S$25),""))</f>
        <v/>
      </c>
      <c r="L124" s="26">
        <f>IF(K124="","",IF(COUNTIF(K$2:K124,K124)=1,COUNTIF(K$2:K$2000,K124)+(2001-ROW())/100000,""))</f>
        <v/>
      </c>
      <c r="M124" s="26">
        <f>IF(TRIM(Applications!D124)="","",TRIM(LEFT(TRIM(Applications!D124),FIND(",",TRIM(Applications!D124)&amp;",")-1)))</f>
        <v/>
      </c>
      <c r="N124" s="26">
        <f>IF(M124="","",IF(LEN(TRIM(LEFT(TRIM(MID(TRIM(Applications!D124),FIND(",",TRIM(Applications!D124)&amp;",")+1,200)),FIND(",",TRIM(MID(TRIM(Applications!D124),FIND(",",TRIM(Applications!D124)&amp;",")+1,200))&amp;",")-1)))=2,UPPER(TRIM(LEFT(TRIM(MID(TRIM(Applications!D124),FIND(",",TRIM(Applications!D124)&amp;",")+1,200)),FIND(",",TRIM(MID(TRIM(Applications!D124),FIND(",",TRIM(Applications!D124)&amp;",")+1,200))&amp;",")-1))),IFERROR(VLOOKUP(LOWER(TRIM(LEFT(TRIM(MID(TRIM(Applications!D124),FIND(",",TRIM(Applications!D124)&amp;",")+1,200)),FIND(",",TRIM(MID(TRIM(Applications!D124),FIND(",",TRIM(Applications!D124)&amp;",")+1,200))&amp;",")-1))),$U$2:$V$67,2,FALSE),"")))</f>
        <v/>
      </c>
      <c r="O124" s="26">
        <f>IF(M124="","",IF(N124="",M124,M124&amp;", "&amp;N124))</f>
        <v/>
      </c>
      <c r="P124" s="26">
        <f>IF(O124="","",IF(COUNTIF(O$2:O124,O124)=1,COUNTIF(O$2:O$2000,O124)+(2001-ROW())/100000,""))</f>
        <v/>
      </c>
    </row>
    <row r="125">
      <c r="A125" s="26">
        <f>IF(AND(ISNUMBER(Applications!A125),ISNUMBER(Applications!M125),OR(UPPER(TRIM(Applications!I125))="INTERVIEWING",UPPER(TRIM(Applications!I125))="REJECTED",UPPER(TRIM(Applications!I125))="OFFER")),IF(Applications!M125&gt;=Applications!A125,Applications!M125-Applications!A125,""),"")</f>
        <v/>
      </c>
      <c r="B125" s="26">
        <f>IF(AND(D125=1,ISNUMBER(Applications!A125)),WEEKDAY(Applications!A125),"")</f>
        <v/>
      </c>
      <c r="C125" s="27">
        <f>IF(AND(D125=1,ISNUMBER(Applications!A125)),Applications!A125-WEEKDAY(Applications!A125,3),"")</f>
        <v/>
      </c>
      <c r="D125" s="26">
        <f>IF(OR(UPPER(TRIM(Applications!I125))="APPLIED",UPPER(TRIM(Applications!I125))="INTERVIEWING",UPPER(TRIM(Applications!I125))="REJECTED",UPPER(TRIM(Applications!I125))="OFFER"),1,0)</f>
        <v/>
      </c>
      <c r="E125" s="26">
        <f>IF(AND(ISNUMBER(Applications!M125),OR(N(Applications!O125)&gt;0,UPPER(TRIM(Applications!I125))="INTERVIEWING",UPPER(TRIM(Applications!I125))="OFFER")),Applications!M125-WEEKDAY(Applications!M125,3),"")</f>
        <v/>
      </c>
      <c r="F125" s="26">
        <f>IF(AND(UPPER(TRIM(Applications!I125))="SKIPPED",ISNUMBER(Applications!A125)),Applications!A125-WEEKDAY(Applications!A125,3),"")</f>
        <v/>
      </c>
      <c r="G125" s="26">
        <f>IF(AND(UPPER(TRIM(Applications!I125))="BOOKMARKED",ISNUMBER(Applications!A125)),Applications!A125-WEEKDAY(Applications!A125,3),"")</f>
        <v/>
      </c>
      <c r="H125" s="26">
        <f>IF(AND(UPPER(TRIM(Applications!I125))="NOT APPLIED",ISNUMBER(Applications!A125)),Applications!A125-WEEKDAY(Applications!A125,3),"")</f>
        <v/>
      </c>
      <c r="I125" s="26">
        <f>IF(AND(UPPER(TRIM(Applications!I125))="REJECTED",ISNUMBER(Applications!M125)),Applications!M125-WEEKDAY(Applications!M125,3),"")</f>
        <v/>
      </c>
      <c r="J125" s="26">
        <f>IF(AND(UPPER(TRIM(Applications!I125))="OFFER",ISNUMBER(Applications!M125)),Applications!M125-WEEKDAY(Applications!M125,3),"")</f>
        <v/>
      </c>
      <c r="K125" s="26">
        <f>IF(TRIM(Applications!J125)="","",IFERROR(LOOKUP(2,1/ISNUMBER(SEARCH($R$2:$R$25,Applications!J125)),$S$2:$S$25),""))</f>
        <v/>
      </c>
      <c r="L125" s="26">
        <f>IF(K125="","",IF(COUNTIF(K$2:K125,K125)=1,COUNTIF(K$2:K$2000,K125)+(2001-ROW())/100000,""))</f>
        <v/>
      </c>
      <c r="M125" s="26">
        <f>IF(TRIM(Applications!D125)="","",TRIM(LEFT(TRIM(Applications!D125),FIND(",",TRIM(Applications!D125)&amp;",")-1)))</f>
        <v/>
      </c>
      <c r="N125" s="26">
        <f>IF(M125="","",IF(LEN(TRIM(LEFT(TRIM(MID(TRIM(Applications!D125),FIND(",",TRIM(Applications!D125)&amp;",")+1,200)),FIND(",",TRIM(MID(TRIM(Applications!D125),FIND(",",TRIM(Applications!D125)&amp;",")+1,200))&amp;",")-1)))=2,UPPER(TRIM(LEFT(TRIM(MID(TRIM(Applications!D125),FIND(",",TRIM(Applications!D125)&amp;",")+1,200)),FIND(",",TRIM(MID(TRIM(Applications!D125),FIND(",",TRIM(Applications!D125)&amp;",")+1,200))&amp;",")-1))),IFERROR(VLOOKUP(LOWER(TRIM(LEFT(TRIM(MID(TRIM(Applications!D125),FIND(",",TRIM(Applications!D125)&amp;",")+1,200)),FIND(",",TRIM(MID(TRIM(Applications!D125),FIND(",",TRIM(Applications!D125)&amp;",")+1,200))&amp;",")-1))),$U$2:$V$67,2,FALSE),"")))</f>
        <v/>
      </c>
      <c r="O125" s="26">
        <f>IF(M125="","",IF(N125="",M125,M125&amp;", "&amp;N125))</f>
        <v/>
      </c>
      <c r="P125" s="26">
        <f>IF(O125="","",IF(COUNTIF(O$2:O125,O125)=1,COUNTIF(O$2:O$2000,O125)+(2001-ROW())/100000,""))</f>
        <v/>
      </c>
    </row>
    <row r="126">
      <c r="A126" s="26">
        <f>IF(AND(ISNUMBER(Applications!A126),ISNUMBER(Applications!M126),OR(UPPER(TRIM(Applications!I126))="INTERVIEWING",UPPER(TRIM(Applications!I126))="REJECTED",UPPER(TRIM(Applications!I126))="OFFER")),IF(Applications!M126&gt;=Applications!A126,Applications!M126-Applications!A126,""),"")</f>
        <v/>
      </c>
      <c r="B126" s="26">
        <f>IF(AND(D126=1,ISNUMBER(Applications!A126)),WEEKDAY(Applications!A126),"")</f>
        <v/>
      </c>
      <c r="C126" s="27">
        <f>IF(AND(D126=1,ISNUMBER(Applications!A126)),Applications!A126-WEEKDAY(Applications!A126,3),"")</f>
        <v/>
      </c>
      <c r="D126" s="26">
        <f>IF(OR(UPPER(TRIM(Applications!I126))="APPLIED",UPPER(TRIM(Applications!I126))="INTERVIEWING",UPPER(TRIM(Applications!I126))="REJECTED",UPPER(TRIM(Applications!I126))="OFFER"),1,0)</f>
        <v/>
      </c>
      <c r="E126" s="26">
        <f>IF(AND(ISNUMBER(Applications!M126),OR(N(Applications!O126)&gt;0,UPPER(TRIM(Applications!I126))="INTERVIEWING",UPPER(TRIM(Applications!I126))="OFFER")),Applications!M126-WEEKDAY(Applications!M126,3),"")</f>
        <v/>
      </c>
      <c r="F126" s="26">
        <f>IF(AND(UPPER(TRIM(Applications!I126))="SKIPPED",ISNUMBER(Applications!A126)),Applications!A126-WEEKDAY(Applications!A126,3),"")</f>
        <v/>
      </c>
      <c r="G126" s="26">
        <f>IF(AND(UPPER(TRIM(Applications!I126))="BOOKMARKED",ISNUMBER(Applications!A126)),Applications!A126-WEEKDAY(Applications!A126,3),"")</f>
        <v/>
      </c>
      <c r="H126" s="26">
        <f>IF(AND(UPPER(TRIM(Applications!I126))="NOT APPLIED",ISNUMBER(Applications!A126)),Applications!A126-WEEKDAY(Applications!A126,3),"")</f>
        <v/>
      </c>
      <c r="I126" s="26">
        <f>IF(AND(UPPER(TRIM(Applications!I126))="REJECTED",ISNUMBER(Applications!M126)),Applications!M126-WEEKDAY(Applications!M126,3),"")</f>
        <v/>
      </c>
      <c r="J126" s="26">
        <f>IF(AND(UPPER(TRIM(Applications!I126))="OFFER",ISNUMBER(Applications!M126)),Applications!M126-WEEKDAY(Applications!M126,3),"")</f>
        <v/>
      </c>
      <c r="K126" s="26">
        <f>IF(TRIM(Applications!J126)="","",IFERROR(LOOKUP(2,1/ISNUMBER(SEARCH($R$2:$R$25,Applications!J126)),$S$2:$S$25),""))</f>
        <v/>
      </c>
      <c r="L126" s="26">
        <f>IF(K126="","",IF(COUNTIF(K$2:K126,K126)=1,COUNTIF(K$2:K$2000,K126)+(2001-ROW())/100000,""))</f>
        <v/>
      </c>
      <c r="M126" s="26">
        <f>IF(TRIM(Applications!D126)="","",TRIM(LEFT(TRIM(Applications!D126),FIND(",",TRIM(Applications!D126)&amp;",")-1)))</f>
        <v/>
      </c>
      <c r="N126" s="26">
        <f>IF(M126="","",IF(LEN(TRIM(LEFT(TRIM(MID(TRIM(Applications!D126),FIND(",",TRIM(Applications!D126)&amp;",")+1,200)),FIND(",",TRIM(MID(TRIM(Applications!D126),FIND(",",TRIM(Applications!D126)&amp;",")+1,200))&amp;",")-1)))=2,UPPER(TRIM(LEFT(TRIM(MID(TRIM(Applications!D126),FIND(",",TRIM(Applications!D126)&amp;",")+1,200)),FIND(",",TRIM(MID(TRIM(Applications!D126),FIND(",",TRIM(Applications!D126)&amp;",")+1,200))&amp;",")-1))),IFERROR(VLOOKUP(LOWER(TRIM(LEFT(TRIM(MID(TRIM(Applications!D126),FIND(",",TRIM(Applications!D126)&amp;",")+1,200)),FIND(",",TRIM(MID(TRIM(Applications!D126),FIND(",",TRIM(Applications!D126)&amp;",")+1,200))&amp;",")-1))),$U$2:$V$67,2,FALSE),"")))</f>
        <v/>
      </c>
      <c r="O126" s="26">
        <f>IF(M126="","",IF(N126="",M126,M126&amp;", "&amp;N126))</f>
        <v/>
      </c>
      <c r="P126" s="26">
        <f>IF(O126="","",IF(COUNTIF(O$2:O126,O126)=1,COUNTIF(O$2:O$2000,O126)+(2001-ROW())/100000,""))</f>
        <v/>
      </c>
    </row>
    <row r="127">
      <c r="A127" s="26">
        <f>IF(AND(ISNUMBER(Applications!A127),ISNUMBER(Applications!M127),OR(UPPER(TRIM(Applications!I127))="INTERVIEWING",UPPER(TRIM(Applications!I127))="REJECTED",UPPER(TRIM(Applications!I127))="OFFER")),IF(Applications!M127&gt;=Applications!A127,Applications!M127-Applications!A127,""),"")</f>
        <v/>
      </c>
      <c r="B127" s="26">
        <f>IF(AND(D127=1,ISNUMBER(Applications!A127)),WEEKDAY(Applications!A127),"")</f>
        <v/>
      </c>
      <c r="C127" s="27">
        <f>IF(AND(D127=1,ISNUMBER(Applications!A127)),Applications!A127-WEEKDAY(Applications!A127,3),"")</f>
        <v/>
      </c>
      <c r="D127" s="26">
        <f>IF(OR(UPPER(TRIM(Applications!I127))="APPLIED",UPPER(TRIM(Applications!I127))="INTERVIEWING",UPPER(TRIM(Applications!I127))="REJECTED",UPPER(TRIM(Applications!I127))="OFFER"),1,0)</f>
        <v/>
      </c>
      <c r="E127" s="26">
        <f>IF(AND(ISNUMBER(Applications!M127),OR(N(Applications!O127)&gt;0,UPPER(TRIM(Applications!I127))="INTERVIEWING",UPPER(TRIM(Applications!I127))="OFFER")),Applications!M127-WEEKDAY(Applications!M127,3),"")</f>
        <v/>
      </c>
      <c r="F127" s="26">
        <f>IF(AND(UPPER(TRIM(Applications!I127))="SKIPPED",ISNUMBER(Applications!A127)),Applications!A127-WEEKDAY(Applications!A127,3),"")</f>
        <v/>
      </c>
      <c r="G127" s="26">
        <f>IF(AND(UPPER(TRIM(Applications!I127))="BOOKMARKED",ISNUMBER(Applications!A127)),Applications!A127-WEEKDAY(Applications!A127,3),"")</f>
        <v/>
      </c>
      <c r="H127" s="26">
        <f>IF(AND(UPPER(TRIM(Applications!I127))="NOT APPLIED",ISNUMBER(Applications!A127)),Applications!A127-WEEKDAY(Applications!A127,3),"")</f>
        <v/>
      </c>
      <c r="I127" s="26">
        <f>IF(AND(UPPER(TRIM(Applications!I127))="REJECTED",ISNUMBER(Applications!M127)),Applications!M127-WEEKDAY(Applications!M127,3),"")</f>
        <v/>
      </c>
      <c r="J127" s="26">
        <f>IF(AND(UPPER(TRIM(Applications!I127))="OFFER",ISNUMBER(Applications!M127)),Applications!M127-WEEKDAY(Applications!M127,3),"")</f>
        <v/>
      </c>
      <c r="K127" s="26">
        <f>IF(TRIM(Applications!J127)="","",IFERROR(LOOKUP(2,1/ISNUMBER(SEARCH($R$2:$R$25,Applications!J127)),$S$2:$S$25),""))</f>
        <v/>
      </c>
      <c r="L127" s="26">
        <f>IF(K127="","",IF(COUNTIF(K$2:K127,K127)=1,COUNTIF(K$2:K$2000,K127)+(2001-ROW())/100000,""))</f>
        <v/>
      </c>
      <c r="M127" s="26">
        <f>IF(TRIM(Applications!D127)="","",TRIM(LEFT(TRIM(Applications!D127),FIND(",",TRIM(Applications!D127)&amp;",")-1)))</f>
        <v/>
      </c>
      <c r="N127" s="26">
        <f>IF(M127="","",IF(LEN(TRIM(LEFT(TRIM(MID(TRIM(Applications!D127),FIND(",",TRIM(Applications!D127)&amp;",")+1,200)),FIND(",",TRIM(MID(TRIM(Applications!D127),FIND(",",TRIM(Applications!D127)&amp;",")+1,200))&amp;",")-1)))=2,UPPER(TRIM(LEFT(TRIM(MID(TRIM(Applications!D127),FIND(",",TRIM(Applications!D127)&amp;",")+1,200)),FIND(",",TRIM(MID(TRIM(Applications!D127),FIND(",",TRIM(Applications!D127)&amp;",")+1,200))&amp;",")-1))),IFERROR(VLOOKUP(LOWER(TRIM(LEFT(TRIM(MID(TRIM(Applications!D127),FIND(",",TRIM(Applications!D127)&amp;",")+1,200)),FIND(",",TRIM(MID(TRIM(Applications!D127),FIND(",",TRIM(Applications!D127)&amp;",")+1,200))&amp;",")-1))),$U$2:$V$67,2,FALSE),"")))</f>
        <v/>
      </c>
      <c r="O127" s="26">
        <f>IF(M127="","",IF(N127="",M127,M127&amp;", "&amp;N127))</f>
        <v/>
      </c>
      <c r="P127" s="26">
        <f>IF(O127="","",IF(COUNTIF(O$2:O127,O127)=1,COUNTIF(O$2:O$2000,O127)+(2001-ROW())/100000,""))</f>
        <v/>
      </c>
    </row>
    <row r="128">
      <c r="A128" s="26">
        <f>IF(AND(ISNUMBER(Applications!A128),ISNUMBER(Applications!M128),OR(UPPER(TRIM(Applications!I128))="INTERVIEWING",UPPER(TRIM(Applications!I128))="REJECTED",UPPER(TRIM(Applications!I128))="OFFER")),IF(Applications!M128&gt;=Applications!A128,Applications!M128-Applications!A128,""),"")</f>
        <v/>
      </c>
      <c r="B128" s="26">
        <f>IF(AND(D128=1,ISNUMBER(Applications!A128)),WEEKDAY(Applications!A128),"")</f>
        <v/>
      </c>
      <c r="C128" s="27">
        <f>IF(AND(D128=1,ISNUMBER(Applications!A128)),Applications!A128-WEEKDAY(Applications!A128,3),"")</f>
        <v/>
      </c>
      <c r="D128" s="26">
        <f>IF(OR(UPPER(TRIM(Applications!I128))="APPLIED",UPPER(TRIM(Applications!I128))="INTERVIEWING",UPPER(TRIM(Applications!I128))="REJECTED",UPPER(TRIM(Applications!I128))="OFFER"),1,0)</f>
        <v/>
      </c>
      <c r="E128" s="26">
        <f>IF(AND(ISNUMBER(Applications!M128),OR(N(Applications!O128)&gt;0,UPPER(TRIM(Applications!I128))="INTERVIEWING",UPPER(TRIM(Applications!I128))="OFFER")),Applications!M128-WEEKDAY(Applications!M128,3),"")</f>
        <v/>
      </c>
      <c r="F128" s="26">
        <f>IF(AND(UPPER(TRIM(Applications!I128))="SKIPPED",ISNUMBER(Applications!A128)),Applications!A128-WEEKDAY(Applications!A128,3),"")</f>
        <v/>
      </c>
      <c r="G128" s="26">
        <f>IF(AND(UPPER(TRIM(Applications!I128))="BOOKMARKED",ISNUMBER(Applications!A128)),Applications!A128-WEEKDAY(Applications!A128,3),"")</f>
        <v/>
      </c>
      <c r="H128" s="26">
        <f>IF(AND(UPPER(TRIM(Applications!I128))="NOT APPLIED",ISNUMBER(Applications!A128)),Applications!A128-WEEKDAY(Applications!A128,3),"")</f>
        <v/>
      </c>
      <c r="I128" s="26">
        <f>IF(AND(UPPER(TRIM(Applications!I128))="REJECTED",ISNUMBER(Applications!M128)),Applications!M128-WEEKDAY(Applications!M128,3),"")</f>
        <v/>
      </c>
      <c r="J128" s="26">
        <f>IF(AND(UPPER(TRIM(Applications!I128))="OFFER",ISNUMBER(Applications!M128)),Applications!M128-WEEKDAY(Applications!M128,3),"")</f>
        <v/>
      </c>
      <c r="K128" s="26">
        <f>IF(TRIM(Applications!J128)="","",IFERROR(LOOKUP(2,1/ISNUMBER(SEARCH($R$2:$R$25,Applications!J128)),$S$2:$S$25),""))</f>
        <v/>
      </c>
      <c r="L128" s="26">
        <f>IF(K128="","",IF(COUNTIF(K$2:K128,K128)=1,COUNTIF(K$2:K$2000,K128)+(2001-ROW())/100000,""))</f>
        <v/>
      </c>
      <c r="M128" s="26">
        <f>IF(TRIM(Applications!D128)="","",TRIM(LEFT(TRIM(Applications!D128),FIND(",",TRIM(Applications!D128)&amp;",")-1)))</f>
        <v/>
      </c>
      <c r="N128" s="26">
        <f>IF(M128="","",IF(LEN(TRIM(LEFT(TRIM(MID(TRIM(Applications!D128),FIND(",",TRIM(Applications!D128)&amp;",")+1,200)),FIND(",",TRIM(MID(TRIM(Applications!D128),FIND(",",TRIM(Applications!D128)&amp;",")+1,200))&amp;",")-1)))=2,UPPER(TRIM(LEFT(TRIM(MID(TRIM(Applications!D128),FIND(",",TRIM(Applications!D128)&amp;",")+1,200)),FIND(",",TRIM(MID(TRIM(Applications!D128),FIND(",",TRIM(Applications!D128)&amp;",")+1,200))&amp;",")-1))),IFERROR(VLOOKUP(LOWER(TRIM(LEFT(TRIM(MID(TRIM(Applications!D128),FIND(",",TRIM(Applications!D128)&amp;",")+1,200)),FIND(",",TRIM(MID(TRIM(Applications!D128),FIND(",",TRIM(Applications!D128)&amp;",")+1,200))&amp;",")-1))),$U$2:$V$67,2,FALSE),"")))</f>
        <v/>
      </c>
      <c r="O128" s="26">
        <f>IF(M128="","",IF(N128="",M128,M128&amp;", "&amp;N128))</f>
        <v/>
      </c>
      <c r="P128" s="26">
        <f>IF(O128="","",IF(COUNTIF(O$2:O128,O128)=1,COUNTIF(O$2:O$2000,O128)+(2001-ROW())/100000,""))</f>
        <v/>
      </c>
    </row>
    <row r="129">
      <c r="A129" s="26">
        <f>IF(AND(ISNUMBER(Applications!A129),ISNUMBER(Applications!M129),OR(UPPER(TRIM(Applications!I129))="INTERVIEWING",UPPER(TRIM(Applications!I129))="REJECTED",UPPER(TRIM(Applications!I129))="OFFER")),IF(Applications!M129&gt;=Applications!A129,Applications!M129-Applications!A129,""),"")</f>
        <v/>
      </c>
      <c r="B129" s="26">
        <f>IF(AND(D129=1,ISNUMBER(Applications!A129)),WEEKDAY(Applications!A129),"")</f>
        <v/>
      </c>
      <c r="C129" s="27">
        <f>IF(AND(D129=1,ISNUMBER(Applications!A129)),Applications!A129-WEEKDAY(Applications!A129,3),"")</f>
        <v/>
      </c>
      <c r="D129" s="26">
        <f>IF(OR(UPPER(TRIM(Applications!I129))="APPLIED",UPPER(TRIM(Applications!I129))="INTERVIEWING",UPPER(TRIM(Applications!I129))="REJECTED",UPPER(TRIM(Applications!I129))="OFFER"),1,0)</f>
        <v/>
      </c>
      <c r="E129" s="26">
        <f>IF(AND(ISNUMBER(Applications!M129),OR(N(Applications!O129)&gt;0,UPPER(TRIM(Applications!I129))="INTERVIEWING",UPPER(TRIM(Applications!I129))="OFFER")),Applications!M129-WEEKDAY(Applications!M129,3),"")</f>
        <v/>
      </c>
      <c r="F129" s="26">
        <f>IF(AND(UPPER(TRIM(Applications!I129))="SKIPPED",ISNUMBER(Applications!A129)),Applications!A129-WEEKDAY(Applications!A129,3),"")</f>
        <v/>
      </c>
      <c r="G129" s="26">
        <f>IF(AND(UPPER(TRIM(Applications!I129))="BOOKMARKED",ISNUMBER(Applications!A129)),Applications!A129-WEEKDAY(Applications!A129,3),"")</f>
        <v/>
      </c>
      <c r="H129" s="26">
        <f>IF(AND(UPPER(TRIM(Applications!I129))="NOT APPLIED",ISNUMBER(Applications!A129)),Applications!A129-WEEKDAY(Applications!A129,3),"")</f>
        <v/>
      </c>
      <c r="I129" s="26">
        <f>IF(AND(UPPER(TRIM(Applications!I129))="REJECTED",ISNUMBER(Applications!M129)),Applications!M129-WEEKDAY(Applications!M129,3),"")</f>
        <v/>
      </c>
      <c r="J129" s="26">
        <f>IF(AND(UPPER(TRIM(Applications!I129))="OFFER",ISNUMBER(Applications!M129)),Applications!M129-WEEKDAY(Applications!M129,3),"")</f>
        <v/>
      </c>
      <c r="K129" s="26">
        <f>IF(TRIM(Applications!J129)="","",IFERROR(LOOKUP(2,1/ISNUMBER(SEARCH($R$2:$R$25,Applications!J129)),$S$2:$S$25),""))</f>
        <v/>
      </c>
      <c r="L129" s="26">
        <f>IF(K129="","",IF(COUNTIF(K$2:K129,K129)=1,COUNTIF(K$2:K$2000,K129)+(2001-ROW())/100000,""))</f>
        <v/>
      </c>
      <c r="M129" s="26">
        <f>IF(TRIM(Applications!D129)="","",TRIM(LEFT(TRIM(Applications!D129),FIND(",",TRIM(Applications!D129)&amp;",")-1)))</f>
        <v/>
      </c>
      <c r="N129" s="26">
        <f>IF(M129="","",IF(LEN(TRIM(LEFT(TRIM(MID(TRIM(Applications!D129),FIND(",",TRIM(Applications!D129)&amp;",")+1,200)),FIND(",",TRIM(MID(TRIM(Applications!D129),FIND(",",TRIM(Applications!D129)&amp;",")+1,200))&amp;",")-1)))=2,UPPER(TRIM(LEFT(TRIM(MID(TRIM(Applications!D129),FIND(",",TRIM(Applications!D129)&amp;",")+1,200)),FIND(",",TRIM(MID(TRIM(Applications!D129),FIND(",",TRIM(Applications!D129)&amp;",")+1,200))&amp;",")-1))),IFERROR(VLOOKUP(LOWER(TRIM(LEFT(TRIM(MID(TRIM(Applications!D129),FIND(",",TRIM(Applications!D129)&amp;",")+1,200)),FIND(",",TRIM(MID(TRIM(Applications!D129),FIND(",",TRIM(Applications!D129)&amp;",")+1,200))&amp;",")-1))),$U$2:$V$67,2,FALSE),"")))</f>
        <v/>
      </c>
      <c r="O129" s="26">
        <f>IF(M129="","",IF(N129="",M129,M129&amp;", "&amp;N129))</f>
        <v/>
      </c>
      <c r="P129" s="26">
        <f>IF(O129="","",IF(COUNTIF(O$2:O129,O129)=1,COUNTIF(O$2:O$2000,O129)+(2001-ROW())/100000,""))</f>
        <v/>
      </c>
    </row>
    <row r="130">
      <c r="A130" s="26">
        <f>IF(AND(ISNUMBER(Applications!A130),ISNUMBER(Applications!M130),OR(UPPER(TRIM(Applications!I130))="INTERVIEWING",UPPER(TRIM(Applications!I130))="REJECTED",UPPER(TRIM(Applications!I130))="OFFER")),IF(Applications!M130&gt;=Applications!A130,Applications!M130-Applications!A130,""),"")</f>
        <v/>
      </c>
      <c r="B130" s="26">
        <f>IF(AND(D130=1,ISNUMBER(Applications!A130)),WEEKDAY(Applications!A130),"")</f>
        <v/>
      </c>
      <c r="C130" s="27">
        <f>IF(AND(D130=1,ISNUMBER(Applications!A130)),Applications!A130-WEEKDAY(Applications!A130,3),"")</f>
        <v/>
      </c>
      <c r="D130" s="26">
        <f>IF(OR(UPPER(TRIM(Applications!I130))="APPLIED",UPPER(TRIM(Applications!I130))="INTERVIEWING",UPPER(TRIM(Applications!I130))="REJECTED",UPPER(TRIM(Applications!I130))="OFFER"),1,0)</f>
        <v/>
      </c>
      <c r="E130" s="26">
        <f>IF(AND(ISNUMBER(Applications!M130),OR(N(Applications!O130)&gt;0,UPPER(TRIM(Applications!I130))="INTERVIEWING",UPPER(TRIM(Applications!I130))="OFFER")),Applications!M130-WEEKDAY(Applications!M130,3),"")</f>
        <v/>
      </c>
      <c r="F130" s="26">
        <f>IF(AND(UPPER(TRIM(Applications!I130))="SKIPPED",ISNUMBER(Applications!A130)),Applications!A130-WEEKDAY(Applications!A130,3),"")</f>
        <v/>
      </c>
      <c r="G130" s="26">
        <f>IF(AND(UPPER(TRIM(Applications!I130))="BOOKMARKED",ISNUMBER(Applications!A130)),Applications!A130-WEEKDAY(Applications!A130,3),"")</f>
        <v/>
      </c>
      <c r="H130" s="26">
        <f>IF(AND(UPPER(TRIM(Applications!I130))="NOT APPLIED",ISNUMBER(Applications!A130)),Applications!A130-WEEKDAY(Applications!A130,3),"")</f>
        <v/>
      </c>
      <c r="I130" s="26">
        <f>IF(AND(UPPER(TRIM(Applications!I130))="REJECTED",ISNUMBER(Applications!M130)),Applications!M130-WEEKDAY(Applications!M130,3),"")</f>
        <v/>
      </c>
      <c r="J130" s="26">
        <f>IF(AND(UPPER(TRIM(Applications!I130))="OFFER",ISNUMBER(Applications!M130)),Applications!M130-WEEKDAY(Applications!M130,3),"")</f>
        <v/>
      </c>
      <c r="K130" s="26">
        <f>IF(TRIM(Applications!J130)="","",IFERROR(LOOKUP(2,1/ISNUMBER(SEARCH($R$2:$R$25,Applications!J130)),$S$2:$S$25),""))</f>
        <v/>
      </c>
      <c r="L130" s="26">
        <f>IF(K130="","",IF(COUNTIF(K$2:K130,K130)=1,COUNTIF(K$2:K$2000,K130)+(2001-ROW())/100000,""))</f>
        <v/>
      </c>
      <c r="M130" s="26">
        <f>IF(TRIM(Applications!D130)="","",TRIM(LEFT(TRIM(Applications!D130),FIND(",",TRIM(Applications!D130)&amp;",")-1)))</f>
        <v/>
      </c>
      <c r="N130" s="26">
        <f>IF(M130="","",IF(LEN(TRIM(LEFT(TRIM(MID(TRIM(Applications!D130),FIND(",",TRIM(Applications!D130)&amp;",")+1,200)),FIND(",",TRIM(MID(TRIM(Applications!D130),FIND(",",TRIM(Applications!D130)&amp;",")+1,200))&amp;",")-1)))=2,UPPER(TRIM(LEFT(TRIM(MID(TRIM(Applications!D130),FIND(",",TRIM(Applications!D130)&amp;",")+1,200)),FIND(",",TRIM(MID(TRIM(Applications!D130),FIND(",",TRIM(Applications!D130)&amp;",")+1,200))&amp;",")-1))),IFERROR(VLOOKUP(LOWER(TRIM(LEFT(TRIM(MID(TRIM(Applications!D130),FIND(",",TRIM(Applications!D130)&amp;",")+1,200)),FIND(",",TRIM(MID(TRIM(Applications!D130),FIND(",",TRIM(Applications!D130)&amp;",")+1,200))&amp;",")-1))),$U$2:$V$67,2,FALSE),"")))</f>
        <v/>
      </c>
      <c r="O130" s="26">
        <f>IF(M130="","",IF(N130="",M130,M130&amp;", "&amp;N130))</f>
        <v/>
      </c>
      <c r="P130" s="26">
        <f>IF(O130="","",IF(COUNTIF(O$2:O130,O130)=1,COUNTIF(O$2:O$2000,O130)+(2001-ROW())/100000,""))</f>
        <v/>
      </c>
    </row>
    <row r="131">
      <c r="A131" s="26">
        <f>IF(AND(ISNUMBER(Applications!A131),ISNUMBER(Applications!M131),OR(UPPER(TRIM(Applications!I131))="INTERVIEWING",UPPER(TRIM(Applications!I131))="REJECTED",UPPER(TRIM(Applications!I131))="OFFER")),IF(Applications!M131&gt;=Applications!A131,Applications!M131-Applications!A131,""),"")</f>
        <v/>
      </c>
      <c r="B131" s="26">
        <f>IF(AND(D131=1,ISNUMBER(Applications!A131)),WEEKDAY(Applications!A131),"")</f>
        <v/>
      </c>
      <c r="C131" s="27">
        <f>IF(AND(D131=1,ISNUMBER(Applications!A131)),Applications!A131-WEEKDAY(Applications!A131,3),"")</f>
        <v/>
      </c>
      <c r="D131" s="26">
        <f>IF(OR(UPPER(TRIM(Applications!I131))="APPLIED",UPPER(TRIM(Applications!I131))="INTERVIEWING",UPPER(TRIM(Applications!I131))="REJECTED",UPPER(TRIM(Applications!I131))="OFFER"),1,0)</f>
        <v/>
      </c>
      <c r="E131" s="26">
        <f>IF(AND(ISNUMBER(Applications!M131),OR(N(Applications!O131)&gt;0,UPPER(TRIM(Applications!I131))="INTERVIEWING",UPPER(TRIM(Applications!I131))="OFFER")),Applications!M131-WEEKDAY(Applications!M131,3),"")</f>
        <v/>
      </c>
      <c r="F131" s="26">
        <f>IF(AND(UPPER(TRIM(Applications!I131))="SKIPPED",ISNUMBER(Applications!A131)),Applications!A131-WEEKDAY(Applications!A131,3),"")</f>
        <v/>
      </c>
      <c r="G131" s="26">
        <f>IF(AND(UPPER(TRIM(Applications!I131))="BOOKMARKED",ISNUMBER(Applications!A131)),Applications!A131-WEEKDAY(Applications!A131,3),"")</f>
        <v/>
      </c>
      <c r="H131" s="26">
        <f>IF(AND(UPPER(TRIM(Applications!I131))="NOT APPLIED",ISNUMBER(Applications!A131)),Applications!A131-WEEKDAY(Applications!A131,3),"")</f>
        <v/>
      </c>
      <c r="I131" s="26">
        <f>IF(AND(UPPER(TRIM(Applications!I131))="REJECTED",ISNUMBER(Applications!M131)),Applications!M131-WEEKDAY(Applications!M131,3),"")</f>
        <v/>
      </c>
      <c r="J131" s="26">
        <f>IF(AND(UPPER(TRIM(Applications!I131))="OFFER",ISNUMBER(Applications!M131)),Applications!M131-WEEKDAY(Applications!M131,3),"")</f>
        <v/>
      </c>
      <c r="K131" s="26">
        <f>IF(TRIM(Applications!J131)="","",IFERROR(LOOKUP(2,1/ISNUMBER(SEARCH($R$2:$R$25,Applications!J131)),$S$2:$S$25),""))</f>
        <v/>
      </c>
      <c r="L131" s="26">
        <f>IF(K131="","",IF(COUNTIF(K$2:K131,K131)=1,COUNTIF(K$2:K$2000,K131)+(2001-ROW())/100000,""))</f>
        <v/>
      </c>
      <c r="M131" s="26">
        <f>IF(TRIM(Applications!D131)="","",TRIM(LEFT(TRIM(Applications!D131),FIND(",",TRIM(Applications!D131)&amp;",")-1)))</f>
        <v/>
      </c>
      <c r="N131" s="26">
        <f>IF(M131="","",IF(LEN(TRIM(LEFT(TRIM(MID(TRIM(Applications!D131),FIND(",",TRIM(Applications!D131)&amp;",")+1,200)),FIND(",",TRIM(MID(TRIM(Applications!D131),FIND(",",TRIM(Applications!D131)&amp;",")+1,200))&amp;",")-1)))=2,UPPER(TRIM(LEFT(TRIM(MID(TRIM(Applications!D131),FIND(",",TRIM(Applications!D131)&amp;",")+1,200)),FIND(",",TRIM(MID(TRIM(Applications!D131),FIND(",",TRIM(Applications!D131)&amp;",")+1,200))&amp;",")-1))),IFERROR(VLOOKUP(LOWER(TRIM(LEFT(TRIM(MID(TRIM(Applications!D131),FIND(",",TRIM(Applications!D131)&amp;",")+1,200)),FIND(",",TRIM(MID(TRIM(Applications!D131),FIND(",",TRIM(Applications!D131)&amp;",")+1,200))&amp;",")-1))),$U$2:$V$67,2,FALSE),"")))</f>
        <v/>
      </c>
      <c r="O131" s="26">
        <f>IF(M131="","",IF(N131="",M131,M131&amp;", "&amp;N131))</f>
        <v/>
      </c>
      <c r="P131" s="26">
        <f>IF(O131="","",IF(COUNTIF(O$2:O131,O131)=1,COUNTIF(O$2:O$2000,O131)+(2001-ROW())/100000,""))</f>
        <v/>
      </c>
    </row>
    <row r="132">
      <c r="A132" s="26">
        <f>IF(AND(ISNUMBER(Applications!A132),ISNUMBER(Applications!M132),OR(UPPER(TRIM(Applications!I132))="INTERVIEWING",UPPER(TRIM(Applications!I132))="REJECTED",UPPER(TRIM(Applications!I132))="OFFER")),IF(Applications!M132&gt;=Applications!A132,Applications!M132-Applications!A132,""),"")</f>
        <v/>
      </c>
      <c r="B132" s="26">
        <f>IF(AND(D132=1,ISNUMBER(Applications!A132)),WEEKDAY(Applications!A132),"")</f>
        <v/>
      </c>
      <c r="C132" s="27">
        <f>IF(AND(D132=1,ISNUMBER(Applications!A132)),Applications!A132-WEEKDAY(Applications!A132,3),"")</f>
        <v/>
      </c>
      <c r="D132" s="26">
        <f>IF(OR(UPPER(TRIM(Applications!I132))="APPLIED",UPPER(TRIM(Applications!I132))="INTERVIEWING",UPPER(TRIM(Applications!I132))="REJECTED",UPPER(TRIM(Applications!I132))="OFFER"),1,0)</f>
        <v/>
      </c>
      <c r="E132" s="26">
        <f>IF(AND(ISNUMBER(Applications!M132),OR(N(Applications!O132)&gt;0,UPPER(TRIM(Applications!I132))="INTERVIEWING",UPPER(TRIM(Applications!I132))="OFFER")),Applications!M132-WEEKDAY(Applications!M132,3),"")</f>
        <v/>
      </c>
      <c r="F132" s="26">
        <f>IF(AND(UPPER(TRIM(Applications!I132))="SKIPPED",ISNUMBER(Applications!A132)),Applications!A132-WEEKDAY(Applications!A132,3),"")</f>
        <v/>
      </c>
      <c r="G132" s="26">
        <f>IF(AND(UPPER(TRIM(Applications!I132))="BOOKMARKED",ISNUMBER(Applications!A132)),Applications!A132-WEEKDAY(Applications!A132,3),"")</f>
        <v/>
      </c>
      <c r="H132" s="26">
        <f>IF(AND(UPPER(TRIM(Applications!I132))="NOT APPLIED",ISNUMBER(Applications!A132)),Applications!A132-WEEKDAY(Applications!A132,3),"")</f>
        <v/>
      </c>
      <c r="I132" s="26">
        <f>IF(AND(UPPER(TRIM(Applications!I132))="REJECTED",ISNUMBER(Applications!M132)),Applications!M132-WEEKDAY(Applications!M132,3),"")</f>
        <v/>
      </c>
      <c r="J132" s="26">
        <f>IF(AND(UPPER(TRIM(Applications!I132))="OFFER",ISNUMBER(Applications!M132)),Applications!M132-WEEKDAY(Applications!M132,3),"")</f>
        <v/>
      </c>
      <c r="K132" s="26">
        <f>IF(TRIM(Applications!J132)="","",IFERROR(LOOKUP(2,1/ISNUMBER(SEARCH($R$2:$R$25,Applications!J132)),$S$2:$S$25),""))</f>
        <v/>
      </c>
      <c r="L132" s="26">
        <f>IF(K132="","",IF(COUNTIF(K$2:K132,K132)=1,COUNTIF(K$2:K$2000,K132)+(2001-ROW())/100000,""))</f>
        <v/>
      </c>
      <c r="M132" s="26">
        <f>IF(TRIM(Applications!D132)="","",TRIM(LEFT(TRIM(Applications!D132),FIND(",",TRIM(Applications!D132)&amp;",")-1)))</f>
        <v/>
      </c>
      <c r="N132" s="26">
        <f>IF(M132="","",IF(LEN(TRIM(LEFT(TRIM(MID(TRIM(Applications!D132),FIND(",",TRIM(Applications!D132)&amp;",")+1,200)),FIND(",",TRIM(MID(TRIM(Applications!D132),FIND(",",TRIM(Applications!D132)&amp;",")+1,200))&amp;",")-1)))=2,UPPER(TRIM(LEFT(TRIM(MID(TRIM(Applications!D132),FIND(",",TRIM(Applications!D132)&amp;",")+1,200)),FIND(",",TRIM(MID(TRIM(Applications!D132),FIND(",",TRIM(Applications!D132)&amp;",")+1,200))&amp;",")-1))),IFERROR(VLOOKUP(LOWER(TRIM(LEFT(TRIM(MID(TRIM(Applications!D132),FIND(",",TRIM(Applications!D132)&amp;",")+1,200)),FIND(",",TRIM(MID(TRIM(Applications!D132),FIND(",",TRIM(Applications!D132)&amp;",")+1,200))&amp;",")-1))),$U$2:$V$67,2,FALSE),"")))</f>
        <v/>
      </c>
      <c r="O132" s="26">
        <f>IF(M132="","",IF(N132="",M132,M132&amp;", "&amp;N132))</f>
        <v/>
      </c>
      <c r="P132" s="26">
        <f>IF(O132="","",IF(COUNTIF(O$2:O132,O132)=1,COUNTIF(O$2:O$2000,O132)+(2001-ROW())/100000,""))</f>
        <v/>
      </c>
    </row>
    <row r="133">
      <c r="A133" s="26">
        <f>IF(AND(ISNUMBER(Applications!A133),ISNUMBER(Applications!M133),OR(UPPER(TRIM(Applications!I133))="INTERVIEWING",UPPER(TRIM(Applications!I133))="REJECTED",UPPER(TRIM(Applications!I133))="OFFER")),IF(Applications!M133&gt;=Applications!A133,Applications!M133-Applications!A133,""),"")</f>
        <v/>
      </c>
      <c r="B133" s="26">
        <f>IF(AND(D133=1,ISNUMBER(Applications!A133)),WEEKDAY(Applications!A133),"")</f>
        <v/>
      </c>
      <c r="C133" s="27">
        <f>IF(AND(D133=1,ISNUMBER(Applications!A133)),Applications!A133-WEEKDAY(Applications!A133,3),"")</f>
        <v/>
      </c>
      <c r="D133" s="26">
        <f>IF(OR(UPPER(TRIM(Applications!I133))="APPLIED",UPPER(TRIM(Applications!I133))="INTERVIEWING",UPPER(TRIM(Applications!I133))="REJECTED",UPPER(TRIM(Applications!I133))="OFFER"),1,0)</f>
        <v/>
      </c>
      <c r="E133" s="26">
        <f>IF(AND(ISNUMBER(Applications!M133),OR(N(Applications!O133)&gt;0,UPPER(TRIM(Applications!I133))="INTERVIEWING",UPPER(TRIM(Applications!I133))="OFFER")),Applications!M133-WEEKDAY(Applications!M133,3),"")</f>
        <v/>
      </c>
      <c r="F133" s="26">
        <f>IF(AND(UPPER(TRIM(Applications!I133))="SKIPPED",ISNUMBER(Applications!A133)),Applications!A133-WEEKDAY(Applications!A133,3),"")</f>
        <v/>
      </c>
      <c r="G133" s="26">
        <f>IF(AND(UPPER(TRIM(Applications!I133))="BOOKMARKED",ISNUMBER(Applications!A133)),Applications!A133-WEEKDAY(Applications!A133,3),"")</f>
        <v/>
      </c>
      <c r="H133" s="26">
        <f>IF(AND(UPPER(TRIM(Applications!I133))="NOT APPLIED",ISNUMBER(Applications!A133)),Applications!A133-WEEKDAY(Applications!A133,3),"")</f>
        <v/>
      </c>
      <c r="I133" s="26">
        <f>IF(AND(UPPER(TRIM(Applications!I133))="REJECTED",ISNUMBER(Applications!M133)),Applications!M133-WEEKDAY(Applications!M133,3),"")</f>
        <v/>
      </c>
      <c r="J133" s="26">
        <f>IF(AND(UPPER(TRIM(Applications!I133))="OFFER",ISNUMBER(Applications!M133)),Applications!M133-WEEKDAY(Applications!M133,3),"")</f>
        <v/>
      </c>
      <c r="K133" s="26">
        <f>IF(TRIM(Applications!J133)="","",IFERROR(LOOKUP(2,1/ISNUMBER(SEARCH($R$2:$R$25,Applications!J133)),$S$2:$S$25),""))</f>
        <v/>
      </c>
      <c r="L133" s="26">
        <f>IF(K133="","",IF(COUNTIF(K$2:K133,K133)=1,COUNTIF(K$2:K$2000,K133)+(2001-ROW())/100000,""))</f>
        <v/>
      </c>
      <c r="M133" s="26">
        <f>IF(TRIM(Applications!D133)="","",TRIM(LEFT(TRIM(Applications!D133),FIND(",",TRIM(Applications!D133)&amp;",")-1)))</f>
        <v/>
      </c>
      <c r="N133" s="26">
        <f>IF(M133="","",IF(LEN(TRIM(LEFT(TRIM(MID(TRIM(Applications!D133),FIND(",",TRIM(Applications!D133)&amp;",")+1,200)),FIND(",",TRIM(MID(TRIM(Applications!D133),FIND(",",TRIM(Applications!D133)&amp;",")+1,200))&amp;",")-1)))=2,UPPER(TRIM(LEFT(TRIM(MID(TRIM(Applications!D133),FIND(",",TRIM(Applications!D133)&amp;",")+1,200)),FIND(",",TRIM(MID(TRIM(Applications!D133),FIND(",",TRIM(Applications!D133)&amp;",")+1,200))&amp;",")-1))),IFERROR(VLOOKUP(LOWER(TRIM(LEFT(TRIM(MID(TRIM(Applications!D133),FIND(",",TRIM(Applications!D133)&amp;",")+1,200)),FIND(",",TRIM(MID(TRIM(Applications!D133),FIND(",",TRIM(Applications!D133)&amp;",")+1,200))&amp;",")-1))),$U$2:$V$67,2,FALSE),"")))</f>
        <v/>
      </c>
      <c r="O133" s="26">
        <f>IF(M133="","",IF(N133="",M133,M133&amp;", "&amp;N133))</f>
        <v/>
      </c>
      <c r="P133" s="26">
        <f>IF(O133="","",IF(COUNTIF(O$2:O133,O133)=1,COUNTIF(O$2:O$2000,O133)+(2001-ROW())/100000,""))</f>
        <v/>
      </c>
    </row>
    <row r="134">
      <c r="A134" s="26">
        <f>IF(AND(ISNUMBER(Applications!A134),ISNUMBER(Applications!M134),OR(UPPER(TRIM(Applications!I134))="INTERVIEWING",UPPER(TRIM(Applications!I134))="REJECTED",UPPER(TRIM(Applications!I134))="OFFER")),IF(Applications!M134&gt;=Applications!A134,Applications!M134-Applications!A134,""),"")</f>
        <v/>
      </c>
      <c r="B134" s="26">
        <f>IF(AND(D134=1,ISNUMBER(Applications!A134)),WEEKDAY(Applications!A134),"")</f>
        <v/>
      </c>
      <c r="C134" s="27">
        <f>IF(AND(D134=1,ISNUMBER(Applications!A134)),Applications!A134-WEEKDAY(Applications!A134,3),"")</f>
        <v/>
      </c>
      <c r="D134" s="26">
        <f>IF(OR(UPPER(TRIM(Applications!I134))="APPLIED",UPPER(TRIM(Applications!I134))="INTERVIEWING",UPPER(TRIM(Applications!I134))="REJECTED",UPPER(TRIM(Applications!I134))="OFFER"),1,0)</f>
        <v/>
      </c>
      <c r="E134" s="26">
        <f>IF(AND(ISNUMBER(Applications!M134),OR(N(Applications!O134)&gt;0,UPPER(TRIM(Applications!I134))="INTERVIEWING",UPPER(TRIM(Applications!I134))="OFFER")),Applications!M134-WEEKDAY(Applications!M134,3),"")</f>
        <v/>
      </c>
      <c r="F134" s="26">
        <f>IF(AND(UPPER(TRIM(Applications!I134))="SKIPPED",ISNUMBER(Applications!A134)),Applications!A134-WEEKDAY(Applications!A134,3),"")</f>
        <v/>
      </c>
      <c r="G134" s="26">
        <f>IF(AND(UPPER(TRIM(Applications!I134))="BOOKMARKED",ISNUMBER(Applications!A134)),Applications!A134-WEEKDAY(Applications!A134,3),"")</f>
        <v/>
      </c>
      <c r="H134" s="26">
        <f>IF(AND(UPPER(TRIM(Applications!I134))="NOT APPLIED",ISNUMBER(Applications!A134)),Applications!A134-WEEKDAY(Applications!A134,3),"")</f>
        <v/>
      </c>
      <c r="I134" s="26">
        <f>IF(AND(UPPER(TRIM(Applications!I134))="REJECTED",ISNUMBER(Applications!M134)),Applications!M134-WEEKDAY(Applications!M134,3),"")</f>
        <v/>
      </c>
      <c r="J134" s="26">
        <f>IF(AND(UPPER(TRIM(Applications!I134))="OFFER",ISNUMBER(Applications!M134)),Applications!M134-WEEKDAY(Applications!M134,3),"")</f>
        <v/>
      </c>
      <c r="K134" s="26">
        <f>IF(TRIM(Applications!J134)="","",IFERROR(LOOKUP(2,1/ISNUMBER(SEARCH($R$2:$R$25,Applications!J134)),$S$2:$S$25),""))</f>
        <v/>
      </c>
      <c r="L134" s="26">
        <f>IF(K134="","",IF(COUNTIF(K$2:K134,K134)=1,COUNTIF(K$2:K$2000,K134)+(2001-ROW())/100000,""))</f>
        <v/>
      </c>
      <c r="M134" s="26">
        <f>IF(TRIM(Applications!D134)="","",TRIM(LEFT(TRIM(Applications!D134),FIND(",",TRIM(Applications!D134)&amp;",")-1)))</f>
        <v/>
      </c>
      <c r="N134" s="26">
        <f>IF(M134="","",IF(LEN(TRIM(LEFT(TRIM(MID(TRIM(Applications!D134),FIND(",",TRIM(Applications!D134)&amp;",")+1,200)),FIND(",",TRIM(MID(TRIM(Applications!D134),FIND(",",TRIM(Applications!D134)&amp;",")+1,200))&amp;",")-1)))=2,UPPER(TRIM(LEFT(TRIM(MID(TRIM(Applications!D134),FIND(",",TRIM(Applications!D134)&amp;",")+1,200)),FIND(",",TRIM(MID(TRIM(Applications!D134),FIND(",",TRIM(Applications!D134)&amp;",")+1,200))&amp;",")-1))),IFERROR(VLOOKUP(LOWER(TRIM(LEFT(TRIM(MID(TRIM(Applications!D134),FIND(",",TRIM(Applications!D134)&amp;",")+1,200)),FIND(",",TRIM(MID(TRIM(Applications!D134),FIND(",",TRIM(Applications!D134)&amp;",")+1,200))&amp;",")-1))),$U$2:$V$67,2,FALSE),"")))</f>
        <v/>
      </c>
      <c r="O134" s="26">
        <f>IF(M134="","",IF(N134="",M134,M134&amp;", "&amp;N134))</f>
        <v/>
      </c>
      <c r="P134" s="26">
        <f>IF(O134="","",IF(COUNTIF(O$2:O134,O134)=1,COUNTIF(O$2:O$2000,O134)+(2001-ROW())/100000,""))</f>
        <v/>
      </c>
    </row>
    <row r="135">
      <c r="A135" s="26">
        <f>IF(AND(ISNUMBER(Applications!A135),ISNUMBER(Applications!M135),OR(UPPER(TRIM(Applications!I135))="INTERVIEWING",UPPER(TRIM(Applications!I135))="REJECTED",UPPER(TRIM(Applications!I135))="OFFER")),IF(Applications!M135&gt;=Applications!A135,Applications!M135-Applications!A135,""),"")</f>
        <v/>
      </c>
      <c r="B135" s="26">
        <f>IF(AND(D135=1,ISNUMBER(Applications!A135)),WEEKDAY(Applications!A135),"")</f>
        <v/>
      </c>
      <c r="C135" s="27">
        <f>IF(AND(D135=1,ISNUMBER(Applications!A135)),Applications!A135-WEEKDAY(Applications!A135,3),"")</f>
        <v/>
      </c>
      <c r="D135" s="26">
        <f>IF(OR(UPPER(TRIM(Applications!I135))="APPLIED",UPPER(TRIM(Applications!I135))="INTERVIEWING",UPPER(TRIM(Applications!I135))="REJECTED",UPPER(TRIM(Applications!I135))="OFFER"),1,0)</f>
        <v/>
      </c>
      <c r="E135" s="26">
        <f>IF(AND(ISNUMBER(Applications!M135),OR(N(Applications!O135)&gt;0,UPPER(TRIM(Applications!I135))="INTERVIEWING",UPPER(TRIM(Applications!I135))="OFFER")),Applications!M135-WEEKDAY(Applications!M135,3),"")</f>
        <v/>
      </c>
      <c r="F135" s="26">
        <f>IF(AND(UPPER(TRIM(Applications!I135))="SKIPPED",ISNUMBER(Applications!A135)),Applications!A135-WEEKDAY(Applications!A135,3),"")</f>
        <v/>
      </c>
      <c r="G135" s="26">
        <f>IF(AND(UPPER(TRIM(Applications!I135))="BOOKMARKED",ISNUMBER(Applications!A135)),Applications!A135-WEEKDAY(Applications!A135,3),"")</f>
        <v/>
      </c>
      <c r="H135" s="26">
        <f>IF(AND(UPPER(TRIM(Applications!I135))="NOT APPLIED",ISNUMBER(Applications!A135)),Applications!A135-WEEKDAY(Applications!A135,3),"")</f>
        <v/>
      </c>
      <c r="I135" s="26">
        <f>IF(AND(UPPER(TRIM(Applications!I135))="REJECTED",ISNUMBER(Applications!M135)),Applications!M135-WEEKDAY(Applications!M135,3),"")</f>
        <v/>
      </c>
      <c r="J135" s="26">
        <f>IF(AND(UPPER(TRIM(Applications!I135))="OFFER",ISNUMBER(Applications!M135)),Applications!M135-WEEKDAY(Applications!M135,3),"")</f>
        <v/>
      </c>
      <c r="K135" s="26">
        <f>IF(TRIM(Applications!J135)="","",IFERROR(LOOKUP(2,1/ISNUMBER(SEARCH($R$2:$R$25,Applications!J135)),$S$2:$S$25),""))</f>
        <v/>
      </c>
      <c r="L135" s="26">
        <f>IF(K135="","",IF(COUNTIF(K$2:K135,K135)=1,COUNTIF(K$2:K$2000,K135)+(2001-ROW())/100000,""))</f>
        <v/>
      </c>
      <c r="M135" s="26">
        <f>IF(TRIM(Applications!D135)="","",TRIM(LEFT(TRIM(Applications!D135),FIND(",",TRIM(Applications!D135)&amp;",")-1)))</f>
        <v/>
      </c>
      <c r="N135" s="26">
        <f>IF(M135="","",IF(LEN(TRIM(LEFT(TRIM(MID(TRIM(Applications!D135),FIND(",",TRIM(Applications!D135)&amp;",")+1,200)),FIND(",",TRIM(MID(TRIM(Applications!D135),FIND(",",TRIM(Applications!D135)&amp;",")+1,200))&amp;",")-1)))=2,UPPER(TRIM(LEFT(TRIM(MID(TRIM(Applications!D135),FIND(",",TRIM(Applications!D135)&amp;",")+1,200)),FIND(",",TRIM(MID(TRIM(Applications!D135),FIND(",",TRIM(Applications!D135)&amp;",")+1,200))&amp;",")-1))),IFERROR(VLOOKUP(LOWER(TRIM(LEFT(TRIM(MID(TRIM(Applications!D135),FIND(",",TRIM(Applications!D135)&amp;",")+1,200)),FIND(",",TRIM(MID(TRIM(Applications!D135),FIND(",",TRIM(Applications!D135)&amp;",")+1,200))&amp;",")-1))),$U$2:$V$67,2,FALSE),"")))</f>
        <v/>
      </c>
      <c r="O135" s="26">
        <f>IF(M135="","",IF(N135="",M135,M135&amp;", "&amp;N135))</f>
        <v/>
      </c>
      <c r="P135" s="26">
        <f>IF(O135="","",IF(COUNTIF(O$2:O135,O135)=1,COUNTIF(O$2:O$2000,O135)+(2001-ROW())/100000,""))</f>
        <v/>
      </c>
    </row>
    <row r="136">
      <c r="A136" s="26">
        <f>IF(AND(ISNUMBER(Applications!A136),ISNUMBER(Applications!M136),OR(UPPER(TRIM(Applications!I136))="INTERVIEWING",UPPER(TRIM(Applications!I136))="REJECTED",UPPER(TRIM(Applications!I136))="OFFER")),IF(Applications!M136&gt;=Applications!A136,Applications!M136-Applications!A136,""),"")</f>
        <v/>
      </c>
      <c r="B136" s="26">
        <f>IF(AND(D136=1,ISNUMBER(Applications!A136)),WEEKDAY(Applications!A136),"")</f>
        <v/>
      </c>
      <c r="C136" s="27">
        <f>IF(AND(D136=1,ISNUMBER(Applications!A136)),Applications!A136-WEEKDAY(Applications!A136,3),"")</f>
        <v/>
      </c>
      <c r="D136" s="26">
        <f>IF(OR(UPPER(TRIM(Applications!I136))="APPLIED",UPPER(TRIM(Applications!I136))="INTERVIEWING",UPPER(TRIM(Applications!I136))="REJECTED",UPPER(TRIM(Applications!I136))="OFFER"),1,0)</f>
        <v/>
      </c>
      <c r="E136" s="26">
        <f>IF(AND(ISNUMBER(Applications!M136),OR(N(Applications!O136)&gt;0,UPPER(TRIM(Applications!I136))="INTERVIEWING",UPPER(TRIM(Applications!I136))="OFFER")),Applications!M136-WEEKDAY(Applications!M136,3),"")</f>
        <v/>
      </c>
      <c r="F136" s="26">
        <f>IF(AND(UPPER(TRIM(Applications!I136))="SKIPPED",ISNUMBER(Applications!A136)),Applications!A136-WEEKDAY(Applications!A136,3),"")</f>
        <v/>
      </c>
      <c r="G136" s="26">
        <f>IF(AND(UPPER(TRIM(Applications!I136))="BOOKMARKED",ISNUMBER(Applications!A136)),Applications!A136-WEEKDAY(Applications!A136,3),"")</f>
        <v/>
      </c>
      <c r="H136" s="26">
        <f>IF(AND(UPPER(TRIM(Applications!I136))="NOT APPLIED",ISNUMBER(Applications!A136)),Applications!A136-WEEKDAY(Applications!A136,3),"")</f>
        <v/>
      </c>
      <c r="I136" s="26">
        <f>IF(AND(UPPER(TRIM(Applications!I136))="REJECTED",ISNUMBER(Applications!M136)),Applications!M136-WEEKDAY(Applications!M136,3),"")</f>
        <v/>
      </c>
      <c r="J136" s="26">
        <f>IF(AND(UPPER(TRIM(Applications!I136))="OFFER",ISNUMBER(Applications!M136)),Applications!M136-WEEKDAY(Applications!M136,3),"")</f>
        <v/>
      </c>
      <c r="K136" s="26">
        <f>IF(TRIM(Applications!J136)="","",IFERROR(LOOKUP(2,1/ISNUMBER(SEARCH($R$2:$R$25,Applications!J136)),$S$2:$S$25),""))</f>
        <v/>
      </c>
      <c r="L136" s="26">
        <f>IF(K136="","",IF(COUNTIF(K$2:K136,K136)=1,COUNTIF(K$2:K$2000,K136)+(2001-ROW())/100000,""))</f>
        <v/>
      </c>
      <c r="M136" s="26">
        <f>IF(TRIM(Applications!D136)="","",TRIM(LEFT(TRIM(Applications!D136),FIND(",",TRIM(Applications!D136)&amp;",")-1)))</f>
        <v/>
      </c>
      <c r="N136" s="26">
        <f>IF(M136="","",IF(LEN(TRIM(LEFT(TRIM(MID(TRIM(Applications!D136),FIND(",",TRIM(Applications!D136)&amp;",")+1,200)),FIND(",",TRIM(MID(TRIM(Applications!D136),FIND(",",TRIM(Applications!D136)&amp;",")+1,200))&amp;",")-1)))=2,UPPER(TRIM(LEFT(TRIM(MID(TRIM(Applications!D136),FIND(",",TRIM(Applications!D136)&amp;",")+1,200)),FIND(",",TRIM(MID(TRIM(Applications!D136),FIND(",",TRIM(Applications!D136)&amp;",")+1,200))&amp;",")-1))),IFERROR(VLOOKUP(LOWER(TRIM(LEFT(TRIM(MID(TRIM(Applications!D136),FIND(",",TRIM(Applications!D136)&amp;",")+1,200)),FIND(",",TRIM(MID(TRIM(Applications!D136),FIND(",",TRIM(Applications!D136)&amp;",")+1,200))&amp;",")-1))),$U$2:$V$67,2,FALSE),"")))</f>
        <v/>
      </c>
      <c r="O136" s="26">
        <f>IF(M136="","",IF(N136="",M136,M136&amp;", "&amp;N136))</f>
        <v/>
      </c>
      <c r="P136" s="26">
        <f>IF(O136="","",IF(COUNTIF(O$2:O136,O136)=1,COUNTIF(O$2:O$2000,O136)+(2001-ROW())/100000,""))</f>
        <v/>
      </c>
    </row>
    <row r="137">
      <c r="A137" s="26">
        <f>IF(AND(ISNUMBER(Applications!A137),ISNUMBER(Applications!M137),OR(UPPER(TRIM(Applications!I137))="INTERVIEWING",UPPER(TRIM(Applications!I137))="REJECTED",UPPER(TRIM(Applications!I137))="OFFER")),IF(Applications!M137&gt;=Applications!A137,Applications!M137-Applications!A137,""),"")</f>
        <v/>
      </c>
      <c r="B137" s="26">
        <f>IF(AND(D137=1,ISNUMBER(Applications!A137)),WEEKDAY(Applications!A137),"")</f>
        <v/>
      </c>
      <c r="C137" s="27">
        <f>IF(AND(D137=1,ISNUMBER(Applications!A137)),Applications!A137-WEEKDAY(Applications!A137,3),"")</f>
        <v/>
      </c>
      <c r="D137" s="26">
        <f>IF(OR(UPPER(TRIM(Applications!I137))="APPLIED",UPPER(TRIM(Applications!I137))="INTERVIEWING",UPPER(TRIM(Applications!I137))="REJECTED",UPPER(TRIM(Applications!I137))="OFFER"),1,0)</f>
        <v/>
      </c>
      <c r="E137" s="26">
        <f>IF(AND(ISNUMBER(Applications!M137),OR(N(Applications!O137)&gt;0,UPPER(TRIM(Applications!I137))="INTERVIEWING",UPPER(TRIM(Applications!I137))="OFFER")),Applications!M137-WEEKDAY(Applications!M137,3),"")</f>
        <v/>
      </c>
      <c r="F137" s="26">
        <f>IF(AND(UPPER(TRIM(Applications!I137))="SKIPPED",ISNUMBER(Applications!A137)),Applications!A137-WEEKDAY(Applications!A137,3),"")</f>
        <v/>
      </c>
      <c r="G137" s="26">
        <f>IF(AND(UPPER(TRIM(Applications!I137))="BOOKMARKED",ISNUMBER(Applications!A137)),Applications!A137-WEEKDAY(Applications!A137,3),"")</f>
        <v/>
      </c>
      <c r="H137" s="26">
        <f>IF(AND(UPPER(TRIM(Applications!I137))="NOT APPLIED",ISNUMBER(Applications!A137)),Applications!A137-WEEKDAY(Applications!A137,3),"")</f>
        <v/>
      </c>
      <c r="I137" s="26">
        <f>IF(AND(UPPER(TRIM(Applications!I137))="REJECTED",ISNUMBER(Applications!M137)),Applications!M137-WEEKDAY(Applications!M137,3),"")</f>
        <v/>
      </c>
      <c r="J137" s="26">
        <f>IF(AND(UPPER(TRIM(Applications!I137))="OFFER",ISNUMBER(Applications!M137)),Applications!M137-WEEKDAY(Applications!M137,3),"")</f>
        <v/>
      </c>
      <c r="K137" s="26">
        <f>IF(TRIM(Applications!J137)="","",IFERROR(LOOKUP(2,1/ISNUMBER(SEARCH($R$2:$R$25,Applications!J137)),$S$2:$S$25),""))</f>
        <v/>
      </c>
      <c r="L137" s="26">
        <f>IF(K137="","",IF(COUNTIF(K$2:K137,K137)=1,COUNTIF(K$2:K$2000,K137)+(2001-ROW())/100000,""))</f>
        <v/>
      </c>
      <c r="M137" s="26">
        <f>IF(TRIM(Applications!D137)="","",TRIM(LEFT(TRIM(Applications!D137),FIND(",",TRIM(Applications!D137)&amp;",")-1)))</f>
        <v/>
      </c>
      <c r="N137" s="26">
        <f>IF(M137="","",IF(LEN(TRIM(LEFT(TRIM(MID(TRIM(Applications!D137),FIND(",",TRIM(Applications!D137)&amp;",")+1,200)),FIND(",",TRIM(MID(TRIM(Applications!D137),FIND(",",TRIM(Applications!D137)&amp;",")+1,200))&amp;",")-1)))=2,UPPER(TRIM(LEFT(TRIM(MID(TRIM(Applications!D137),FIND(",",TRIM(Applications!D137)&amp;",")+1,200)),FIND(",",TRIM(MID(TRIM(Applications!D137),FIND(",",TRIM(Applications!D137)&amp;",")+1,200))&amp;",")-1))),IFERROR(VLOOKUP(LOWER(TRIM(LEFT(TRIM(MID(TRIM(Applications!D137),FIND(",",TRIM(Applications!D137)&amp;",")+1,200)),FIND(",",TRIM(MID(TRIM(Applications!D137),FIND(",",TRIM(Applications!D137)&amp;",")+1,200))&amp;",")-1))),$U$2:$V$67,2,FALSE),"")))</f>
        <v/>
      </c>
      <c r="O137" s="26">
        <f>IF(M137="","",IF(N137="",M137,M137&amp;", "&amp;N137))</f>
        <v/>
      </c>
      <c r="P137" s="26">
        <f>IF(O137="","",IF(COUNTIF(O$2:O137,O137)=1,COUNTIF(O$2:O$2000,O137)+(2001-ROW())/100000,""))</f>
        <v/>
      </c>
    </row>
    <row r="138">
      <c r="A138" s="26">
        <f>IF(AND(ISNUMBER(Applications!A138),ISNUMBER(Applications!M138),OR(UPPER(TRIM(Applications!I138))="INTERVIEWING",UPPER(TRIM(Applications!I138))="REJECTED",UPPER(TRIM(Applications!I138))="OFFER")),IF(Applications!M138&gt;=Applications!A138,Applications!M138-Applications!A138,""),"")</f>
        <v/>
      </c>
      <c r="B138" s="26">
        <f>IF(AND(D138=1,ISNUMBER(Applications!A138)),WEEKDAY(Applications!A138),"")</f>
        <v/>
      </c>
      <c r="C138" s="27">
        <f>IF(AND(D138=1,ISNUMBER(Applications!A138)),Applications!A138-WEEKDAY(Applications!A138,3),"")</f>
        <v/>
      </c>
      <c r="D138" s="26">
        <f>IF(OR(UPPER(TRIM(Applications!I138))="APPLIED",UPPER(TRIM(Applications!I138))="INTERVIEWING",UPPER(TRIM(Applications!I138))="REJECTED",UPPER(TRIM(Applications!I138))="OFFER"),1,0)</f>
        <v/>
      </c>
      <c r="E138" s="26">
        <f>IF(AND(ISNUMBER(Applications!M138),OR(N(Applications!O138)&gt;0,UPPER(TRIM(Applications!I138))="INTERVIEWING",UPPER(TRIM(Applications!I138))="OFFER")),Applications!M138-WEEKDAY(Applications!M138,3),"")</f>
        <v/>
      </c>
      <c r="F138" s="26">
        <f>IF(AND(UPPER(TRIM(Applications!I138))="SKIPPED",ISNUMBER(Applications!A138)),Applications!A138-WEEKDAY(Applications!A138,3),"")</f>
        <v/>
      </c>
      <c r="G138" s="26">
        <f>IF(AND(UPPER(TRIM(Applications!I138))="BOOKMARKED",ISNUMBER(Applications!A138)),Applications!A138-WEEKDAY(Applications!A138,3),"")</f>
        <v/>
      </c>
      <c r="H138" s="26">
        <f>IF(AND(UPPER(TRIM(Applications!I138))="NOT APPLIED",ISNUMBER(Applications!A138)),Applications!A138-WEEKDAY(Applications!A138,3),"")</f>
        <v/>
      </c>
      <c r="I138" s="26">
        <f>IF(AND(UPPER(TRIM(Applications!I138))="REJECTED",ISNUMBER(Applications!M138)),Applications!M138-WEEKDAY(Applications!M138,3),"")</f>
        <v/>
      </c>
      <c r="J138" s="26">
        <f>IF(AND(UPPER(TRIM(Applications!I138))="OFFER",ISNUMBER(Applications!M138)),Applications!M138-WEEKDAY(Applications!M138,3),"")</f>
        <v/>
      </c>
      <c r="K138" s="26">
        <f>IF(TRIM(Applications!J138)="","",IFERROR(LOOKUP(2,1/ISNUMBER(SEARCH($R$2:$R$25,Applications!J138)),$S$2:$S$25),""))</f>
        <v/>
      </c>
      <c r="L138" s="26">
        <f>IF(K138="","",IF(COUNTIF(K$2:K138,K138)=1,COUNTIF(K$2:K$2000,K138)+(2001-ROW())/100000,""))</f>
        <v/>
      </c>
      <c r="M138" s="26">
        <f>IF(TRIM(Applications!D138)="","",TRIM(LEFT(TRIM(Applications!D138),FIND(",",TRIM(Applications!D138)&amp;",")-1)))</f>
        <v/>
      </c>
      <c r="N138" s="26">
        <f>IF(M138="","",IF(LEN(TRIM(LEFT(TRIM(MID(TRIM(Applications!D138),FIND(",",TRIM(Applications!D138)&amp;",")+1,200)),FIND(",",TRIM(MID(TRIM(Applications!D138),FIND(",",TRIM(Applications!D138)&amp;",")+1,200))&amp;",")-1)))=2,UPPER(TRIM(LEFT(TRIM(MID(TRIM(Applications!D138),FIND(",",TRIM(Applications!D138)&amp;",")+1,200)),FIND(",",TRIM(MID(TRIM(Applications!D138),FIND(",",TRIM(Applications!D138)&amp;",")+1,200))&amp;",")-1))),IFERROR(VLOOKUP(LOWER(TRIM(LEFT(TRIM(MID(TRIM(Applications!D138),FIND(",",TRIM(Applications!D138)&amp;",")+1,200)),FIND(",",TRIM(MID(TRIM(Applications!D138),FIND(",",TRIM(Applications!D138)&amp;",")+1,200))&amp;",")-1))),$U$2:$V$67,2,FALSE),"")))</f>
        <v/>
      </c>
      <c r="O138" s="26">
        <f>IF(M138="","",IF(N138="",M138,M138&amp;", "&amp;N138))</f>
        <v/>
      </c>
      <c r="P138" s="26">
        <f>IF(O138="","",IF(COUNTIF(O$2:O138,O138)=1,COUNTIF(O$2:O$2000,O138)+(2001-ROW())/100000,""))</f>
        <v/>
      </c>
    </row>
    <row r="139">
      <c r="A139" s="26">
        <f>IF(AND(ISNUMBER(Applications!A139),ISNUMBER(Applications!M139),OR(UPPER(TRIM(Applications!I139))="INTERVIEWING",UPPER(TRIM(Applications!I139))="REJECTED",UPPER(TRIM(Applications!I139))="OFFER")),IF(Applications!M139&gt;=Applications!A139,Applications!M139-Applications!A139,""),"")</f>
        <v/>
      </c>
      <c r="B139" s="26">
        <f>IF(AND(D139=1,ISNUMBER(Applications!A139)),WEEKDAY(Applications!A139),"")</f>
        <v/>
      </c>
      <c r="C139" s="27">
        <f>IF(AND(D139=1,ISNUMBER(Applications!A139)),Applications!A139-WEEKDAY(Applications!A139,3),"")</f>
        <v/>
      </c>
      <c r="D139" s="26">
        <f>IF(OR(UPPER(TRIM(Applications!I139))="APPLIED",UPPER(TRIM(Applications!I139))="INTERVIEWING",UPPER(TRIM(Applications!I139))="REJECTED",UPPER(TRIM(Applications!I139))="OFFER"),1,0)</f>
        <v/>
      </c>
      <c r="E139" s="26">
        <f>IF(AND(ISNUMBER(Applications!M139),OR(N(Applications!O139)&gt;0,UPPER(TRIM(Applications!I139))="INTERVIEWING",UPPER(TRIM(Applications!I139))="OFFER")),Applications!M139-WEEKDAY(Applications!M139,3),"")</f>
        <v/>
      </c>
      <c r="F139" s="26">
        <f>IF(AND(UPPER(TRIM(Applications!I139))="SKIPPED",ISNUMBER(Applications!A139)),Applications!A139-WEEKDAY(Applications!A139,3),"")</f>
        <v/>
      </c>
      <c r="G139" s="26">
        <f>IF(AND(UPPER(TRIM(Applications!I139))="BOOKMARKED",ISNUMBER(Applications!A139)),Applications!A139-WEEKDAY(Applications!A139,3),"")</f>
        <v/>
      </c>
      <c r="H139" s="26">
        <f>IF(AND(UPPER(TRIM(Applications!I139))="NOT APPLIED",ISNUMBER(Applications!A139)),Applications!A139-WEEKDAY(Applications!A139,3),"")</f>
        <v/>
      </c>
      <c r="I139" s="26">
        <f>IF(AND(UPPER(TRIM(Applications!I139))="REJECTED",ISNUMBER(Applications!M139)),Applications!M139-WEEKDAY(Applications!M139,3),"")</f>
        <v/>
      </c>
      <c r="J139" s="26">
        <f>IF(AND(UPPER(TRIM(Applications!I139))="OFFER",ISNUMBER(Applications!M139)),Applications!M139-WEEKDAY(Applications!M139,3),"")</f>
        <v/>
      </c>
      <c r="K139" s="26">
        <f>IF(TRIM(Applications!J139)="","",IFERROR(LOOKUP(2,1/ISNUMBER(SEARCH($R$2:$R$25,Applications!J139)),$S$2:$S$25),""))</f>
        <v/>
      </c>
      <c r="L139" s="26">
        <f>IF(K139="","",IF(COUNTIF(K$2:K139,K139)=1,COUNTIF(K$2:K$2000,K139)+(2001-ROW())/100000,""))</f>
        <v/>
      </c>
      <c r="M139" s="26">
        <f>IF(TRIM(Applications!D139)="","",TRIM(LEFT(TRIM(Applications!D139),FIND(",",TRIM(Applications!D139)&amp;",")-1)))</f>
        <v/>
      </c>
      <c r="N139" s="26">
        <f>IF(M139="","",IF(LEN(TRIM(LEFT(TRIM(MID(TRIM(Applications!D139),FIND(",",TRIM(Applications!D139)&amp;",")+1,200)),FIND(",",TRIM(MID(TRIM(Applications!D139),FIND(",",TRIM(Applications!D139)&amp;",")+1,200))&amp;",")-1)))=2,UPPER(TRIM(LEFT(TRIM(MID(TRIM(Applications!D139),FIND(",",TRIM(Applications!D139)&amp;",")+1,200)),FIND(",",TRIM(MID(TRIM(Applications!D139),FIND(",",TRIM(Applications!D139)&amp;",")+1,200))&amp;",")-1))),IFERROR(VLOOKUP(LOWER(TRIM(LEFT(TRIM(MID(TRIM(Applications!D139),FIND(",",TRIM(Applications!D139)&amp;",")+1,200)),FIND(",",TRIM(MID(TRIM(Applications!D139),FIND(",",TRIM(Applications!D139)&amp;",")+1,200))&amp;",")-1))),$U$2:$V$67,2,FALSE),"")))</f>
        <v/>
      </c>
      <c r="O139" s="26">
        <f>IF(M139="","",IF(N139="",M139,M139&amp;", "&amp;N139))</f>
        <v/>
      </c>
      <c r="P139" s="26">
        <f>IF(O139="","",IF(COUNTIF(O$2:O139,O139)=1,COUNTIF(O$2:O$2000,O139)+(2001-ROW())/100000,""))</f>
        <v/>
      </c>
    </row>
    <row r="140">
      <c r="A140" s="26">
        <f>IF(AND(ISNUMBER(Applications!A140),ISNUMBER(Applications!M140),OR(UPPER(TRIM(Applications!I140))="INTERVIEWING",UPPER(TRIM(Applications!I140))="REJECTED",UPPER(TRIM(Applications!I140))="OFFER")),IF(Applications!M140&gt;=Applications!A140,Applications!M140-Applications!A140,""),"")</f>
        <v/>
      </c>
      <c r="B140" s="26">
        <f>IF(AND(D140=1,ISNUMBER(Applications!A140)),WEEKDAY(Applications!A140),"")</f>
        <v/>
      </c>
      <c r="C140" s="27">
        <f>IF(AND(D140=1,ISNUMBER(Applications!A140)),Applications!A140-WEEKDAY(Applications!A140,3),"")</f>
        <v/>
      </c>
      <c r="D140" s="26">
        <f>IF(OR(UPPER(TRIM(Applications!I140))="APPLIED",UPPER(TRIM(Applications!I140))="INTERVIEWING",UPPER(TRIM(Applications!I140))="REJECTED",UPPER(TRIM(Applications!I140))="OFFER"),1,0)</f>
        <v/>
      </c>
      <c r="E140" s="26">
        <f>IF(AND(ISNUMBER(Applications!M140),OR(N(Applications!O140)&gt;0,UPPER(TRIM(Applications!I140))="INTERVIEWING",UPPER(TRIM(Applications!I140))="OFFER")),Applications!M140-WEEKDAY(Applications!M140,3),"")</f>
        <v/>
      </c>
      <c r="F140" s="26">
        <f>IF(AND(UPPER(TRIM(Applications!I140))="SKIPPED",ISNUMBER(Applications!A140)),Applications!A140-WEEKDAY(Applications!A140,3),"")</f>
        <v/>
      </c>
      <c r="G140" s="26">
        <f>IF(AND(UPPER(TRIM(Applications!I140))="BOOKMARKED",ISNUMBER(Applications!A140)),Applications!A140-WEEKDAY(Applications!A140,3),"")</f>
        <v/>
      </c>
      <c r="H140" s="26">
        <f>IF(AND(UPPER(TRIM(Applications!I140))="NOT APPLIED",ISNUMBER(Applications!A140)),Applications!A140-WEEKDAY(Applications!A140,3),"")</f>
        <v/>
      </c>
      <c r="I140" s="26">
        <f>IF(AND(UPPER(TRIM(Applications!I140))="REJECTED",ISNUMBER(Applications!M140)),Applications!M140-WEEKDAY(Applications!M140,3),"")</f>
        <v/>
      </c>
      <c r="J140" s="26">
        <f>IF(AND(UPPER(TRIM(Applications!I140))="OFFER",ISNUMBER(Applications!M140)),Applications!M140-WEEKDAY(Applications!M140,3),"")</f>
        <v/>
      </c>
      <c r="K140" s="26">
        <f>IF(TRIM(Applications!J140)="","",IFERROR(LOOKUP(2,1/ISNUMBER(SEARCH($R$2:$R$25,Applications!J140)),$S$2:$S$25),""))</f>
        <v/>
      </c>
      <c r="L140" s="26">
        <f>IF(K140="","",IF(COUNTIF(K$2:K140,K140)=1,COUNTIF(K$2:K$2000,K140)+(2001-ROW())/100000,""))</f>
        <v/>
      </c>
      <c r="M140" s="26">
        <f>IF(TRIM(Applications!D140)="","",TRIM(LEFT(TRIM(Applications!D140),FIND(",",TRIM(Applications!D140)&amp;",")-1)))</f>
        <v/>
      </c>
      <c r="N140" s="26">
        <f>IF(M140="","",IF(LEN(TRIM(LEFT(TRIM(MID(TRIM(Applications!D140),FIND(",",TRIM(Applications!D140)&amp;",")+1,200)),FIND(",",TRIM(MID(TRIM(Applications!D140),FIND(",",TRIM(Applications!D140)&amp;",")+1,200))&amp;",")-1)))=2,UPPER(TRIM(LEFT(TRIM(MID(TRIM(Applications!D140),FIND(",",TRIM(Applications!D140)&amp;",")+1,200)),FIND(",",TRIM(MID(TRIM(Applications!D140),FIND(",",TRIM(Applications!D140)&amp;",")+1,200))&amp;",")-1))),IFERROR(VLOOKUP(LOWER(TRIM(LEFT(TRIM(MID(TRIM(Applications!D140),FIND(",",TRIM(Applications!D140)&amp;",")+1,200)),FIND(",",TRIM(MID(TRIM(Applications!D140),FIND(",",TRIM(Applications!D140)&amp;",")+1,200))&amp;",")-1))),$U$2:$V$67,2,FALSE),"")))</f>
        <v/>
      </c>
      <c r="O140" s="26">
        <f>IF(M140="","",IF(N140="",M140,M140&amp;", "&amp;N140))</f>
        <v/>
      </c>
      <c r="P140" s="26">
        <f>IF(O140="","",IF(COUNTIF(O$2:O140,O140)=1,COUNTIF(O$2:O$2000,O140)+(2001-ROW())/100000,""))</f>
        <v/>
      </c>
    </row>
    <row r="141">
      <c r="A141" s="26">
        <f>IF(AND(ISNUMBER(Applications!A141),ISNUMBER(Applications!M141),OR(UPPER(TRIM(Applications!I141))="INTERVIEWING",UPPER(TRIM(Applications!I141))="REJECTED",UPPER(TRIM(Applications!I141))="OFFER")),IF(Applications!M141&gt;=Applications!A141,Applications!M141-Applications!A141,""),"")</f>
        <v/>
      </c>
      <c r="B141" s="26">
        <f>IF(AND(D141=1,ISNUMBER(Applications!A141)),WEEKDAY(Applications!A141),"")</f>
        <v/>
      </c>
      <c r="C141" s="27">
        <f>IF(AND(D141=1,ISNUMBER(Applications!A141)),Applications!A141-WEEKDAY(Applications!A141,3),"")</f>
        <v/>
      </c>
      <c r="D141" s="26">
        <f>IF(OR(UPPER(TRIM(Applications!I141))="APPLIED",UPPER(TRIM(Applications!I141))="INTERVIEWING",UPPER(TRIM(Applications!I141))="REJECTED",UPPER(TRIM(Applications!I141))="OFFER"),1,0)</f>
        <v/>
      </c>
      <c r="E141" s="26">
        <f>IF(AND(ISNUMBER(Applications!M141),OR(N(Applications!O141)&gt;0,UPPER(TRIM(Applications!I141))="INTERVIEWING",UPPER(TRIM(Applications!I141))="OFFER")),Applications!M141-WEEKDAY(Applications!M141,3),"")</f>
        <v/>
      </c>
      <c r="F141" s="26">
        <f>IF(AND(UPPER(TRIM(Applications!I141))="SKIPPED",ISNUMBER(Applications!A141)),Applications!A141-WEEKDAY(Applications!A141,3),"")</f>
        <v/>
      </c>
      <c r="G141" s="26">
        <f>IF(AND(UPPER(TRIM(Applications!I141))="BOOKMARKED",ISNUMBER(Applications!A141)),Applications!A141-WEEKDAY(Applications!A141,3),"")</f>
        <v/>
      </c>
      <c r="H141" s="26">
        <f>IF(AND(UPPER(TRIM(Applications!I141))="NOT APPLIED",ISNUMBER(Applications!A141)),Applications!A141-WEEKDAY(Applications!A141,3),"")</f>
        <v/>
      </c>
      <c r="I141" s="26">
        <f>IF(AND(UPPER(TRIM(Applications!I141))="REJECTED",ISNUMBER(Applications!M141)),Applications!M141-WEEKDAY(Applications!M141,3),"")</f>
        <v/>
      </c>
      <c r="J141" s="26">
        <f>IF(AND(UPPER(TRIM(Applications!I141))="OFFER",ISNUMBER(Applications!M141)),Applications!M141-WEEKDAY(Applications!M141,3),"")</f>
        <v/>
      </c>
      <c r="K141" s="26">
        <f>IF(TRIM(Applications!J141)="","",IFERROR(LOOKUP(2,1/ISNUMBER(SEARCH($R$2:$R$25,Applications!J141)),$S$2:$S$25),""))</f>
        <v/>
      </c>
      <c r="L141" s="26">
        <f>IF(K141="","",IF(COUNTIF(K$2:K141,K141)=1,COUNTIF(K$2:K$2000,K141)+(2001-ROW())/100000,""))</f>
        <v/>
      </c>
      <c r="M141" s="26">
        <f>IF(TRIM(Applications!D141)="","",TRIM(LEFT(TRIM(Applications!D141),FIND(",",TRIM(Applications!D141)&amp;",")-1)))</f>
        <v/>
      </c>
      <c r="N141" s="26">
        <f>IF(M141="","",IF(LEN(TRIM(LEFT(TRIM(MID(TRIM(Applications!D141),FIND(",",TRIM(Applications!D141)&amp;",")+1,200)),FIND(",",TRIM(MID(TRIM(Applications!D141),FIND(",",TRIM(Applications!D141)&amp;",")+1,200))&amp;",")-1)))=2,UPPER(TRIM(LEFT(TRIM(MID(TRIM(Applications!D141),FIND(",",TRIM(Applications!D141)&amp;",")+1,200)),FIND(",",TRIM(MID(TRIM(Applications!D141),FIND(",",TRIM(Applications!D141)&amp;",")+1,200))&amp;",")-1))),IFERROR(VLOOKUP(LOWER(TRIM(LEFT(TRIM(MID(TRIM(Applications!D141),FIND(",",TRIM(Applications!D141)&amp;",")+1,200)),FIND(",",TRIM(MID(TRIM(Applications!D141),FIND(",",TRIM(Applications!D141)&amp;",")+1,200))&amp;",")-1))),$U$2:$V$67,2,FALSE),"")))</f>
        <v/>
      </c>
      <c r="O141" s="26">
        <f>IF(M141="","",IF(N141="",M141,M141&amp;", "&amp;N141))</f>
        <v/>
      </c>
      <c r="P141" s="26">
        <f>IF(O141="","",IF(COUNTIF(O$2:O141,O141)=1,COUNTIF(O$2:O$2000,O141)+(2001-ROW())/100000,""))</f>
        <v/>
      </c>
    </row>
    <row r="142">
      <c r="A142" s="26">
        <f>IF(AND(ISNUMBER(Applications!A142),ISNUMBER(Applications!M142),OR(UPPER(TRIM(Applications!I142))="INTERVIEWING",UPPER(TRIM(Applications!I142))="REJECTED",UPPER(TRIM(Applications!I142))="OFFER")),IF(Applications!M142&gt;=Applications!A142,Applications!M142-Applications!A142,""),"")</f>
        <v/>
      </c>
      <c r="B142" s="26">
        <f>IF(AND(D142=1,ISNUMBER(Applications!A142)),WEEKDAY(Applications!A142),"")</f>
        <v/>
      </c>
      <c r="C142" s="27">
        <f>IF(AND(D142=1,ISNUMBER(Applications!A142)),Applications!A142-WEEKDAY(Applications!A142,3),"")</f>
        <v/>
      </c>
      <c r="D142" s="26">
        <f>IF(OR(UPPER(TRIM(Applications!I142))="APPLIED",UPPER(TRIM(Applications!I142))="INTERVIEWING",UPPER(TRIM(Applications!I142))="REJECTED",UPPER(TRIM(Applications!I142))="OFFER"),1,0)</f>
        <v/>
      </c>
      <c r="E142" s="26">
        <f>IF(AND(ISNUMBER(Applications!M142),OR(N(Applications!O142)&gt;0,UPPER(TRIM(Applications!I142))="INTERVIEWING",UPPER(TRIM(Applications!I142))="OFFER")),Applications!M142-WEEKDAY(Applications!M142,3),"")</f>
        <v/>
      </c>
      <c r="F142" s="26">
        <f>IF(AND(UPPER(TRIM(Applications!I142))="SKIPPED",ISNUMBER(Applications!A142)),Applications!A142-WEEKDAY(Applications!A142,3),"")</f>
        <v/>
      </c>
      <c r="G142" s="26">
        <f>IF(AND(UPPER(TRIM(Applications!I142))="BOOKMARKED",ISNUMBER(Applications!A142)),Applications!A142-WEEKDAY(Applications!A142,3),"")</f>
        <v/>
      </c>
      <c r="H142" s="26">
        <f>IF(AND(UPPER(TRIM(Applications!I142))="NOT APPLIED",ISNUMBER(Applications!A142)),Applications!A142-WEEKDAY(Applications!A142,3),"")</f>
        <v/>
      </c>
      <c r="I142" s="26">
        <f>IF(AND(UPPER(TRIM(Applications!I142))="REJECTED",ISNUMBER(Applications!M142)),Applications!M142-WEEKDAY(Applications!M142,3),"")</f>
        <v/>
      </c>
      <c r="J142" s="26">
        <f>IF(AND(UPPER(TRIM(Applications!I142))="OFFER",ISNUMBER(Applications!M142)),Applications!M142-WEEKDAY(Applications!M142,3),"")</f>
        <v/>
      </c>
      <c r="K142" s="26">
        <f>IF(TRIM(Applications!J142)="","",IFERROR(LOOKUP(2,1/ISNUMBER(SEARCH($R$2:$R$25,Applications!J142)),$S$2:$S$25),""))</f>
        <v/>
      </c>
      <c r="L142" s="26">
        <f>IF(K142="","",IF(COUNTIF(K$2:K142,K142)=1,COUNTIF(K$2:K$2000,K142)+(2001-ROW())/100000,""))</f>
        <v/>
      </c>
      <c r="M142" s="26">
        <f>IF(TRIM(Applications!D142)="","",TRIM(LEFT(TRIM(Applications!D142),FIND(",",TRIM(Applications!D142)&amp;",")-1)))</f>
        <v/>
      </c>
      <c r="N142" s="26">
        <f>IF(M142="","",IF(LEN(TRIM(LEFT(TRIM(MID(TRIM(Applications!D142),FIND(",",TRIM(Applications!D142)&amp;",")+1,200)),FIND(",",TRIM(MID(TRIM(Applications!D142),FIND(",",TRIM(Applications!D142)&amp;",")+1,200))&amp;",")-1)))=2,UPPER(TRIM(LEFT(TRIM(MID(TRIM(Applications!D142),FIND(",",TRIM(Applications!D142)&amp;",")+1,200)),FIND(",",TRIM(MID(TRIM(Applications!D142),FIND(",",TRIM(Applications!D142)&amp;",")+1,200))&amp;",")-1))),IFERROR(VLOOKUP(LOWER(TRIM(LEFT(TRIM(MID(TRIM(Applications!D142),FIND(",",TRIM(Applications!D142)&amp;",")+1,200)),FIND(",",TRIM(MID(TRIM(Applications!D142),FIND(",",TRIM(Applications!D142)&amp;",")+1,200))&amp;",")-1))),$U$2:$V$67,2,FALSE),"")))</f>
        <v/>
      </c>
      <c r="O142" s="26">
        <f>IF(M142="","",IF(N142="",M142,M142&amp;", "&amp;N142))</f>
        <v/>
      </c>
      <c r="P142" s="26">
        <f>IF(O142="","",IF(COUNTIF(O$2:O142,O142)=1,COUNTIF(O$2:O$2000,O142)+(2001-ROW())/100000,""))</f>
        <v/>
      </c>
    </row>
    <row r="143">
      <c r="A143" s="26">
        <f>IF(AND(ISNUMBER(Applications!A143),ISNUMBER(Applications!M143),OR(UPPER(TRIM(Applications!I143))="INTERVIEWING",UPPER(TRIM(Applications!I143))="REJECTED",UPPER(TRIM(Applications!I143))="OFFER")),IF(Applications!M143&gt;=Applications!A143,Applications!M143-Applications!A143,""),"")</f>
        <v/>
      </c>
      <c r="B143" s="26">
        <f>IF(AND(D143=1,ISNUMBER(Applications!A143)),WEEKDAY(Applications!A143),"")</f>
        <v/>
      </c>
      <c r="C143" s="27">
        <f>IF(AND(D143=1,ISNUMBER(Applications!A143)),Applications!A143-WEEKDAY(Applications!A143,3),"")</f>
        <v/>
      </c>
      <c r="D143" s="26">
        <f>IF(OR(UPPER(TRIM(Applications!I143))="APPLIED",UPPER(TRIM(Applications!I143))="INTERVIEWING",UPPER(TRIM(Applications!I143))="REJECTED",UPPER(TRIM(Applications!I143))="OFFER"),1,0)</f>
        <v/>
      </c>
      <c r="E143" s="26">
        <f>IF(AND(ISNUMBER(Applications!M143),OR(N(Applications!O143)&gt;0,UPPER(TRIM(Applications!I143))="INTERVIEWING",UPPER(TRIM(Applications!I143))="OFFER")),Applications!M143-WEEKDAY(Applications!M143,3),"")</f>
        <v/>
      </c>
      <c r="F143" s="26">
        <f>IF(AND(UPPER(TRIM(Applications!I143))="SKIPPED",ISNUMBER(Applications!A143)),Applications!A143-WEEKDAY(Applications!A143,3),"")</f>
        <v/>
      </c>
      <c r="G143" s="26">
        <f>IF(AND(UPPER(TRIM(Applications!I143))="BOOKMARKED",ISNUMBER(Applications!A143)),Applications!A143-WEEKDAY(Applications!A143,3),"")</f>
        <v/>
      </c>
      <c r="H143" s="26">
        <f>IF(AND(UPPER(TRIM(Applications!I143))="NOT APPLIED",ISNUMBER(Applications!A143)),Applications!A143-WEEKDAY(Applications!A143,3),"")</f>
        <v/>
      </c>
      <c r="I143" s="26">
        <f>IF(AND(UPPER(TRIM(Applications!I143))="REJECTED",ISNUMBER(Applications!M143)),Applications!M143-WEEKDAY(Applications!M143,3),"")</f>
        <v/>
      </c>
      <c r="J143" s="26">
        <f>IF(AND(UPPER(TRIM(Applications!I143))="OFFER",ISNUMBER(Applications!M143)),Applications!M143-WEEKDAY(Applications!M143,3),"")</f>
        <v/>
      </c>
      <c r="K143" s="26">
        <f>IF(TRIM(Applications!J143)="","",IFERROR(LOOKUP(2,1/ISNUMBER(SEARCH($R$2:$R$25,Applications!J143)),$S$2:$S$25),""))</f>
        <v/>
      </c>
      <c r="L143" s="26">
        <f>IF(K143="","",IF(COUNTIF(K$2:K143,K143)=1,COUNTIF(K$2:K$2000,K143)+(2001-ROW())/100000,""))</f>
        <v/>
      </c>
      <c r="M143" s="26">
        <f>IF(TRIM(Applications!D143)="","",TRIM(LEFT(TRIM(Applications!D143),FIND(",",TRIM(Applications!D143)&amp;",")-1)))</f>
        <v/>
      </c>
      <c r="N143" s="26">
        <f>IF(M143="","",IF(LEN(TRIM(LEFT(TRIM(MID(TRIM(Applications!D143),FIND(",",TRIM(Applications!D143)&amp;",")+1,200)),FIND(",",TRIM(MID(TRIM(Applications!D143),FIND(",",TRIM(Applications!D143)&amp;",")+1,200))&amp;",")-1)))=2,UPPER(TRIM(LEFT(TRIM(MID(TRIM(Applications!D143),FIND(",",TRIM(Applications!D143)&amp;",")+1,200)),FIND(",",TRIM(MID(TRIM(Applications!D143),FIND(",",TRIM(Applications!D143)&amp;",")+1,200))&amp;",")-1))),IFERROR(VLOOKUP(LOWER(TRIM(LEFT(TRIM(MID(TRIM(Applications!D143),FIND(",",TRIM(Applications!D143)&amp;",")+1,200)),FIND(",",TRIM(MID(TRIM(Applications!D143),FIND(",",TRIM(Applications!D143)&amp;",")+1,200))&amp;",")-1))),$U$2:$V$67,2,FALSE),"")))</f>
        <v/>
      </c>
      <c r="O143" s="26">
        <f>IF(M143="","",IF(N143="",M143,M143&amp;", "&amp;N143))</f>
        <v/>
      </c>
      <c r="P143" s="26">
        <f>IF(O143="","",IF(COUNTIF(O$2:O143,O143)=1,COUNTIF(O$2:O$2000,O143)+(2001-ROW())/100000,""))</f>
        <v/>
      </c>
    </row>
    <row r="144">
      <c r="A144" s="26">
        <f>IF(AND(ISNUMBER(Applications!A144),ISNUMBER(Applications!M144),OR(UPPER(TRIM(Applications!I144))="INTERVIEWING",UPPER(TRIM(Applications!I144))="REJECTED",UPPER(TRIM(Applications!I144))="OFFER")),IF(Applications!M144&gt;=Applications!A144,Applications!M144-Applications!A144,""),"")</f>
        <v/>
      </c>
      <c r="B144" s="26">
        <f>IF(AND(D144=1,ISNUMBER(Applications!A144)),WEEKDAY(Applications!A144),"")</f>
        <v/>
      </c>
      <c r="C144" s="27">
        <f>IF(AND(D144=1,ISNUMBER(Applications!A144)),Applications!A144-WEEKDAY(Applications!A144,3),"")</f>
        <v/>
      </c>
      <c r="D144" s="26">
        <f>IF(OR(UPPER(TRIM(Applications!I144))="APPLIED",UPPER(TRIM(Applications!I144))="INTERVIEWING",UPPER(TRIM(Applications!I144))="REJECTED",UPPER(TRIM(Applications!I144))="OFFER"),1,0)</f>
        <v/>
      </c>
      <c r="E144" s="26">
        <f>IF(AND(ISNUMBER(Applications!M144),OR(N(Applications!O144)&gt;0,UPPER(TRIM(Applications!I144))="INTERVIEWING",UPPER(TRIM(Applications!I144))="OFFER")),Applications!M144-WEEKDAY(Applications!M144,3),"")</f>
        <v/>
      </c>
      <c r="F144" s="26">
        <f>IF(AND(UPPER(TRIM(Applications!I144))="SKIPPED",ISNUMBER(Applications!A144)),Applications!A144-WEEKDAY(Applications!A144,3),"")</f>
        <v/>
      </c>
      <c r="G144" s="26">
        <f>IF(AND(UPPER(TRIM(Applications!I144))="BOOKMARKED",ISNUMBER(Applications!A144)),Applications!A144-WEEKDAY(Applications!A144,3),"")</f>
        <v/>
      </c>
      <c r="H144" s="26">
        <f>IF(AND(UPPER(TRIM(Applications!I144))="NOT APPLIED",ISNUMBER(Applications!A144)),Applications!A144-WEEKDAY(Applications!A144,3),"")</f>
        <v/>
      </c>
      <c r="I144" s="26">
        <f>IF(AND(UPPER(TRIM(Applications!I144))="REJECTED",ISNUMBER(Applications!M144)),Applications!M144-WEEKDAY(Applications!M144,3),"")</f>
        <v/>
      </c>
      <c r="J144" s="26">
        <f>IF(AND(UPPER(TRIM(Applications!I144))="OFFER",ISNUMBER(Applications!M144)),Applications!M144-WEEKDAY(Applications!M144,3),"")</f>
        <v/>
      </c>
      <c r="K144" s="26">
        <f>IF(TRIM(Applications!J144)="","",IFERROR(LOOKUP(2,1/ISNUMBER(SEARCH($R$2:$R$25,Applications!J144)),$S$2:$S$25),""))</f>
        <v/>
      </c>
      <c r="L144" s="26">
        <f>IF(K144="","",IF(COUNTIF(K$2:K144,K144)=1,COUNTIF(K$2:K$2000,K144)+(2001-ROW())/100000,""))</f>
        <v/>
      </c>
      <c r="M144" s="26">
        <f>IF(TRIM(Applications!D144)="","",TRIM(LEFT(TRIM(Applications!D144),FIND(",",TRIM(Applications!D144)&amp;",")-1)))</f>
        <v/>
      </c>
      <c r="N144" s="26">
        <f>IF(M144="","",IF(LEN(TRIM(LEFT(TRIM(MID(TRIM(Applications!D144),FIND(",",TRIM(Applications!D144)&amp;",")+1,200)),FIND(",",TRIM(MID(TRIM(Applications!D144),FIND(",",TRIM(Applications!D144)&amp;",")+1,200))&amp;",")-1)))=2,UPPER(TRIM(LEFT(TRIM(MID(TRIM(Applications!D144),FIND(",",TRIM(Applications!D144)&amp;",")+1,200)),FIND(",",TRIM(MID(TRIM(Applications!D144),FIND(",",TRIM(Applications!D144)&amp;",")+1,200))&amp;",")-1))),IFERROR(VLOOKUP(LOWER(TRIM(LEFT(TRIM(MID(TRIM(Applications!D144),FIND(",",TRIM(Applications!D144)&amp;",")+1,200)),FIND(",",TRIM(MID(TRIM(Applications!D144),FIND(",",TRIM(Applications!D144)&amp;",")+1,200))&amp;",")-1))),$U$2:$V$67,2,FALSE),"")))</f>
        <v/>
      </c>
      <c r="O144" s="26">
        <f>IF(M144="","",IF(N144="",M144,M144&amp;", "&amp;N144))</f>
        <v/>
      </c>
      <c r="P144" s="26">
        <f>IF(O144="","",IF(COUNTIF(O$2:O144,O144)=1,COUNTIF(O$2:O$2000,O144)+(2001-ROW())/100000,""))</f>
        <v/>
      </c>
    </row>
    <row r="145">
      <c r="A145" s="26">
        <f>IF(AND(ISNUMBER(Applications!A145),ISNUMBER(Applications!M145),OR(UPPER(TRIM(Applications!I145))="INTERVIEWING",UPPER(TRIM(Applications!I145))="REJECTED",UPPER(TRIM(Applications!I145))="OFFER")),IF(Applications!M145&gt;=Applications!A145,Applications!M145-Applications!A145,""),"")</f>
        <v/>
      </c>
      <c r="B145" s="26">
        <f>IF(AND(D145=1,ISNUMBER(Applications!A145)),WEEKDAY(Applications!A145),"")</f>
        <v/>
      </c>
      <c r="C145" s="27">
        <f>IF(AND(D145=1,ISNUMBER(Applications!A145)),Applications!A145-WEEKDAY(Applications!A145,3),"")</f>
        <v/>
      </c>
      <c r="D145" s="26">
        <f>IF(OR(UPPER(TRIM(Applications!I145))="APPLIED",UPPER(TRIM(Applications!I145))="INTERVIEWING",UPPER(TRIM(Applications!I145))="REJECTED",UPPER(TRIM(Applications!I145))="OFFER"),1,0)</f>
        <v/>
      </c>
      <c r="E145" s="26">
        <f>IF(AND(ISNUMBER(Applications!M145),OR(N(Applications!O145)&gt;0,UPPER(TRIM(Applications!I145))="INTERVIEWING",UPPER(TRIM(Applications!I145))="OFFER")),Applications!M145-WEEKDAY(Applications!M145,3),"")</f>
        <v/>
      </c>
      <c r="F145" s="26">
        <f>IF(AND(UPPER(TRIM(Applications!I145))="SKIPPED",ISNUMBER(Applications!A145)),Applications!A145-WEEKDAY(Applications!A145,3),"")</f>
        <v/>
      </c>
      <c r="G145" s="26">
        <f>IF(AND(UPPER(TRIM(Applications!I145))="BOOKMARKED",ISNUMBER(Applications!A145)),Applications!A145-WEEKDAY(Applications!A145,3),"")</f>
        <v/>
      </c>
      <c r="H145" s="26">
        <f>IF(AND(UPPER(TRIM(Applications!I145))="NOT APPLIED",ISNUMBER(Applications!A145)),Applications!A145-WEEKDAY(Applications!A145,3),"")</f>
        <v/>
      </c>
      <c r="I145" s="26">
        <f>IF(AND(UPPER(TRIM(Applications!I145))="REJECTED",ISNUMBER(Applications!M145)),Applications!M145-WEEKDAY(Applications!M145,3),"")</f>
        <v/>
      </c>
      <c r="J145" s="26">
        <f>IF(AND(UPPER(TRIM(Applications!I145))="OFFER",ISNUMBER(Applications!M145)),Applications!M145-WEEKDAY(Applications!M145,3),"")</f>
        <v/>
      </c>
      <c r="K145" s="26">
        <f>IF(TRIM(Applications!J145)="","",IFERROR(LOOKUP(2,1/ISNUMBER(SEARCH($R$2:$R$25,Applications!J145)),$S$2:$S$25),""))</f>
        <v/>
      </c>
      <c r="L145" s="26">
        <f>IF(K145="","",IF(COUNTIF(K$2:K145,K145)=1,COUNTIF(K$2:K$2000,K145)+(2001-ROW())/100000,""))</f>
        <v/>
      </c>
      <c r="M145" s="26">
        <f>IF(TRIM(Applications!D145)="","",TRIM(LEFT(TRIM(Applications!D145),FIND(",",TRIM(Applications!D145)&amp;",")-1)))</f>
        <v/>
      </c>
      <c r="N145" s="26">
        <f>IF(M145="","",IF(LEN(TRIM(LEFT(TRIM(MID(TRIM(Applications!D145),FIND(",",TRIM(Applications!D145)&amp;",")+1,200)),FIND(",",TRIM(MID(TRIM(Applications!D145),FIND(",",TRIM(Applications!D145)&amp;",")+1,200))&amp;",")-1)))=2,UPPER(TRIM(LEFT(TRIM(MID(TRIM(Applications!D145),FIND(",",TRIM(Applications!D145)&amp;",")+1,200)),FIND(",",TRIM(MID(TRIM(Applications!D145),FIND(",",TRIM(Applications!D145)&amp;",")+1,200))&amp;",")-1))),IFERROR(VLOOKUP(LOWER(TRIM(LEFT(TRIM(MID(TRIM(Applications!D145),FIND(",",TRIM(Applications!D145)&amp;",")+1,200)),FIND(",",TRIM(MID(TRIM(Applications!D145),FIND(",",TRIM(Applications!D145)&amp;",")+1,200))&amp;",")-1))),$U$2:$V$67,2,FALSE),"")))</f>
        <v/>
      </c>
      <c r="O145" s="26">
        <f>IF(M145="","",IF(N145="",M145,M145&amp;", "&amp;N145))</f>
        <v/>
      </c>
      <c r="P145" s="26">
        <f>IF(O145="","",IF(COUNTIF(O$2:O145,O145)=1,COUNTIF(O$2:O$2000,O145)+(2001-ROW())/100000,""))</f>
        <v/>
      </c>
    </row>
    <row r="146">
      <c r="A146" s="26">
        <f>IF(AND(ISNUMBER(Applications!A146),ISNUMBER(Applications!M146),OR(UPPER(TRIM(Applications!I146))="INTERVIEWING",UPPER(TRIM(Applications!I146))="REJECTED",UPPER(TRIM(Applications!I146))="OFFER")),IF(Applications!M146&gt;=Applications!A146,Applications!M146-Applications!A146,""),"")</f>
        <v/>
      </c>
      <c r="B146" s="26">
        <f>IF(AND(D146=1,ISNUMBER(Applications!A146)),WEEKDAY(Applications!A146),"")</f>
        <v/>
      </c>
      <c r="C146" s="27">
        <f>IF(AND(D146=1,ISNUMBER(Applications!A146)),Applications!A146-WEEKDAY(Applications!A146,3),"")</f>
        <v/>
      </c>
      <c r="D146" s="26">
        <f>IF(OR(UPPER(TRIM(Applications!I146))="APPLIED",UPPER(TRIM(Applications!I146))="INTERVIEWING",UPPER(TRIM(Applications!I146))="REJECTED",UPPER(TRIM(Applications!I146))="OFFER"),1,0)</f>
        <v/>
      </c>
      <c r="E146" s="26">
        <f>IF(AND(ISNUMBER(Applications!M146),OR(N(Applications!O146)&gt;0,UPPER(TRIM(Applications!I146))="INTERVIEWING",UPPER(TRIM(Applications!I146))="OFFER")),Applications!M146-WEEKDAY(Applications!M146,3),"")</f>
        <v/>
      </c>
      <c r="F146" s="26">
        <f>IF(AND(UPPER(TRIM(Applications!I146))="SKIPPED",ISNUMBER(Applications!A146)),Applications!A146-WEEKDAY(Applications!A146,3),"")</f>
        <v/>
      </c>
      <c r="G146" s="26">
        <f>IF(AND(UPPER(TRIM(Applications!I146))="BOOKMARKED",ISNUMBER(Applications!A146)),Applications!A146-WEEKDAY(Applications!A146,3),"")</f>
        <v/>
      </c>
      <c r="H146" s="26">
        <f>IF(AND(UPPER(TRIM(Applications!I146))="NOT APPLIED",ISNUMBER(Applications!A146)),Applications!A146-WEEKDAY(Applications!A146,3),"")</f>
        <v/>
      </c>
      <c r="I146" s="26">
        <f>IF(AND(UPPER(TRIM(Applications!I146))="REJECTED",ISNUMBER(Applications!M146)),Applications!M146-WEEKDAY(Applications!M146,3),"")</f>
        <v/>
      </c>
      <c r="J146" s="26">
        <f>IF(AND(UPPER(TRIM(Applications!I146))="OFFER",ISNUMBER(Applications!M146)),Applications!M146-WEEKDAY(Applications!M146,3),"")</f>
        <v/>
      </c>
      <c r="K146" s="26">
        <f>IF(TRIM(Applications!J146)="","",IFERROR(LOOKUP(2,1/ISNUMBER(SEARCH($R$2:$R$25,Applications!J146)),$S$2:$S$25),""))</f>
        <v/>
      </c>
      <c r="L146" s="26">
        <f>IF(K146="","",IF(COUNTIF(K$2:K146,K146)=1,COUNTIF(K$2:K$2000,K146)+(2001-ROW())/100000,""))</f>
        <v/>
      </c>
      <c r="M146" s="26">
        <f>IF(TRIM(Applications!D146)="","",TRIM(LEFT(TRIM(Applications!D146),FIND(",",TRIM(Applications!D146)&amp;",")-1)))</f>
        <v/>
      </c>
      <c r="N146" s="26">
        <f>IF(M146="","",IF(LEN(TRIM(LEFT(TRIM(MID(TRIM(Applications!D146),FIND(",",TRIM(Applications!D146)&amp;",")+1,200)),FIND(",",TRIM(MID(TRIM(Applications!D146),FIND(",",TRIM(Applications!D146)&amp;",")+1,200))&amp;",")-1)))=2,UPPER(TRIM(LEFT(TRIM(MID(TRIM(Applications!D146),FIND(",",TRIM(Applications!D146)&amp;",")+1,200)),FIND(",",TRIM(MID(TRIM(Applications!D146),FIND(",",TRIM(Applications!D146)&amp;",")+1,200))&amp;",")-1))),IFERROR(VLOOKUP(LOWER(TRIM(LEFT(TRIM(MID(TRIM(Applications!D146),FIND(",",TRIM(Applications!D146)&amp;",")+1,200)),FIND(",",TRIM(MID(TRIM(Applications!D146),FIND(",",TRIM(Applications!D146)&amp;",")+1,200))&amp;",")-1))),$U$2:$V$67,2,FALSE),"")))</f>
        <v/>
      </c>
      <c r="O146" s="26">
        <f>IF(M146="","",IF(N146="",M146,M146&amp;", "&amp;N146))</f>
        <v/>
      </c>
      <c r="P146" s="26">
        <f>IF(O146="","",IF(COUNTIF(O$2:O146,O146)=1,COUNTIF(O$2:O$2000,O146)+(2001-ROW())/100000,""))</f>
        <v/>
      </c>
    </row>
    <row r="147">
      <c r="A147" s="26">
        <f>IF(AND(ISNUMBER(Applications!A147),ISNUMBER(Applications!M147),OR(UPPER(TRIM(Applications!I147))="INTERVIEWING",UPPER(TRIM(Applications!I147))="REJECTED",UPPER(TRIM(Applications!I147))="OFFER")),IF(Applications!M147&gt;=Applications!A147,Applications!M147-Applications!A147,""),"")</f>
        <v/>
      </c>
      <c r="B147" s="26">
        <f>IF(AND(D147=1,ISNUMBER(Applications!A147)),WEEKDAY(Applications!A147),"")</f>
        <v/>
      </c>
      <c r="C147" s="27">
        <f>IF(AND(D147=1,ISNUMBER(Applications!A147)),Applications!A147-WEEKDAY(Applications!A147,3),"")</f>
        <v/>
      </c>
      <c r="D147" s="26">
        <f>IF(OR(UPPER(TRIM(Applications!I147))="APPLIED",UPPER(TRIM(Applications!I147))="INTERVIEWING",UPPER(TRIM(Applications!I147))="REJECTED",UPPER(TRIM(Applications!I147))="OFFER"),1,0)</f>
        <v/>
      </c>
      <c r="E147" s="26">
        <f>IF(AND(ISNUMBER(Applications!M147),OR(N(Applications!O147)&gt;0,UPPER(TRIM(Applications!I147))="INTERVIEWING",UPPER(TRIM(Applications!I147))="OFFER")),Applications!M147-WEEKDAY(Applications!M147,3),"")</f>
        <v/>
      </c>
      <c r="F147" s="26">
        <f>IF(AND(UPPER(TRIM(Applications!I147))="SKIPPED",ISNUMBER(Applications!A147)),Applications!A147-WEEKDAY(Applications!A147,3),"")</f>
        <v/>
      </c>
      <c r="G147" s="26">
        <f>IF(AND(UPPER(TRIM(Applications!I147))="BOOKMARKED",ISNUMBER(Applications!A147)),Applications!A147-WEEKDAY(Applications!A147,3),"")</f>
        <v/>
      </c>
      <c r="H147" s="26">
        <f>IF(AND(UPPER(TRIM(Applications!I147))="NOT APPLIED",ISNUMBER(Applications!A147)),Applications!A147-WEEKDAY(Applications!A147,3),"")</f>
        <v/>
      </c>
      <c r="I147" s="26">
        <f>IF(AND(UPPER(TRIM(Applications!I147))="REJECTED",ISNUMBER(Applications!M147)),Applications!M147-WEEKDAY(Applications!M147,3),"")</f>
        <v/>
      </c>
      <c r="J147" s="26">
        <f>IF(AND(UPPER(TRIM(Applications!I147))="OFFER",ISNUMBER(Applications!M147)),Applications!M147-WEEKDAY(Applications!M147,3),"")</f>
        <v/>
      </c>
      <c r="K147" s="26">
        <f>IF(TRIM(Applications!J147)="","",IFERROR(LOOKUP(2,1/ISNUMBER(SEARCH($R$2:$R$25,Applications!J147)),$S$2:$S$25),""))</f>
        <v/>
      </c>
      <c r="L147" s="26">
        <f>IF(K147="","",IF(COUNTIF(K$2:K147,K147)=1,COUNTIF(K$2:K$2000,K147)+(2001-ROW())/100000,""))</f>
        <v/>
      </c>
      <c r="M147" s="26">
        <f>IF(TRIM(Applications!D147)="","",TRIM(LEFT(TRIM(Applications!D147),FIND(",",TRIM(Applications!D147)&amp;",")-1)))</f>
        <v/>
      </c>
      <c r="N147" s="26">
        <f>IF(M147="","",IF(LEN(TRIM(LEFT(TRIM(MID(TRIM(Applications!D147),FIND(",",TRIM(Applications!D147)&amp;",")+1,200)),FIND(",",TRIM(MID(TRIM(Applications!D147),FIND(",",TRIM(Applications!D147)&amp;",")+1,200))&amp;",")-1)))=2,UPPER(TRIM(LEFT(TRIM(MID(TRIM(Applications!D147),FIND(",",TRIM(Applications!D147)&amp;",")+1,200)),FIND(",",TRIM(MID(TRIM(Applications!D147),FIND(",",TRIM(Applications!D147)&amp;",")+1,200))&amp;",")-1))),IFERROR(VLOOKUP(LOWER(TRIM(LEFT(TRIM(MID(TRIM(Applications!D147),FIND(",",TRIM(Applications!D147)&amp;",")+1,200)),FIND(",",TRIM(MID(TRIM(Applications!D147),FIND(",",TRIM(Applications!D147)&amp;",")+1,200))&amp;",")-1))),$U$2:$V$67,2,FALSE),"")))</f>
        <v/>
      </c>
      <c r="O147" s="26">
        <f>IF(M147="","",IF(N147="",M147,M147&amp;", "&amp;N147))</f>
        <v/>
      </c>
      <c r="P147" s="26">
        <f>IF(O147="","",IF(COUNTIF(O$2:O147,O147)=1,COUNTIF(O$2:O$2000,O147)+(2001-ROW())/100000,""))</f>
        <v/>
      </c>
    </row>
    <row r="148">
      <c r="A148" s="26">
        <f>IF(AND(ISNUMBER(Applications!A148),ISNUMBER(Applications!M148),OR(UPPER(TRIM(Applications!I148))="INTERVIEWING",UPPER(TRIM(Applications!I148))="REJECTED",UPPER(TRIM(Applications!I148))="OFFER")),IF(Applications!M148&gt;=Applications!A148,Applications!M148-Applications!A148,""),"")</f>
        <v/>
      </c>
      <c r="B148" s="26">
        <f>IF(AND(D148=1,ISNUMBER(Applications!A148)),WEEKDAY(Applications!A148),"")</f>
        <v/>
      </c>
      <c r="C148" s="27">
        <f>IF(AND(D148=1,ISNUMBER(Applications!A148)),Applications!A148-WEEKDAY(Applications!A148,3),"")</f>
        <v/>
      </c>
      <c r="D148" s="26">
        <f>IF(OR(UPPER(TRIM(Applications!I148))="APPLIED",UPPER(TRIM(Applications!I148))="INTERVIEWING",UPPER(TRIM(Applications!I148))="REJECTED",UPPER(TRIM(Applications!I148))="OFFER"),1,0)</f>
        <v/>
      </c>
      <c r="E148" s="26">
        <f>IF(AND(ISNUMBER(Applications!M148),OR(N(Applications!O148)&gt;0,UPPER(TRIM(Applications!I148))="INTERVIEWING",UPPER(TRIM(Applications!I148))="OFFER")),Applications!M148-WEEKDAY(Applications!M148,3),"")</f>
        <v/>
      </c>
      <c r="F148" s="26">
        <f>IF(AND(UPPER(TRIM(Applications!I148))="SKIPPED",ISNUMBER(Applications!A148)),Applications!A148-WEEKDAY(Applications!A148,3),"")</f>
        <v/>
      </c>
      <c r="G148" s="26">
        <f>IF(AND(UPPER(TRIM(Applications!I148))="BOOKMARKED",ISNUMBER(Applications!A148)),Applications!A148-WEEKDAY(Applications!A148,3),"")</f>
        <v/>
      </c>
      <c r="H148" s="26">
        <f>IF(AND(UPPER(TRIM(Applications!I148))="NOT APPLIED",ISNUMBER(Applications!A148)),Applications!A148-WEEKDAY(Applications!A148,3),"")</f>
        <v/>
      </c>
      <c r="I148" s="26">
        <f>IF(AND(UPPER(TRIM(Applications!I148))="REJECTED",ISNUMBER(Applications!M148)),Applications!M148-WEEKDAY(Applications!M148,3),"")</f>
        <v/>
      </c>
      <c r="J148" s="26">
        <f>IF(AND(UPPER(TRIM(Applications!I148))="OFFER",ISNUMBER(Applications!M148)),Applications!M148-WEEKDAY(Applications!M148,3),"")</f>
        <v/>
      </c>
      <c r="K148" s="26">
        <f>IF(TRIM(Applications!J148)="","",IFERROR(LOOKUP(2,1/ISNUMBER(SEARCH($R$2:$R$25,Applications!J148)),$S$2:$S$25),""))</f>
        <v/>
      </c>
      <c r="L148" s="26">
        <f>IF(K148="","",IF(COUNTIF(K$2:K148,K148)=1,COUNTIF(K$2:K$2000,K148)+(2001-ROW())/100000,""))</f>
        <v/>
      </c>
      <c r="M148" s="26">
        <f>IF(TRIM(Applications!D148)="","",TRIM(LEFT(TRIM(Applications!D148),FIND(",",TRIM(Applications!D148)&amp;",")-1)))</f>
        <v/>
      </c>
      <c r="N148" s="26">
        <f>IF(M148="","",IF(LEN(TRIM(LEFT(TRIM(MID(TRIM(Applications!D148),FIND(",",TRIM(Applications!D148)&amp;",")+1,200)),FIND(",",TRIM(MID(TRIM(Applications!D148),FIND(",",TRIM(Applications!D148)&amp;",")+1,200))&amp;",")-1)))=2,UPPER(TRIM(LEFT(TRIM(MID(TRIM(Applications!D148),FIND(",",TRIM(Applications!D148)&amp;",")+1,200)),FIND(",",TRIM(MID(TRIM(Applications!D148),FIND(",",TRIM(Applications!D148)&amp;",")+1,200))&amp;",")-1))),IFERROR(VLOOKUP(LOWER(TRIM(LEFT(TRIM(MID(TRIM(Applications!D148),FIND(",",TRIM(Applications!D148)&amp;",")+1,200)),FIND(",",TRIM(MID(TRIM(Applications!D148),FIND(",",TRIM(Applications!D148)&amp;",")+1,200))&amp;",")-1))),$U$2:$V$67,2,FALSE),"")))</f>
        <v/>
      </c>
      <c r="O148" s="26">
        <f>IF(M148="","",IF(N148="",M148,M148&amp;", "&amp;N148))</f>
        <v/>
      </c>
      <c r="P148" s="26">
        <f>IF(O148="","",IF(COUNTIF(O$2:O148,O148)=1,COUNTIF(O$2:O$2000,O148)+(2001-ROW())/100000,""))</f>
        <v/>
      </c>
    </row>
    <row r="149">
      <c r="A149" s="26">
        <f>IF(AND(ISNUMBER(Applications!A149),ISNUMBER(Applications!M149),OR(UPPER(TRIM(Applications!I149))="INTERVIEWING",UPPER(TRIM(Applications!I149))="REJECTED",UPPER(TRIM(Applications!I149))="OFFER")),IF(Applications!M149&gt;=Applications!A149,Applications!M149-Applications!A149,""),"")</f>
        <v/>
      </c>
      <c r="B149" s="26">
        <f>IF(AND(D149=1,ISNUMBER(Applications!A149)),WEEKDAY(Applications!A149),"")</f>
        <v/>
      </c>
      <c r="C149" s="27">
        <f>IF(AND(D149=1,ISNUMBER(Applications!A149)),Applications!A149-WEEKDAY(Applications!A149,3),"")</f>
        <v/>
      </c>
      <c r="D149" s="26">
        <f>IF(OR(UPPER(TRIM(Applications!I149))="APPLIED",UPPER(TRIM(Applications!I149))="INTERVIEWING",UPPER(TRIM(Applications!I149))="REJECTED",UPPER(TRIM(Applications!I149))="OFFER"),1,0)</f>
        <v/>
      </c>
      <c r="E149" s="26">
        <f>IF(AND(ISNUMBER(Applications!M149),OR(N(Applications!O149)&gt;0,UPPER(TRIM(Applications!I149))="INTERVIEWING",UPPER(TRIM(Applications!I149))="OFFER")),Applications!M149-WEEKDAY(Applications!M149,3),"")</f>
        <v/>
      </c>
      <c r="F149" s="26">
        <f>IF(AND(UPPER(TRIM(Applications!I149))="SKIPPED",ISNUMBER(Applications!A149)),Applications!A149-WEEKDAY(Applications!A149,3),"")</f>
        <v/>
      </c>
      <c r="G149" s="26">
        <f>IF(AND(UPPER(TRIM(Applications!I149))="BOOKMARKED",ISNUMBER(Applications!A149)),Applications!A149-WEEKDAY(Applications!A149,3),"")</f>
        <v/>
      </c>
      <c r="H149" s="26">
        <f>IF(AND(UPPER(TRIM(Applications!I149))="NOT APPLIED",ISNUMBER(Applications!A149)),Applications!A149-WEEKDAY(Applications!A149,3),"")</f>
        <v/>
      </c>
      <c r="I149" s="26">
        <f>IF(AND(UPPER(TRIM(Applications!I149))="REJECTED",ISNUMBER(Applications!M149)),Applications!M149-WEEKDAY(Applications!M149,3),"")</f>
        <v/>
      </c>
      <c r="J149" s="26">
        <f>IF(AND(UPPER(TRIM(Applications!I149))="OFFER",ISNUMBER(Applications!M149)),Applications!M149-WEEKDAY(Applications!M149,3),"")</f>
        <v/>
      </c>
      <c r="K149" s="26">
        <f>IF(TRIM(Applications!J149)="","",IFERROR(LOOKUP(2,1/ISNUMBER(SEARCH($R$2:$R$25,Applications!J149)),$S$2:$S$25),""))</f>
        <v/>
      </c>
      <c r="L149" s="26">
        <f>IF(K149="","",IF(COUNTIF(K$2:K149,K149)=1,COUNTIF(K$2:K$2000,K149)+(2001-ROW())/100000,""))</f>
        <v/>
      </c>
      <c r="M149" s="26">
        <f>IF(TRIM(Applications!D149)="","",TRIM(LEFT(TRIM(Applications!D149),FIND(",",TRIM(Applications!D149)&amp;",")-1)))</f>
        <v/>
      </c>
      <c r="N149" s="26">
        <f>IF(M149="","",IF(LEN(TRIM(LEFT(TRIM(MID(TRIM(Applications!D149),FIND(",",TRIM(Applications!D149)&amp;",")+1,200)),FIND(",",TRIM(MID(TRIM(Applications!D149),FIND(",",TRIM(Applications!D149)&amp;",")+1,200))&amp;",")-1)))=2,UPPER(TRIM(LEFT(TRIM(MID(TRIM(Applications!D149),FIND(",",TRIM(Applications!D149)&amp;",")+1,200)),FIND(",",TRIM(MID(TRIM(Applications!D149),FIND(",",TRIM(Applications!D149)&amp;",")+1,200))&amp;",")-1))),IFERROR(VLOOKUP(LOWER(TRIM(LEFT(TRIM(MID(TRIM(Applications!D149),FIND(",",TRIM(Applications!D149)&amp;",")+1,200)),FIND(",",TRIM(MID(TRIM(Applications!D149),FIND(",",TRIM(Applications!D149)&amp;",")+1,200))&amp;",")-1))),$U$2:$V$67,2,FALSE),"")))</f>
        <v/>
      </c>
      <c r="O149" s="26">
        <f>IF(M149="","",IF(N149="",M149,M149&amp;", "&amp;N149))</f>
        <v/>
      </c>
      <c r="P149" s="26">
        <f>IF(O149="","",IF(COUNTIF(O$2:O149,O149)=1,COUNTIF(O$2:O$2000,O149)+(2001-ROW())/100000,""))</f>
        <v/>
      </c>
    </row>
    <row r="150">
      <c r="A150" s="26">
        <f>IF(AND(ISNUMBER(Applications!A150),ISNUMBER(Applications!M150),OR(UPPER(TRIM(Applications!I150))="INTERVIEWING",UPPER(TRIM(Applications!I150))="REJECTED",UPPER(TRIM(Applications!I150))="OFFER")),IF(Applications!M150&gt;=Applications!A150,Applications!M150-Applications!A150,""),"")</f>
        <v/>
      </c>
      <c r="B150" s="26">
        <f>IF(AND(D150=1,ISNUMBER(Applications!A150)),WEEKDAY(Applications!A150),"")</f>
        <v/>
      </c>
      <c r="C150" s="27">
        <f>IF(AND(D150=1,ISNUMBER(Applications!A150)),Applications!A150-WEEKDAY(Applications!A150,3),"")</f>
        <v/>
      </c>
      <c r="D150" s="26">
        <f>IF(OR(UPPER(TRIM(Applications!I150))="APPLIED",UPPER(TRIM(Applications!I150))="INTERVIEWING",UPPER(TRIM(Applications!I150))="REJECTED",UPPER(TRIM(Applications!I150))="OFFER"),1,0)</f>
        <v/>
      </c>
      <c r="E150" s="26">
        <f>IF(AND(ISNUMBER(Applications!M150),OR(N(Applications!O150)&gt;0,UPPER(TRIM(Applications!I150))="INTERVIEWING",UPPER(TRIM(Applications!I150))="OFFER")),Applications!M150-WEEKDAY(Applications!M150,3),"")</f>
        <v/>
      </c>
      <c r="F150" s="26">
        <f>IF(AND(UPPER(TRIM(Applications!I150))="SKIPPED",ISNUMBER(Applications!A150)),Applications!A150-WEEKDAY(Applications!A150,3),"")</f>
        <v/>
      </c>
      <c r="G150" s="26">
        <f>IF(AND(UPPER(TRIM(Applications!I150))="BOOKMARKED",ISNUMBER(Applications!A150)),Applications!A150-WEEKDAY(Applications!A150,3),"")</f>
        <v/>
      </c>
      <c r="H150" s="26">
        <f>IF(AND(UPPER(TRIM(Applications!I150))="NOT APPLIED",ISNUMBER(Applications!A150)),Applications!A150-WEEKDAY(Applications!A150,3),"")</f>
        <v/>
      </c>
      <c r="I150" s="26">
        <f>IF(AND(UPPER(TRIM(Applications!I150))="REJECTED",ISNUMBER(Applications!M150)),Applications!M150-WEEKDAY(Applications!M150,3),"")</f>
        <v/>
      </c>
      <c r="J150" s="26">
        <f>IF(AND(UPPER(TRIM(Applications!I150))="OFFER",ISNUMBER(Applications!M150)),Applications!M150-WEEKDAY(Applications!M150,3),"")</f>
        <v/>
      </c>
      <c r="K150" s="26">
        <f>IF(TRIM(Applications!J150)="","",IFERROR(LOOKUP(2,1/ISNUMBER(SEARCH($R$2:$R$25,Applications!J150)),$S$2:$S$25),""))</f>
        <v/>
      </c>
      <c r="L150" s="26">
        <f>IF(K150="","",IF(COUNTIF(K$2:K150,K150)=1,COUNTIF(K$2:K$2000,K150)+(2001-ROW())/100000,""))</f>
        <v/>
      </c>
      <c r="M150" s="26">
        <f>IF(TRIM(Applications!D150)="","",TRIM(LEFT(TRIM(Applications!D150),FIND(",",TRIM(Applications!D150)&amp;",")-1)))</f>
        <v/>
      </c>
      <c r="N150" s="26">
        <f>IF(M150="","",IF(LEN(TRIM(LEFT(TRIM(MID(TRIM(Applications!D150),FIND(",",TRIM(Applications!D150)&amp;",")+1,200)),FIND(",",TRIM(MID(TRIM(Applications!D150),FIND(",",TRIM(Applications!D150)&amp;",")+1,200))&amp;",")-1)))=2,UPPER(TRIM(LEFT(TRIM(MID(TRIM(Applications!D150),FIND(",",TRIM(Applications!D150)&amp;",")+1,200)),FIND(",",TRIM(MID(TRIM(Applications!D150),FIND(",",TRIM(Applications!D150)&amp;",")+1,200))&amp;",")-1))),IFERROR(VLOOKUP(LOWER(TRIM(LEFT(TRIM(MID(TRIM(Applications!D150),FIND(",",TRIM(Applications!D150)&amp;",")+1,200)),FIND(",",TRIM(MID(TRIM(Applications!D150),FIND(",",TRIM(Applications!D150)&amp;",")+1,200))&amp;",")-1))),$U$2:$V$67,2,FALSE),"")))</f>
        <v/>
      </c>
      <c r="O150" s="26">
        <f>IF(M150="","",IF(N150="",M150,M150&amp;", "&amp;N150))</f>
        <v/>
      </c>
      <c r="P150" s="26">
        <f>IF(O150="","",IF(COUNTIF(O$2:O150,O150)=1,COUNTIF(O$2:O$2000,O150)+(2001-ROW())/100000,""))</f>
        <v/>
      </c>
    </row>
    <row r="151">
      <c r="A151" s="26">
        <f>IF(AND(ISNUMBER(Applications!A151),ISNUMBER(Applications!M151),OR(UPPER(TRIM(Applications!I151))="INTERVIEWING",UPPER(TRIM(Applications!I151))="REJECTED",UPPER(TRIM(Applications!I151))="OFFER")),IF(Applications!M151&gt;=Applications!A151,Applications!M151-Applications!A151,""),"")</f>
        <v/>
      </c>
      <c r="B151" s="26">
        <f>IF(AND(D151=1,ISNUMBER(Applications!A151)),WEEKDAY(Applications!A151),"")</f>
        <v/>
      </c>
      <c r="C151" s="27">
        <f>IF(AND(D151=1,ISNUMBER(Applications!A151)),Applications!A151-WEEKDAY(Applications!A151,3),"")</f>
        <v/>
      </c>
      <c r="D151" s="26">
        <f>IF(OR(UPPER(TRIM(Applications!I151))="APPLIED",UPPER(TRIM(Applications!I151))="INTERVIEWING",UPPER(TRIM(Applications!I151))="REJECTED",UPPER(TRIM(Applications!I151))="OFFER"),1,0)</f>
        <v/>
      </c>
      <c r="E151" s="26">
        <f>IF(AND(ISNUMBER(Applications!M151),OR(N(Applications!O151)&gt;0,UPPER(TRIM(Applications!I151))="INTERVIEWING",UPPER(TRIM(Applications!I151))="OFFER")),Applications!M151-WEEKDAY(Applications!M151,3),"")</f>
        <v/>
      </c>
      <c r="F151" s="26">
        <f>IF(AND(UPPER(TRIM(Applications!I151))="SKIPPED",ISNUMBER(Applications!A151)),Applications!A151-WEEKDAY(Applications!A151,3),"")</f>
        <v/>
      </c>
      <c r="G151" s="26">
        <f>IF(AND(UPPER(TRIM(Applications!I151))="BOOKMARKED",ISNUMBER(Applications!A151)),Applications!A151-WEEKDAY(Applications!A151,3),"")</f>
        <v/>
      </c>
      <c r="H151" s="26">
        <f>IF(AND(UPPER(TRIM(Applications!I151))="NOT APPLIED",ISNUMBER(Applications!A151)),Applications!A151-WEEKDAY(Applications!A151,3),"")</f>
        <v/>
      </c>
      <c r="I151" s="26">
        <f>IF(AND(UPPER(TRIM(Applications!I151))="REJECTED",ISNUMBER(Applications!M151)),Applications!M151-WEEKDAY(Applications!M151,3),"")</f>
        <v/>
      </c>
      <c r="J151" s="26">
        <f>IF(AND(UPPER(TRIM(Applications!I151))="OFFER",ISNUMBER(Applications!M151)),Applications!M151-WEEKDAY(Applications!M151,3),"")</f>
        <v/>
      </c>
      <c r="K151" s="26">
        <f>IF(TRIM(Applications!J151)="","",IFERROR(LOOKUP(2,1/ISNUMBER(SEARCH($R$2:$R$25,Applications!J151)),$S$2:$S$25),""))</f>
        <v/>
      </c>
      <c r="L151" s="26">
        <f>IF(K151="","",IF(COUNTIF(K$2:K151,K151)=1,COUNTIF(K$2:K$2000,K151)+(2001-ROW())/100000,""))</f>
        <v/>
      </c>
      <c r="M151" s="26">
        <f>IF(TRIM(Applications!D151)="","",TRIM(LEFT(TRIM(Applications!D151),FIND(",",TRIM(Applications!D151)&amp;",")-1)))</f>
        <v/>
      </c>
      <c r="N151" s="26">
        <f>IF(M151="","",IF(LEN(TRIM(LEFT(TRIM(MID(TRIM(Applications!D151),FIND(",",TRIM(Applications!D151)&amp;",")+1,200)),FIND(",",TRIM(MID(TRIM(Applications!D151),FIND(",",TRIM(Applications!D151)&amp;",")+1,200))&amp;",")-1)))=2,UPPER(TRIM(LEFT(TRIM(MID(TRIM(Applications!D151),FIND(",",TRIM(Applications!D151)&amp;",")+1,200)),FIND(",",TRIM(MID(TRIM(Applications!D151),FIND(",",TRIM(Applications!D151)&amp;",")+1,200))&amp;",")-1))),IFERROR(VLOOKUP(LOWER(TRIM(LEFT(TRIM(MID(TRIM(Applications!D151),FIND(",",TRIM(Applications!D151)&amp;",")+1,200)),FIND(",",TRIM(MID(TRIM(Applications!D151),FIND(",",TRIM(Applications!D151)&amp;",")+1,200))&amp;",")-1))),$U$2:$V$67,2,FALSE),"")))</f>
        <v/>
      </c>
      <c r="O151" s="26">
        <f>IF(M151="","",IF(N151="",M151,M151&amp;", "&amp;N151))</f>
        <v/>
      </c>
      <c r="P151" s="26">
        <f>IF(O151="","",IF(COUNTIF(O$2:O151,O151)=1,COUNTIF(O$2:O$2000,O151)+(2001-ROW())/100000,""))</f>
        <v/>
      </c>
    </row>
    <row r="152">
      <c r="A152" s="26">
        <f>IF(AND(ISNUMBER(Applications!A152),ISNUMBER(Applications!M152),OR(UPPER(TRIM(Applications!I152))="INTERVIEWING",UPPER(TRIM(Applications!I152))="REJECTED",UPPER(TRIM(Applications!I152))="OFFER")),IF(Applications!M152&gt;=Applications!A152,Applications!M152-Applications!A152,""),"")</f>
        <v/>
      </c>
      <c r="B152" s="26">
        <f>IF(AND(D152=1,ISNUMBER(Applications!A152)),WEEKDAY(Applications!A152),"")</f>
        <v/>
      </c>
      <c r="C152" s="27">
        <f>IF(AND(D152=1,ISNUMBER(Applications!A152)),Applications!A152-WEEKDAY(Applications!A152,3),"")</f>
        <v/>
      </c>
      <c r="D152" s="26">
        <f>IF(OR(UPPER(TRIM(Applications!I152))="APPLIED",UPPER(TRIM(Applications!I152))="INTERVIEWING",UPPER(TRIM(Applications!I152))="REJECTED",UPPER(TRIM(Applications!I152))="OFFER"),1,0)</f>
        <v/>
      </c>
      <c r="E152" s="26">
        <f>IF(AND(ISNUMBER(Applications!M152),OR(N(Applications!O152)&gt;0,UPPER(TRIM(Applications!I152))="INTERVIEWING",UPPER(TRIM(Applications!I152))="OFFER")),Applications!M152-WEEKDAY(Applications!M152,3),"")</f>
        <v/>
      </c>
      <c r="F152" s="26">
        <f>IF(AND(UPPER(TRIM(Applications!I152))="SKIPPED",ISNUMBER(Applications!A152)),Applications!A152-WEEKDAY(Applications!A152,3),"")</f>
        <v/>
      </c>
      <c r="G152" s="26">
        <f>IF(AND(UPPER(TRIM(Applications!I152))="BOOKMARKED",ISNUMBER(Applications!A152)),Applications!A152-WEEKDAY(Applications!A152,3),"")</f>
        <v/>
      </c>
      <c r="H152" s="26">
        <f>IF(AND(UPPER(TRIM(Applications!I152))="NOT APPLIED",ISNUMBER(Applications!A152)),Applications!A152-WEEKDAY(Applications!A152,3),"")</f>
        <v/>
      </c>
      <c r="I152" s="26">
        <f>IF(AND(UPPER(TRIM(Applications!I152))="REJECTED",ISNUMBER(Applications!M152)),Applications!M152-WEEKDAY(Applications!M152,3),"")</f>
        <v/>
      </c>
      <c r="J152" s="26">
        <f>IF(AND(UPPER(TRIM(Applications!I152))="OFFER",ISNUMBER(Applications!M152)),Applications!M152-WEEKDAY(Applications!M152,3),"")</f>
        <v/>
      </c>
      <c r="K152" s="26">
        <f>IF(TRIM(Applications!J152)="","",IFERROR(LOOKUP(2,1/ISNUMBER(SEARCH($R$2:$R$25,Applications!J152)),$S$2:$S$25),""))</f>
        <v/>
      </c>
      <c r="L152" s="26">
        <f>IF(K152="","",IF(COUNTIF(K$2:K152,K152)=1,COUNTIF(K$2:K$2000,K152)+(2001-ROW())/100000,""))</f>
        <v/>
      </c>
      <c r="M152" s="26">
        <f>IF(TRIM(Applications!D152)="","",TRIM(LEFT(TRIM(Applications!D152),FIND(",",TRIM(Applications!D152)&amp;",")-1)))</f>
        <v/>
      </c>
      <c r="N152" s="26">
        <f>IF(M152="","",IF(LEN(TRIM(LEFT(TRIM(MID(TRIM(Applications!D152),FIND(",",TRIM(Applications!D152)&amp;",")+1,200)),FIND(",",TRIM(MID(TRIM(Applications!D152),FIND(",",TRIM(Applications!D152)&amp;",")+1,200))&amp;",")-1)))=2,UPPER(TRIM(LEFT(TRIM(MID(TRIM(Applications!D152),FIND(",",TRIM(Applications!D152)&amp;",")+1,200)),FIND(",",TRIM(MID(TRIM(Applications!D152),FIND(",",TRIM(Applications!D152)&amp;",")+1,200))&amp;",")-1))),IFERROR(VLOOKUP(LOWER(TRIM(LEFT(TRIM(MID(TRIM(Applications!D152),FIND(",",TRIM(Applications!D152)&amp;",")+1,200)),FIND(",",TRIM(MID(TRIM(Applications!D152),FIND(",",TRIM(Applications!D152)&amp;",")+1,200))&amp;",")-1))),$U$2:$V$67,2,FALSE),"")))</f>
        <v/>
      </c>
      <c r="O152" s="26">
        <f>IF(M152="","",IF(N152="",M152,M152&amp;", "&amp;N152))</f>
        <v/>
      </c>
      <c r="P152" s="26">
        <f>IF(O152="","",IF(COUNTIF(O$2:O152,O152)=1,COUNTIF(O$2:O$2000,O152)+(2001-ROW())/100000,""))</f>
        <v/>
      </c>
    </row>
    <row r="153">
      <c r="A153" s="26">
        <f>IF(AND(ISNUMBER(Applications!A153),ISNUMBER(Applications!M153),OR(UPPER(TRIM(Applications!I153))="INTERVIEWING",UPPER(TRIM(Applications!I153))="REJECTED",UPPER(TRIM(Applications!I153))="OFFER")),IF(Applications!M153&gt;=Applications!A153,Applications!M153-Applications!A153,""),"")</f>
        <v/>
      </c>
      <c r="B153" s="26">
        <f>IF(AND(D153=1,ISNUMBER(Applications!A153)),WEEKDAY(Applications!A153),"")</f>
        <v/>
      </c>
      <c r="C153" s="27">
        <f>IF(AND(D153=1,ISNUMBER(Applications!A153)),Applications!A153-WEEKDAY(Applications!A153,3),"")</f>
        <v/>
      </c>
      <c r="D153" s="26">
        <f>IF(OR(UPPER(TRIM(Applications!I153))="APPLIED",UPPER(TRIM(Applications!I153))="INTERVIEWING",UPPER(TRIM(Applications!I153))="REJECTED",UPPER(TRIM(Applications!I153))="OFFER"),1,0)</f>
        <v/>
      </c>
      <c r="E153" s="26">
        <f>IF(AND(ISNUMBER(Applications!M153),OR(N(Applications!O153)&gt;0,UPPER(TRIM(Applications!I153))="INTERVIEWING",UPPER(TRIM(Applications!I153))="OFFER")),Applications!M153-WEEKDAY(Applications!M153,3),"")</f>
        <v/>
      </c>
      <c r="F153" s="26">
        <f>IF(AND(UPPER(TRIM(Applications!I153))="SKIPPED",ISNUMBER(Applications!A153)),Applications!A153-WEEKDAY(Applications!A153,3),"")</f>
        <v/>
      </c>
      <c r="G153" s="26">
        <f>IF(AND(UPPER(TRIM(Applications!I153))="BOOKMARKED",ISNUMBER(Applications!A153)),Applications!A153-WEEKDAY(Applications!A153,3),"")</f>
        <v/>
      </c>
      <c r="H153" s="26">
        <f>IF(AND(UPPER(TRIM(Applications!I153))="NOT APPLIED",ISNUMBER(Applications!A153)),Applications!A153-WEEKDAY(Applications!A153,3),"")</f>
        <v/>
      </c>
      <c r="I153" s="26">
        <f>IF(AND(UPPER(TRIM(Applications!I153))="REJECTED",ISNUMBER(Applications!M153)),Applications!M153-WEEKDAY(Applications!M153,3),"")</f>
        <v/>
      </c>
      <c r="J153" s="26">
        <f>IF(AND(UPPER(TRIM(Applications!I153))="OFFER",ISNUMBER(Applications!M153)),Applications!M153-WEEKDAY(Applications!M153,3),"")</f>
        <v/>
      </c>
      <c r="K153" s="26">
        <f>IF(TRIM(Applications!J153)="","",IFERROR(LOOKUP(2,1/ISNUMBER(SEARCH($R$2:$R$25,Applications!J153)),$S$2:$S$25),""))</f>
        <v/>
      </c>
      <c r="L153" s="26">
        <f>IF(K153="","",IF(COUNTIF(K$2:K153,K153)=1,COUNTIF(K$2:K$2000,K153)+(2001-ROW())/100000,""))</f>
        <v/>
      </c>
      <c r="M153" s="26">
        <f>IF(TRIM(Applications!D153)="","",TRIM(LEFT(TRIM(Applications!D153),FIND(",",TRIM(Applications!D153)&amp;",")-1)))</f>
        <v/>
      </c>
      <c r="N153" s="26">
        <f>IF(M153="","",IF(LEN(TRIM(LEFT(TRIM(MID(TRIM(Applications!D153),FIND(",",TRIM(Applications!D153)&amp;",")+1,200)),FIND(",",TRIM(MID(TRIM(Applications!D153),FIND(",",TRIM(Applications!D153)&amp;",")+1,200))&amp;",")-1)))=2,UPPER(TRIM(LEFT(TRIM(MID(TRIM(Applications!D153),FIND(",",TRIM(Applications!D153)&amp;",")+1,200)),FIND(",",TRIM(MID(TRIM(Applications!D153),FIND(",",TRIM(Applications!D153)&amp;",")+1,200))&amp;",")-1))),IFERROR(VLOOKUP(LOWER(TRIM(LEFT(TRIM(MID(TRIM(Applications!D153),FIND(",",TRIM(Applications!D153)&amp;",")+1,200)),FIND(",",TRIM(MID(TRIM(Applications!D153),FIND(",",TRIM(Applications!D153)&amp;",")+1,200))&amp;",")-1))),$U$2:$V$67,2,FALSE),"")))</f>
        <v/>
      </c>
      <c r="O153" s="26">
        <f>IF(M153="","",IF(N153="",M153,M153&amp;", "&amp;N153))</f>
        <v/>
      </c>
      <c r="P153" s="26">
        <f>IF(O153="","",IF(COUNTIF(O$2:O153,O153)=1,COUNTIF(O$2:O$2000,O153)+(2001-ROW())/100000,""))</f>
        <v/>
      </c>
    </row>
    <row r="154">
      <c r="A154" s="26">
        <f>IF(AND(ISNUMBER(Applications!A154),ISNUMBER(Applications!M154),OR(UPPER(TRIM(Applications!I154))="INTERVIEWING",UPPER(TRIM(Applications!I154))="REJECTED",UPPER(TRIM(Applications!I154))="OFFER")),IF(Applications!M154&gt;=Applications!A154,Applications!M154-Applications!A154,""),"")</f>
        <v/>
      </c>
      <c r="B154" s="26">
        <f>IF(AND(D154=1,ISNUMBER(Applications!A154)),WEEKDAY(Applications!A154),"")</f>
        <v/>
      </c>
      <c r="C154" s="27">
        <f>IF(AND(D154=1,ISNUMBER(Applications!A154)),Applications!A154-WEEKDAY(Applications!A154,3),"")</f>
        <v/>
      </c>
      <c r="D154" s="26">
        <f>IF(OR(UPPER(TRIM(Applications!I154))="APPLIED",UPPER(TRIM(Applications!I154))="INTERVIEWING",UPPER(TRIM(Applications!I154))="REJECTED",UPPER(TRIM(Applications!I154))="OFFER"),1,0)</f>
        <v/>
      </c>
      <c r="E154" s="26">
        <f>IF(AND(ISNUMBER(Applications!M154),OR(N(Applications!O154)&gt;0,UPPER(TRIM(Applications!I154))="INTERVIEWING",UPPER(TRIM(Applications!I154))="OFFER")),Applications!M154-WEEKDAY(Applications!M154,3),"")</f>
        <v/>
      </c>
      <c r="F154" s="26">
        <f>IF(AND(UPPER(TRIM(Applications!I154))="SKIPPED",ISNUMBER(Applications!A154)),Applications!A154-WEEKDAY(Applications!A154,3),"")</f>
        <v/>
      </c>
      <c r="G154" s="26">
        <f>IF(AND(UPPER(TRIM(Applications!I154))="BOOKMARKED",ISNUMBER(Applications!A154)),Applications!A154-WEEKDAY(Applications!A154,3),"")</f>
        <v/>
      </c>
      <c r="H154" s="26">
        <f>IF(AND(UPPER(TRIM(Applications!I154))="NOT APPLIED",ISNUMBER(Applications!A154)),Applications!A154-WEEKDAY(Applications!A154,3),"")</f>
        <v/>
      </c>
      <c r="I154" s="26">
        <f>IF(AND(UPPER(TRIM(Applications!I154))="REJECTED",ISNUMBER(Applications!M154)),Applications!M154-WEEKDAY(Applications!M154,3),"")</f>
        <v/>
      </c>
      <c r="J154" s="26">
        <f>IF(AND(UPPER(TRIM(Applications!I154))="OFFER",ISNUMBER(Applications!M154)),Applications!M154-WEEKDAY(Applications!M154,3),"")</f>
        <v/>
      </c>
      <c r="K154" s="26">
        <f>IF(TRIM(Applications!J154)="","",IFERROR(LOOKUP(2,1/ISNUMBER(SEARCH($R$2:$R$25,Applications!J154)),$S$2:$S$25),""))</f>
        <v/>
      </c>
      <c r="L154" s="26">
        <f>IF(K154="","",IF(COUNTIF(K$2:K154,K154)=1,COUNTIF(K$2:K$2000,K154)+(2001-ROW())/100000,""))</f>
        <v/>
      </c>
      <c r="M154" s="26">
        <f>IF(TRIM(Applications!D154)="","",TRIM(LEFT(TRIM(Applications!D154),FIND(",",TRIM(Applications!D154)&amp;",")-1)))</f>
        <v/>
      </c>
      <c r="N154" s="26">
        <f>IF(M154="","",IF(LEN(TRIM(LEFT(TRIM(MID(TRIM(Applications!D154),FIND(",",TRIM(Applications!D154)&amp;",")+1,200)),FIND(",",TRIM(MID(TRIM(Applications!D154),FIND(",",TRIM(Applications!D154)&amp;",")+1,200))&amp;",")-1)))=2,UPPER(TRIM(LEFT(TRIM(MID(TRIM(Applications!D154),FIND(",",TRIM(Applications!D154)&amp;",")+1,200)),FIND(",",TRIM(MID(TRIM(Applications!D154),FIND(",",TRIM(Applications!D154)&amp;",")+1,200))&amp;",")-1))),IFERROR(VLOOKUP(LOWER(TRIM(LEFT(TRIM(MID(TRIM(Applications!D154),FIND(",",TRIM(Applications!D154)&amp;",")+1,200)),FIND(",",TRIM(MID(TRIM(Applications!D154),FIND(",",TRIM(Applications!D154)&amp;",")+1,200))&amp;",")-1))),$U$2:$V$67,2,FALSE),"")))</f>
        <v/>
      </c>
      <c r="O154" s="26">
        <f>IF(M154="","",IF(N154="",M154,M154&amp;", "&amp;N154))</f>
        <v/>
      </c>
      <c r="P154" s="26">
        <f>IF(O154="","",IF(COUNTIF(O$2:O154,O154)=1,COUNTIF(O$2:O$2000,O154)+(2001-ROW())/100000,""))</f>
        <v/>
      </c>
    </row>
    <row r="155">
      <c r="A155" s="26">
        <f>IF(AND(ISNUMBER(Applications!A155),ISNUMBER(Applications!M155),OR(UPPER(TRIM(Applications!I155))="INTERVIEWING",UPPER(TRIM(Applications!I155))="REJECTED",UPPER(TRIM(Applications!I155))="OFFER")),IF(Applications!M155&gt;=Applications!A155,Applications!M155-Applications!A155,""),"")</f>
        <v/>
      </c>
      <c r="B155" s="26">
        <f>IF(AND(D155=1,ISNUMBER(Applications!A155)),WEEKDAY(Applications!A155),"")</f>
        <v/>
      </c>
      <c r="C155" s="27">
        <f>IF(AND(D155=1,ISNUMBER(Applications!A155)),Applications!A155-WEEKDAY(Applications!A155,3),"")</f>
        <v/>
      </c>
      <c r="D155" s="26">
        <f>IF(OR(UPPER(TRIM(Applications!I155))="APPLIED",UPPER(TRIM(Applications!I155))="INTERVIEWING",UPPER(TRIM(Applications!I155))="REJECTED",UPPER(TRIM(Applications!I155))="OFFER"),1,0)</f>
        <v/>
      </c>
      <c r="E155" s="26">
        <f>IF(AND(ISNUMBER(Applications!M155),OR(N(Applications!O155)&gt;0,UPPER(TRIM(Applications!I155))="INTERVIEWING",UPPER(TRIM(Applications!I155))="OFFER")),Applications!M155-WEEKDAY(Applications!M155,3),"")</f>
        <v/>
      </c>
      <c r="F155" s="26">
        <f>IF(AND(UPPER(TRIM(Applications!I155))="SKIPPED",ISNUMBER(Applications!A155)),Applications!A155-WEEKDAY(Applications!A155,3),"")</f>
        <v/>
      </c>
      <c r="G155" s="26">
        <f>IF(AND(UPPER(TRIM(Applications!I155))="BOOKMARKED",ISNUMBER(Applications!A155)),Applications!A155-WEEKDAY(Applications!A155,3),"")</f>
        <v/>
      </c>
      <c r="H155" s="26">
        <f>IF(AND(UPPER(TRIM(Applications!I155))="NOT APPLIED",ISNUMBER(Applications!A155)),Applications!A155-WEEKDAY(Applications!A155,3),"")</f>
        <v/>
      </c>
      <c r="I155" s="26">
        <f>IF(AND(UPPER(TRIM(Applications!I155))="REJECTED",ISNUMBER(Applications!M155)),Applications!M155-WEEKDAY(Applications!M155,3),"")</f>
        <v/>
      </c>
      <c r="J155" s="26">
        <f>IF(AND(UPPER(TRIM(Applications!I155))="OFFER",ISNUMBER(Applications!M155)),Applications!M155-WEEKDAY(Applications!M155,3),"")</f>
        <v/>
      </c>
      <c r="K155" s="26">
        <f>IF(TRIM(Applications!J155)="","",IFERROR(LOOKUP(2,1/ISNUMBER(SEARCH($R$2:$R$25,Applications!J155)),$S$2:$S$25),""))</f>
        <v/>
      </c>
      <c r="L155" s="26">
        <f>IF(K155="","",IF(COUNTIF(K$2:K155,K155)=1,COUNTIF(K$2:K$2000,K155)+(2001-ROW())/100000,""))</f>
        <v/>
      </c>
      <c r="M155" s="26">
        <f>IF(TRIM(Applications!D155)="","",TRIM(LEFT(TRIM(Applications!D155),FIND(",",TRIM(Applications!D155)&amp;",")-1)))</f>
        <v/>
      </c>
      <c r="N155" s="26">
        <f>IF(M155="","",IF(LEN(TRIM(LEFT(TRIM(MID(TRIM(Applications!D155),FIND(",",TRIM(Applications!D155)&amp;",")+1,200)),FIND(",",TRIM(MID(TRIM(Applications!D155),FIND(",",TRIM(Applications!D155)&amp;",")+1,200))&amp;",")-1)))=2,UPPER(TRIM(LEFT(TRIM(MID(TRIM(Applications!D155),FIND(",",TRIM(Applications!D155)&amp;",")+1,200)),FIND(",",TRIM(MID(TRIM(Applications!D155),FIND(",",TRIM(Applications!D155)&amp;",")+1,200))&amp;",")-1))),IFERROR(VLOOKUP(LOWER(TRIM(LEFT(TRIM(MID(TRIM(Applications!D155),FIND(",",TRIM(Applications!D155)&amp;",")+1,200)),FIND(",",TRIM(MID(TRIM(Applications!D155),FIND(",",TRIM(Applications!D155)&amp;",")+1,200))&amp;",")-1))),$U$2:$V$67,2,FALSE),"")))</f>
        <v/>
      </c>
      <c r="O155" s="26">
        <f>IF(M155="","",IF(N155="",M155,M155&amp;", "&amp;N155))</f>
        <v/>
      </c>
      <c r="P155" s="26">
        <f>IF(O155="","",IF(COUNTIF(O$2:O155,O155)=1,COUNTIF(O$2:O$2000,O155)+(2001-ROW())/100000,""))</f>
        <v/>
      </c>
    </row>
    <row r="156">
      <c r="A156" s="26">
        <f>IF(AND(ISNUMBER(Applications!A156),ISNUMBER(Applications!M156),OR(UPPER(TRIM(Applications!I156))="INTERVIEWING",UPPER(TRIM(Applications!I156))="REJECTED",UPPER(TRIM(Applications!I156))="OFFER")),IF(Applications!M156&gt;=Applications!A156,Applications!M156-Applications!A156,""),"")</f>
        <v/>
      </c>
      <c r="B156" s="26">
        <f>IF(AND(D156=1,ISNUMBER(Applications!A156)),WEEKDAY(Applications!A156),"")</f>
        <v/>
      </c>
      <c r="C156" s="27">
        <f>IF(AND(D156=1,ISNUMBER(Applications!A156)),Applications!A156-WEEKDAY(Applications!A156,3),"")</f>
        <v/>
      </c>
      <c r="D156" s="26">
        <f>IF(OR(UPPER(TRIM(Applications!I156))="APPLIED",UPPER(TRIM(Applications!I156))="INTERVIEWING",UPPER(TRIM(Applications!I156))="REJECTED",UPPER(TRIM(Applications!I156))="OFFER"),1,0)</f>
        <v/>
      </c>
      <c r="E156" s="26">
        <f>IF(AND(ISNUMBER(Applications!M156),OR(N(Applications!O156)&gt;0,UPPER(TRIM(Applications!I156))="INTERVIEWING",UPPER(TRIM(Applications!I156))="OFFER")),Applications!M156-WEEKDAY(Applications!M156,3),"")</f>
        <v/>
      </c>
      <c r="F156" s="26">
        <f>IF(AND(UPPER(TRIM(Applications!I156))="SKIPPED",ISNUMBER(Applications!A156)),Applications!A156-WEEKDAY(Applications!A156,3),"")</f>
        <v/>
      </c>
      <c r="G156" s="26">
        <f>IF(AND(UPPER(TRIM(Applications!I156))="BOOKMARKED",ISNUMBER(Applications!A156)),Applications!A156-WEEKDAY(Applications!A156,3),"")</f>
        <v/>
      </c>
      <c r="H156" s="26">
        <f>IF(AND(UPPER(TRIM(Applications!I156))="NOT APPLIED",ISNUMBER(Applications!A156)),Applications!A156-WEEKDAY(Applications!A156,3),"")</f>
        <v/>
      </c>
      <c r="I156" s="26">
        <f>IF(AND(UPPER(TRIM(Applications!I156))="REJECTED",ISNUMBER(Applications!M156)),Applications!M156-WEEKDAY(Applications!M156,3),"")</f>
        <v/>
      </c>
      <c r="J156" s="26">
        <f>IF(AND(UPPER(TRIM(Applications!I156))="OFFER",ISNUMBER(Applications!M156)),Applications!M156-WEEKDAY(Applications!M156,3),"")</f>
        <v/>
      </c>
      <c r="K156" s="26">
        <f>IF(TRIM(Applications!J156)="","",IFERROR(LOOKUP(2,1/ISNUMBER(SEARCH($R$2:$R$25,Applications!J156)),$S$2:$S$25),""))</f>
        <v/>
      </c>
      <c r="L156" s="26">
        <f>IF(K156="","",IF(COUNTIF(K$2:K156,K156)=1,COUNTIF(K$2:K$2000,K156)+(2001-ROW())/100000,""))</f>
        <v/>
      </c>
      <c r="M156" s="26">
        <f>IF(TRIM(Applications!D156)="","",TRIM(LEFT(TRIM(Applications!D156),FIND(",",TRIM(Applications!D156)&amp;",")-1)))</f>
        <v/>
      </c>
      <c r="N156" s="26">
        <f>IF(M156="","",IF(LEN(TRIM(LEFT(TRIM(MID(TRIM(Applications!D156),FIND(",",TRIM(Applications!D156)&amp;",")+1,200)),FIND(",",TRIM(MID(TRIM(Applications!D156),FIND(",",TRIM(Applications!D156)&amp;",")+1,200))&amp;",")-1)))=2,UPPER(TRIM(LEFT(TRIM(MID(TRIM(Applications!D156),FIND(",",TRIM(Applications!D156)&amp;",")+1,200)),FIND(",",TRIM(MID(TRIM(Applications!D156),FIND(",",TRIM(Applications!D156)&amp;",")+1,200))&amp;",")-1))),IFERROR(VLOOKUP(LOWER(TRIM(LEFT(TRIM(MID(TRIM(Applications!D156),FIND(",",TRIM(Applications!D156)&amp;",")+1,200)),FIND(",",TRIM(MID(TRIM(Applications!D156),FIND(",",TRIM(Applications!D156)&amp;",")+1,200))&amp;",")-1))),$U$2:$V$67,2,FALSE),"")))</f>
        <v/>
      </c>
      <c r="O156" s="26">
        <f>IF(M156="","",IF(N156="",M156,M156&amp;", "&amp;N156))</f>
        <v/>
      </c>
      <c r="P156" s="26">
        <f>IF(O156="","",IF(COUNTIF(O$2:O156,O156)=1,COUNTIF(O$2:O$2000,O156)+(2001-ROW())/100000,""))</f>
        <v/>
      </c>
    </row>
    <row r="157">
      <c r="A157" s="26">
        <f>IF(AND(ISNUMBER(Applications!A157),ISNUMBER(Applications!M157),OR(UPPER(TRIM(Applications!I157))="INTERVIEWING",UPPER(TRIM(Applications!I157))="REJECTED",UPPER(TRIM(Applications!I157))="OFFER")),IF(Applications!M157&gt;=Applications!A157,Applications!M157-Applications!A157,""),"")</f>
        <v/>
      </c>
      <c r="B157" s="26">
        <f>IF(AND(D157=1,ISNUMBER(Applications!A157)),WEEKDAY(Applications!A157),"")</f>
        <v/>
      </c>
      <c r="C157" s="27">
        <f>IF(AND(D157=1,ISNUMBER(Applications!A157)),Applications!A157-WEEKDAY(Applications!A157,3),"")</f>
        <v/>
      </c>
      <c r="D157" s="26">
        <f>IF(OR(UPPER(TRIM(Applications!I157))="APPLIED",UPPER(TRIM(Applications!I157))="INTERVIEWING",UPPER(TRIM(Applications!I157))="REJECTED",UPPER(TRIM(Applications!I157))="OFFER"),1,0)</f>
        <v/>
      </c>
      <c r="E157" s="26">
        <f>IF(AND(ISNUMBER(Applications!M157),OR(N(Applications!O157)&gt;0,UPPER(TRIM(Applications!I157))="INTERVIEWING",UPPER(TRIM(Applications!I157))="OFFER")),Applications!M157-WEEKDAY(Applications!M157,3),"")</f>
        <v/>
      </c>
      <c r="F157" s="26">
        <f>IF(AND(UPPER(TRIM(Applications!I157))="SKIPPED",ISNUMBER(Applications!A157)),Applications!A157-WEEKDAY(Applications!A157,3),"")</f>
        <v/>
      </c>
      <c r="G157" s="26">
        <f>IF(AND(UPPER(TRIM(Applications!I157))="BOOKMARKED",ISNUMBER(Applications!A157)),Applications!A157-WEEKDAY(Applications!A157,3),"")</f>
        <v/>
      </c>
      <c r="H157" s="26">
        <f>IF(AND(UPPER(TRIM(Applications!I157))="NOT APPLIED",ISNUMBER(Applications!A157)),Applications!A157-WEEKDAY(Applications!A157,3),"")</f>
        <v/>
      </c>
      <c r="I157" s="26">
        <f>IF(AND(UPPER(TRIM(Applications!I157))="REJECTED",ISNUMBER(Applications!M157)),Applications!M157-WEEKDAY(Applications!M157,3),"")</f>
        <v/>
      </c>
      <c r="J157" s="26">
        <f>IF(AND(UPPER(TRIM(Applications!I157))="OFFER",ISNUMBER(Applications!M157)),Applications!M157-WEEKDAY(Applications!M157,3),"")</f>
        <v/>
      </c>
      <c r="K157" s="26">
        <f>IF(TRIM(Applications!J157)="","",IFERROR(LOOKUP(2,1/ISNUMBER(SEARCH($R$2:$R$25,Applications!J157)),$S$2:$S$25),""))</f>
        <v/>
      </c>
      <c r="L157" s="26">
        <f>IF(K157="","",IF(COUNTIF(K$2:K157,K157)=1,COUNTIF(K$2:K$2000,K157)+(2001-ROW())/100000,""))</f>
        <v/>
      </c>
      <c r="M157" s="26">
        <f>IF(TRIM(Applications!D157)="","",TRIM(LEFT(TRIM(Applications!D157),FIND(",",TRIM(Applications!D157)&amp;",")-1)))</f>
        <v/>
      </c>
      <c r="N157" s="26">
        <f>IF(M157="","",IF(LEN(TRIM(LEFT(TRIM(MID(TRIM(Applications!D157),FIND(",",TRIM(Applications!D157)&amp;",")+1,200)),FIND(",",TRIM(MID(TRIM(Applications!D157),FIND(",",TRIM(Applications!D157)&amp;",")+1,200))&amp;",")-1)))=2,UPPER(TRIM(LEFT(TRIM(MID(TRIM(Applications!D157),FIND(",",TRIM(Applications!D157)&amp;",")+1,200)),FIND(",",TRIM(MID(TRIM(Applications!D157),FIND(",",TRIM(Applications!D157)&amp;",")+1,200))&amp;",")-1))),IFERROR(VLOOKUP(LOWER(TRIM(LEFT(TRIM(MID(TRIM(Applications!D157),FIND(",",TRIM(Applications!D157)&amp;",")+1,200)),FIND(",",TRIM(MID(TRIM(Applications!D157),FIND(",",TRIM(Applications!D157)&amp;",")+1,200))&amp;",")-1))),$U$2:$V$67,2,FALSE),"")))</f>
        <v/>
      </c>
      <c r="O157" s="26">
        <f>IF(M157="","",IF(N157="",M157,M157&amp;", "&amp;N157))</f>
        <v/>
      </c>
      <c r="P157" s="26">
        <f>IF(O157="","",IF(COUNTIF(O$2:O157,O157)=1,COUNTIF(O$2:O$2000,O157)+(2001-ROW())/100000,""))</f>
        <v/>
      </c>
    </row>
    <row r="158">
      <c r="A158" s="26">
        <f>IF(AND(ISNUMBER(Applications!A158),ISNUMBER(Applications!M158),OR(UPPER(TRIM(Applications!I158))="INTERVIEWING",UPPER(TRIM(Applications!I158))="REJECTED",UPPER(TRIM(Applications!I158))="OFFER")),IF(Applications!M158&gt;=Applications!A158,Applications!M158-Applications!A158,""),"")</f>
        <v/>
      </c>
      <c r="B158" s="26">
        <f>IF(AND(D158=1,ISNUMBER(Applications!A158)),WEEKDAY(Applications!A158),"")</f>
        <v/>
      </c>
      <c r="C158" s="27">
        <f>IF(AND(D158=1,ISNUMBER(Applications!A158)),Applications!A158-WEEKDAY(Applications!A158,3),"")</f>
        <v/>
      </c>
      <c r="D158" s="26">
        <f>IF(OR(UPPER(TRIM(Applications!I158))="APPLIED",UPPER(TRIM(Applications!I158))="INTERVIEWING",UPPER(TRIM(Applications!I158))="REJECTED",UPPER(TRIM(Applications!I158))="OFFER"),1,0)</f>
        <v/>
      </c>
      <c r="E158" s="26">
        <f>IF(AND(ISNUMBER(Applications!M158),OR(N(Applications!O158)&gt;0,UPPER(TRIM(Applications!I158))="INTERVIEWING",UPPER(TRIM(Applications!I158))="OFFER")),Applications!M158-WEEKDAY(Applications!M158,3),"")</f>
        <v/>
      </c>
      <c r="F158" s="26">
        <f>IF(AND(UPPER(TRIM(Applications!I158))="SKIPPED",ISNUMBER(Applications!A158)),Applications!A158-WEEKDAY(Applications!A158,3),"")</f>
        <v/>
      </c>
      <c r="G158" s="26">
        <f>IF(AND(UPPER(TRIM(Applications!I158))="BOOKMARKED",ISNUMBER(Applications!A158)),Applications!A158-WEEKDAY(Applications!A158,3),"")</f>
        <v/>
      </c>
      <c r="H158" s="26">
        <f>IF(AND(UPPER(TRIM(Applications!I158))="NOT APPLIED",ISNUMBER(Applications!A158)),Applications!A158-WEEKDAY(Applications!A158,3),"")</f>
        <v/>
      </c>
      <c r="I158" s="26">
        <f>IF(AND(UPPER(TRIM(Applications!I158))="REJECTED",ISNUMBER(Applications!M158)),Applications!M158-WEEKDAY(Applications!M158,3),"")</f>
        <v/>
      </c>
      <c r="J158" s="26">
        <f>IF(AND(UPPER(TRIM(Applications!I158))="OFFER",ISNUMBER(Applications!M158)),Applications!M158-WEEKDAY(Applications!M158,3),"")</f>
        <v/>
      </c>
      <c r="K158" s="26">
        <f>IF(TRIM(Applications!J158)="","",IFERROR(LOOKUP(2,1/ISNUMBER(SEARCH($R$2:$R$25,Applications!J158)),$S$2:$S$25),""))</f>
        <v/>
      </c>
      <c r="L158" s="26">
        <f>IF(K158="","",IF(COUNTIF(K$2:K158,K158)=1,COUNTIF(K$2:K$2000,K158)+(2001-ROW())/100000,""))</f>
        <v/>
      </c>
      <c r="M158" s="26">
        <f>IF(TRIM(Applications!D158)="","",TRIM(LEFT(TRIM(Applications!D158),FIND(",",TRIM(Applications!D158)&amp;",")-1)))</f>
        <v/>
      </c>
      <c r="N158" s="26">
        <f>IF(M158="","",IF(LEN(TRIM(LEFT(TRIM(MID(TRIM(Applications!D158),FIND(",",TRIM(Applications!D158)&amp;",")+1,200)),FIND(",",TRIM(MID(TRIM(Applications!D158),FIND(",",TRIM(Applications!D158)&amp;",")+1,200))&amp;",")-1)))=2,UPPER(TRIM(LEFT(TRIM(MID(TRIM(Applications!D158),FIND(",",TRIM(Applications!D158)&amp;",")+1,200)),FIND(",",TRIM(MID(TRIM(Applications!D158),FIND(",",TRIM(Applications!D158)&amp;",")+1,200))&amp;",")-1))),IFERROR(VLOOKUP(LOWER(TRIM(LEFT(TRIM(MID(TRIM(Applications!D158),FIND(",",TRIM(Applications!D158)&amp;",")+1,200)),FIND(",",TRIM(MID(TRIM(Applications!D158),FIND(",",TRIM(Applications!D158)&amp;",")+1,200))&amp;",")-1))),$U$2:$V$67,2,FALSE),"")))</f>
        <v/>
      </c>
      <c r="O158" s="26">
        <f>IF(M158="","",IF(N158="",M158,M158&amp;", "&amp;N158))</f>
        <v/>
      </c>
      <c r="P158" s="26">
        <f>IF(O158="","",IF(COUNTIF(O$2:O158,O158)=1,COUNTIF(O$2:O$2000,O158)+(2001-ROW())/100000,""))</f>
        <v/>
      </c>
    </row>
    <row r="159">
      <c r="A159" s="26">
        <f>IF(AND(ISNUMBER(Applications!A159),ISNUMBER(Applications!M159),OR(UPPER(TRIM(Applications!I159))="INTERVIEWING",UPPER(TRIM(Applications!I159))="REJECTED",UPPER(TRIM(Applications!I159))="OFFER")),IF(Applications!M159&gt;=Applications!A159,Applications!M159-Applications!A159,""),"")</f>
        <v/>
      </c>
      <c r="B159" s="26">
        <f>IF(AND(D159=1,ISNUMBER(Applications!A159)),WEEKDAY(Applications!A159),"")</f>
        <v/>
      </c>
      <c r="C159" s="27">
        <f>IF(AND(D159=1,ISNUMBER(Applications!A159)),Applications!A159-WEEKDAY(Applications!A159,3),"")</f>
        <v/>
      </c>
      <c r="D159" s="26">
        <f>IF(OR(UPPER(TRIM(Applications!I159))="APPLIED",UPPER(TRIM(Applications!I159))="INTERVIEWING",UPPER(TRIM(Applications!I159))="REJECTED",UPPER(TRIM(Applications!I159))="OFFER"),1,0)</f>
        <v/>
      </c>
      <c r="E159" s="26">
        <f>IF(AND(ISNUMBER(Applications!M159),OR(N(Applications!O159)&gt;0,UPPER(TRIM(Applications!I159))="INTERVIEWING",UPPER(TRIM(Applications!I159))="OFFER")),Applications!M159-WEEKDAY(Applications!M159,3),"")</f>
        <v/>
      </c>
      <c r="F159" s="26">
        <f>IF(AND(UPPER(TRIM(Applications!I159))="SKIPPED",ISNUMBER(Applications!A159)),Applications!A159-WEEKDAY(Applications!A159,3),"")</f>
        <v/>
      </c>
      <c r="G159" s="26">
        <f>IF(AND(UPPER(TRIM(Applications!I159))="BOOKMARKED",ISNUMBER(Applications!A159)),Applications!A159-WEEKDAY(Applications!A159,3),"")</f>
        <v/>
      </c>
      <c r="H159" s="26">
        <f>IF(AND(UPPER(TRIM(Applications!I159))="NOT APPLIED",ISNUMBER(Applications!A159)),Applications!A159-WEEKDAY(Applications!A159,3),"")</f>
        <v/>
      </c>
      <c r="I159" s="26">
        <f>IF(AND(UPPER(TRIM(Applications!I159))="REJECTED",ISNUMBER(Applications!M159)),Applications!M159-WEEKDAY(Applications!M159,3),"")</f>
        <v/>
      </c>
      <c r="J159" s="26">
        <f>IF(AND(UPPER(TRIM(Applications!I159))="OFFER",ISNUMBER(Applications!M159)),Applications!M159-WEEKDAY(Applications!M159,3),"")</f>
        <v/>
      </c>
      <c r="K159" s="26">
        <f>IF(TRIM(Applications!J159)="","",IFERROR(LOOKUP(2,1/ISNUMBER(SEARCH($R$2:$R$25,Applications!J159)),$S$2:$S$25),""))</f>
        <v/>
      </c>
      <c r="L159" s="26">
        <f>IF(K159="","",IF(COUNTIF(K$2:K159,K159)=1,COUNTIF(K$2:K$2000,K159)+(2001-ROW())/100000,""))</f>
        <v/>
      </c>
      <c r="M159" s="26">
        <f>IF(TRIM(Applications!D159)="","",TRIM(LEFT(TRIM(Applications!D159),FIND(",",TRIM(Applications!D159)&amp;",")-1)))</f>
        <v/>
      </c>
      <c r="N159" s="26">
        <f>IF(M159="","",IF(LEN(TRIM(LEFT(TRIM(MID(TRIM(Applications!D159),FIND(",",TRIM(Applications!D159)&amp;",")+1,200)),FIND(",",TRIM(MID(TRIM(Applications!D159),FIND(",",TRIM(Applications!D159)&amp;",")+1,200))&amp;",")-1)))=2,UPPER(TRIM(LEFT(TRIM(MID(TRIM(Applications!D159),FIND(",",TRIM(Applications!D159)&amp;",")+1,200)),FIND(",",TRIM(MID(TRIM(Applications!D159),FIND(",",TRIM(Applications!D159)&amp;",")+1,200))&amp;",")-1))),IFERROR(VLOOKUP(LOWER(TRIM(LEFT(TRIM(MID(TRIM(Applications!D159),FIND(",",TRIM(Applications!D159)&amp;",")+1,200)),FIND(",",TRIM(MID(TRIM(Applications!D159),FIND(",",TRIM(Applications!D159)&amp;",")+1,200))&amp;",")-1))),$U$2:$V$67,2,FALSE),"")))</f>
        <v/>
      </c>
      <c r="O159" s="26">
        <f>IF(M159="","",IF(N159="",M159,M159&amp;", "&amp;N159))</f>
        <v/>
      </c>
      <c r="P159" s="26">
        <f>IF(O159="","",IF(COUNTIF(O$2:O159,O159)=1,COUNTIF(O$2:O$2000,O159)+(2001-ROW())/100000,""))</f>
        <v/>
      </c>
    </row>
    <row r="160">
      <c r="A160" s="26">
        <f>IF(AND(ISNUMBER(Applications!A160),ISNUMBER(Applications!M160),OR(UPPER(TRIM(Applications!I160))="INTERVIEWING",UPPER(TRIM(Applications!I160))="REJECTED",UPPER(TRIM(Applications!I160))="OFFER")),IF(Applications!M160&gt;=Applications!A160,Applications!M160-Applications!A160,""),"")</f>
        <v/>
      </c>
      <c r="B160" s="26">
        <f>IF(AND(D160=1,ISNUMBER(Applications!A160)),WEEKDAY(Applications!A160),"")</f>
        <v/>
      </c>
      <c r="C160" s="27">
        <f>IF(AND(D160=1,ISNUMBER(Applications!A160)),Applications!A160-WEEKDAY(Applications!A160,3),"")</f>
        <v/>
      </c>
      <c r="D160" s="26">
        <f>IF(OR(UPPER(TRIM(Applications!I160))="APPLIED",UPPER(TRIM(Applications!I160))="INTERVIEWING",UPPER(TRIM(Applications!I160))="REJECTED",UPPER(TRIM(Applications!I160))="OFFER"),1,0)</f>
        <v/>
      </c>
      <c r="E160" s="26">
        <f>IF(AND(ISNUMBER(Applications!M160),OR(N(Applications!O160)&gt;0,UPPER(TRIM(Applications!I160))="INTERVIEWING",UPPER(TRIM(Applications!I160))="OFFER")),Applications!M160-WEEKDAY(Applications!M160,3),"")</f>
        <v/>
      </c>
      <c r="F160" s="26">
        <f>IF(AND(UPPER(TRIM(Applications!I160))="SKIPPED",ISNUMBER(Applications!A160)),Applications!A160-WEEKDAY(Applications!A160,3),"")</f>
        <v/>
      </c>
      <c r="G160" s="26">
        <f>IF(AND(UPPER(TRIM(Applications!I160))="BOOKMARKED",ISNUMBER(Applications!A160)),Applications!A160-WEEKDAY(Applications!A160,3),"")</f>
        <v/>
      </c>
      <c r="H160" s="26">
        <f>IF(AND(UPPER(TRIM(Applications!I160))="NOT APPLIED",ISNUMBER(Applications!A160)),Applications!A160-WEEKDAY(Applications!A160,3),"")</f>
        <v/>
      </c>
      <c r="I160" s="26">
        <f>IF(AND(UPPER(TRIM(Applications!I160))="REJECTED",ISNUMBER(Applications!M160)),Applications!M160-WEEKDAY(Applications!M160,3),"")</f>
        <v/>
      </c>
      <c r="J160" s="26">
        <f>IF(AND(UPPER(TRIM(Applications!I160))="OFFER",ISNUMBER(Applications!M160)),Applications!M160-WEEKDAY(Applications!M160,3),"")</f>
        <v/>
      </c>
      <c r="K160" s="26">
        <f>IF(TRIM(Applications!J160)="","",IFERROR(LOOKUP(2,1/ISNUMBER(SEARCH($R$2:$R$25,Applications!J160)),$S$2:$S$25),""))</f>
        <v/>
      </c>
      <c r="L160" s="26">
        <f>IF(K160="","",IF(COUNTIF(K$2:K160,K160)=1,COUNTIF(K$2:K$2000,K160)+(2001-ROW())/100000,""))</f>
        <v/>
      </c>
      <c r="M160" s="26">
        <f>IF(TRIM(Applications!D160)="","",TRIM(LEFT(TRIM(Applications!D160),FIND(",",TRIM(Applications!D160)&amp;",")-1)))</f>
        <v/>
      </c>
      <c r="N160" s="26">
        <f>IF(M160="","",IF(LEN(TRIM(LEFT(TRIM(MID(TRIM(Applications!D160),FIND(",",TRIM(Applications!D160)&amp;",")+1,200)),FIND(",",TRIM(MID(TRIM(Applications!D160),FIND(",",TRIM(Applications!D160)&amp;",")+1,200))&amp;",")-1)))=2,UPPER(TRIM(LEFT(TRIM(MID(TRIM(Applications!D160),FIND(",",TRIM(Applications!D160)&amp;",")+1,200)),FIND(",",TRIM(MID(TRIM(Applications!D160),FIND(",",TRIM(Applications!D160)&amp;",")+1,200))&amp;",")-1))),IFERROR(VLOOKUP(LOWER(TRIM(LEFT(TRIM(MID(TRIM(Applications!D160),FIND(",",TRIM(Applications!D160)&amp;",")+1,200)),FIND(",",TRIM(MID(TRIM(Applications!D160),FIND(",",TRIM(Applications!D160)&amp;",")+1,200))&amp;",")-1))),$U$2:$V$67,2,FALSE),"")))</f>
        <v/>
      </c>
      <c r="O160" s="26">
        <f>IF(M160="","",IF(N160="",M160,M160&amp;", "&amp;N160))</f>
        <v/>
      </c>
      <c r="P160" s="26">
        <f>IF(O160="","",IF(COUNTIF(O$2:O160,O160)=1,COUNTIF(O$2:O$2000,O160)+(2001-ROW())/100000,""))</f>
        <v/>
      </c>
    </row>
    <row r="161">
      <c r="A161" s="26">
        <f>IF(AND(ISNUMBER(Applications!A161),ISNUMBER(Applications!M161),OR(UPPER(TRIM(Applications!I161))="INTERVIEWING",UPPER(TRIM(Applications!I161))="REJECTED",UPPER(TRIM(Applications!I161))="OFFER")),IF(Applications!M161&gt;=Applications!A161,Applications!M161-Applications!A161,""),"")</f>
        <v/>
      </c>
      <c r="B161" s="26">
        <f>IF(AND(D161=1,ISNUMBER(Applications!A161)),WEEKDAY(Applications!A161),"")</f>
        <v/>
      </c>
      <c r="C161" s="27">
        <f>IF(AND(D161=1,ISNUMBER(Applications!A161)),Applications!A161-WEEKDAY(Applications!A161,3),"")</f>
        <v/>
      </c>
      <c r="D161" s="26">
        <f>IF(OR(UPPER(TRIM(Applications!I161))="APPLIED",UPPER(TRIM(Applications!I161))="INTERVIEWING",UPPER(TRIM(Applications!I161))="REJECTED",UPPER(TRIM(Applications!I161))="OFFER"),1,0)</f>
        <v/>
      </c>
      <c r="E161" s="26">
        <f>IF(AND(ISNUMBER(Applications!M161),OR(N(Applications!O161)&gt;0,UPPER(TRIM(Applications!I161))="INTERVIEWING",UPPER(TRIM(Applications!I161))="OFFER")),Applications!M161-WEEKDAY(Applications!M161,3),"")</f>
        <v/>
      </c>
      <c r="F161" s="26">
        <f>IF(AND(UPPER(TRIM(Applications!I161))="SKIPPED",ISNUMBER(Applications!A161)),Applications!A161-WEEKDAY(Applications!A161,3),"")</f>
        <v/>
      </c>
      <c r="G161" s="26">
        <f>IF(AND(UPPER(TRIM(Applications!I161))="BOOKMARKED",ISNUMBER(Applications!A161)),Applications!A161-WEEKDAY(Applications!A161,3),"")</f>
        <v/>
      </c>
      <c r="H161" s="26">
        <f>IF(AND(UPPER(TRIM(Applications!I161))="NOT APPLIED",ISNUMBER(Applications!A161)),Applications!A161-WEEKDAY(Applications!A161,3),"")</f>
        <v/>
      </c>
      <c r="I161" s="26">
        <f>IF(AND(UPPER(TRIM(Applications!I161))="REJECTED",ISNUMBER(Applications!M161)),Applications!M161-WEEKDAY(Applications!M161,3),"")</f>
        <v/>
      </c>
      <c r="J161" s="26">
        <f>IF(AND(UPPER(TRIM(Applications!I161))="OFFER",ISNUMBER(Applications!M161)),Applications!M161-WEEKDAY(Applications!M161,3),"")</f>
        <v/>
      </c>
      <c r="K161" s="26">
        <f>IF(TRIM(Applications!J161)="","",IFERROR(LOOKUP(2,1/ISNUMBER(SEARCH($R$2:$R$25,Applications!J161)),$S$2:$S$25),""))</f>
        <v/>
      </c>
      <c r="L161" s="26">
        <f>IF(K161="","",IF(COUNTIF(K$2:K161,K161)=1,COUNTIF(K$2:K$2000,K161)+(2001-ROW())/100000,""))</f>
        <v/>
      </c>
      <c r="M161" s="26">
        <f>IF(TRIM(Applications!D161)="","",TRIM(LEFT(TRIM(Applications!D161),FIND(",",TRIM(Applications!D161)&amp;",")-1)))</f>
        <v/>
      </c>
      <c r="N161" s="26">
        <f>IF(M161="","",IF(LEN(TRIM(LEFT(TRIM(MID(TRIM(Applications!D161),FIND(",",TRIM(Applications!D161)&amp;",")+1,200)),FIND(",",TRIM(MID(TRIM(Applications!D161),FIND(",",TRIM(Applications!D161)&amp;",")+1,200))&amp;",")-1)))=2,UPPER(TRIM(LEFT(TRIM(MID(TRIM(Applications!D161),FIND(",",TRIM(Applications!D161)&amp;",")+1,200)),FIND(",",TRIM(MID(TRIM(Applications!D161),FIND(",",TRIM(Applications!D161)&amp;",")+1,200))&amp;",")-1))),IFERROR(VLOOKUP(LOWER(TRIM(LEFT(TRIM(MID(TRIM(Applications!D161),FIND(",",TRIM(Applications!D161)&amp;",")+1,200)),FIND(",",TRIM(MID(TRIM(Applications!D161),FIND(",",TRIM(Applications!D161)&amp;",")+1,200))&amp;",")-1))),$U$2:$V$67,2,FALSE),"")))</f>
        <v/>
      </c>
      <c r="O161" s="26">
        <f>IF(M161="","",IF(N161="",M161,M161&amp;", "&amp;N161))</f>
        <v/>
      </c>
      <c r="P161" s="26">
        <f>IF(O161="","",IF(COUNTIF(O$2:O161,O161)=1,COUNTIF(O$2:O$2000,O161)+(2001-ROW())/100000,""))</f>
        <v/>
      </c>
    </row>
    <row r="162">
      <c r="A162" s="26">
        <f>IF(AND(ISNUMBER(Applications!A162),ISNUMBER(Applications!M162),OR(UPPER(TRIM(Applications!I162))="INTERVIEWING",UPPER(TRIM(Applications!I162))="REJECTED",UPPER(TRIM(Applications!I162))="OFFER")),IF(Applications!M162&gt;=Applications!A162,Applications!M162-Applications!A162,""),"")</f>
        <v/>
      </c>
      <c r="B162" s="26">
        <f>IF(AND(D162=1,ISNUMBER(Applications!A162)),WEEKDAY(Applications!A162),"")</f>
        <v/>
      </c>
      <c r="C162" s="27">
        <f>IF(AND(D162=1,ISNUMBER(Applications!A162)),Applications!A162-WEEKDAY(Applications!A162,3),"")</f>
        <v/>
      </c>
      <c r="D162" s="26">
        <f>IF(OR(UPPER(TRIM(Applications!I162))="APPLIED",UPPER(TRIM(Applications!I162))="INTERVIEWING",UPPER(TRIM(Applications!I162))="REJECTED",UPPER(TRIM(Applications!I162))="OFFER"),1,0)</f>
        <v/>
      </c>
      <c r="E162" s="26">
        <f>IF(AND(ISNUMBER(Applications!M162),OR(N(Applications!O162)&gt;0,UPPER(TRIM(Applications!I162))="INTERVIEWING",UPPER(TRIM(Applications!I162))="OFFER")),Applications!M162-WEEKDAY(Applications!M162,3),"")</f>
        <v/>
      </c>
      <c r="F162" s="26">
        <f>IF(AND(UPPER(TRIM(Applications!I162))="SKIPPED",ISNUMBER(Applications!A162)),Applications!A162-WEEKDAY(Applications!A162,3),"")</f>
        <v/>
      </c>
      <c r="G162" s="26">
        <f>IF(AND(UPPER(TRIM(Applications!I162))="BOOKMARKED",ISNUMBER(Applications!A162)),Applications!A162-WEEKDAY(Applications!A162,3),"")</f>
        <v/>
      </c>
      <c r="H162" s="26">
        <f>IF(AND(UPPER(TRIM(Applications!I162))="NOT APPLIED",ISNUMBER(Applications!A162)),Applications!A162-WEEKDAY(Applications!A162,3),"")</f>
        <v/>
      </c>
      <c r="I162" s="26">
        <f>IF(AND(UPPER(TRIM(Applications!I162))="REJECTED",ISNUMBER(Applications!M162)),Applications!M162-WEEKDAY(Applications!M162,3),"")</f>
        <v/>
      </c>
      <c r="J162" s="26">
        <f>IF(AND(UPPER(TRIM(Applications!I162))="OFFER",ISNUMBER(Applications!M162)),Applications!M162-WEEKDAY(Applications!M162,3),"")</f>
        <v/>
      </c>
      <c r="K162" s="26">
        <f>IF(TRIM(Applications!J162)="","",IFERROR(LOOKUP(2,1/ISNUMBER(SEARCH($R$2:$R$25,Applications!J162)),$S$2:$S$25),""))</f>
        <v/>
      </c>
      <c r="L162" s="26">
        <f>IF(K162="","",IF(COUNTIF(K$2:K162,K162)=1,COUNTIF(K$2:K$2000,K162)+(2001-ROW())/100000,""))</f>
        <v/>
      </c>
      <c r="M162" s="26">
        <f>IF(TRIM(Applications!D162)="","",TRIM(LEFT(TRIM(Applications!D162),FIND(",",TRIM(Applications!D162)&amp;",")-1)))</f>
        <v/>
      </c>
      <c r="N162" s="26">
        <f>IF(M162="","",IF(LEN(TRIM(LEFT(TRIM(MID(TRIM(Applications!D162),FIND(",",TRIM(Applications!D162)&amp;",")+1,200)),FIND(",",TRIM(MID(TRIM(Applications!D162),FIND(",",TRIM(Applications!D162)&amp;",")+1,200))&amp;",")-1)))=2,UPPER(TRIM(LEFT(TRIM(MID(TRIM(Applications!D162),FIND(",",TRIM(Applications!D162)&amp;",")+1,200)),FIND(",",TRIM(MID(TRIM(Applications!D162),FIND(",",TRIM(Applications!D162)&amp;",")+1,200))&amp;",")-1))),IFERROR(VLOOKUP(LOWER(TRIM(LEFT(TRIM(MID(TRIM(Applications!D162),FIND(",",TRIM(Applications!D162)&amp;",")+1,200)),FIND(",",TRIM(MID(TRIM(Applications!D162),FIND(",",TRIM(Applications!D162)&amp;",")+1,200))&amp;",")-1))),$U$2:$V$67,2,FALSE),"")))</f>
        <v/>
      </c>
      <c r="O162" s="26">
        <f>IF(M162="","",IF(N162="",M162,M162&amp;", "&amp;N162))</f>
        <v/>
      </c>
      <c r="P162" s="26">
        <f>IF(O162="","",IF(COUNTIF(O$2:O162,O162)=1,COUNTIF(O$2:O$2000,O162)+(2001-ROW())/100000,""))</f>
        <v/>
      </c>
    </row>
    <row r="163">
      <c r="A163" s="26">
        <f>IF(AND(ISNUMBER(Applications!A163),ISNUMBER(Applications!M163),OR(UPPER(TRIM(Applications!I163))="INTERVIEWING",UPPER(TRIM(Applications!I163))="REJECTED",UPPER(TRIM(Applications!I163))="OFFER")),IF(Applications!M163&gt;=Applications!A163,Applications!M163-Applications!A163,""),"")</f>
        <v/>
      </c>
      <c r="B163" s="26">
        <f>IF(AND(D163=1,ISNUMBER(Applications!A163)),WEEKDAY(Applications!A163),"")</f>
        <v/>
      </c>
      <c r="C163" s="27">
        <f>IF(AND(D163=1,ISNUMBER(Applications!A163)),Applications!A163-WEEKDAY(Applications!A163,3),"")</f>
        <v/>
      </c>
      <c r="D163" s="26">
        <f>IF(OR(UPPER(TRIM(Applications!I163))="APPLIED",UPPER(TRIM(Applications!I163))="INTERVIEWING",UPPER(TRIM(Applications!I163))="REJECTED",UPPER(TRIM(Applications!I163))="OFFER"),1,0)</f>
        <v/>
      </c>
      <c r="E163" s="26">
        <f>IF(AND(ISNUMBER(Applications!M163),OR(N(Applications!O163)&gt;0,UPPER(TRIM(Applications!I163))="INTERVIEWING",UPPER(TRIM(Applications!I163))="OFFER")),Applications!M163-WEEKDAY(Applications!M163,3),"")</f>
        <v/>
      </c>
      <c r="F163" s="26">
        <f>IF(AND(UPPER(TRIM(Applications!I163))="SKIPPED",ISNUMBER(Applications!A163)),Applications!A163-WEEKDAY(Applications!A163,3),"")</f>
        <v/>
      </c>
      <c r="G163" s="26">
        <f>IF(AND(UPPER(TRIM(Applications!I163))="BOOKMARKED",ISNUMBER(Applications!A163)),Applications!A163-WEEKDAY(Applications!A163,3),"")</f>
        <v/>
      </c>
      <c r="H163" s="26">
        <f>IF(AND(UPPER(TRIM(Applications!I163))="NOT APPLIED",ISNUMBER(Applications!A163)),Applications!A163-WEEKDAY(Applications!A163,3),"")</f>
        <v/>
      </c>
      <c r="I163" s="26">
        <f>IF(AND(UPPER(TRIM(Applications!I163))="REJECTED",ISNUMBER(Applications!M163)),Applications!M163-WEEKDAY(Applications!M163,3),"")</f>
        <v/>
      </c>
      <c r="J163" s="26">
        <f>IF(AND(UPPER(TRIM(Applications!I163))="OFFER",ISNUMBER(Applications!M163)),Applications!M163-WEEKDAY(Applications!M163,3),"")</f>
        <v/>
      </c>
      <c r="K163" s="26">
        <f>IF(TRIM(Applications!J163)="","",IFERROR(LOOKUP(2,1/ISNUMBER(SEARCH($R$2:$R$25,Applications!J163)),$S$2:$S$25),""))</f>
        <v/>
      </c>
      <c r="L163" s="26">
        <f>IF(K163="","",IF(COUNTIF(K$2:K163,K163)=1,COUNTIF(K$2:K$2000,K163)+(2001-ROW())/100000,""))</f>
        <v/>
      </c>
      <c r="M163" s="26">
        <f>IF(TRIM(Applications!D163)="","",TRIM(LEFT(TRIM(Applications!D163),FIND(",",TRIM(Applications!D163)&amp;",")-1)))</f>
        <v/>
      </c>
      <c r="N163" s="26">
        <f>IF(M163="","",IF(LEN(TRIM(LEFT(TRIM(MID(TRIM(Applications!D163),FIND(",",TRIM(Applications!D163)&amp;",")+1,200)),FIND(",",TRIM(MID(TRIM(Applications!D163),FIND(",",TRIM(Applications!D163)&amp;",")+1,200))&amp;",")-1)))=2,UPPER(TRIM(LEFT(TRIM(MID(TRIM(Applications!D163),FIND(",",TRIM(Applications!D163)&amp;",")+1,200)),FIND(",",TRIM(MID(TRIM(Applications!D163),FIND(",",TRIM(Applications!D163)&amp;",")+1,200))&amp;",")-1))),IFERROR(VLOOKUP(LOWER(TRIM(LEFT(TRIM(MID(TRIM(Applications!D163),FIND(",",TRIM(Applications!D163)&amp;",")+1,200)),FIND(",",TRIM(MID(TRIM(Applications!D163),FIND(",",TRIM(Applications!D163)&amp;",")+1,200))&amp;",")-1))),$U$2:$V$67,2,FALSE),"")))</f>
        <v/>
      </c>
      <c r="O163" s="26">
        <f>IF(M163="","",IF(N163="",M163,M163&amp;", "&amp;N163))</f>
        <v/>
      </c>
      <c r="P163" s="26">
        <f>IF(O163="","",IF(COUNTIF(O$2:O163,O163)=1,COUNTIF(O$2:O$2000,O163)+(2001-ROW())/100000,""))</f>
        <v/>
      </c>
    </row>
    <row r="164">
      <c r="A164" s="26">
        <f>IF(AND(ISNUMBER(Applications!A164),ISNUMBER(Applications!M164),OR(UPPER(TRIM(Applications!I164))="INTERVIEWING",UPPER(TRIM(Applications!I164))="REJECTED",UPPER(TRIM(Applications!I164))="OFFER")),IF(Applications!M164&gt;=Applications!A164,Applications!M164-Applications!A164,""),"")</f>
        <v/>
      </c>
      <c r="B164" s="26">
        <f>IF(AND(D164=1,ISNUMBER(Applications!A164)),WEEKDAY(Applications!A164),"")</f>
        <v/>
      </c>
      <c r="C164" s="27">
        <f>IF(AND(D164=1,ISNUMBER(Applications!A164)),Applications!A164-WEEKDAY(Applications!A164,3),"")</f>
        <v/>
      </c>
      <c r="D164" s="26">
        <f>IF(OR(UPPER(TRIM(Applications!I164))="APPLIED",UPPER(TRIM(Applications!I164))="INTERVIEWING",UPPER(TRIM(Applications!I164))="REJECTED",UPPER(TRIM(Applications!I164))="OFFER"),1,0)</f>
        <v/>
      </c>
      <c r="E164" s="26">
        <f>IF(AND(ISNUMBER(Applications!M164),OR(N(Applications!O164)&gt;0,UPPER(TRIM(Applications!I164))="INTERVIEWING",UPPER(TRIM(Applications!I164))="OFFER")),Applications!M164-WEEKDAY(Applications!M164,3),"")</f>
        <v/>
      </c>
      <c r="F164" s="26">
        <f>IF(AND(UPPER(TRIM(Applications!I164))="SKIPPED",ISNUMBER(Applications!A164)),Applications!A164-WEEKDAY(Applications!A164,3),"")</f>
        <v/>
      </c>
      <c r="G164" s="26">
        <f>IF(AND(UPPER(TRIM(Applications!I164))="BOOKMARKED",ISNUMBER(Applications!A164)),Applications!A164-WEEKDAY(Applications!A164,3),"")</f>
        <v/>
      </c>
      <c r="H164" s="26">
        <f>IF(AND(UPPER(TRIM(Applications!I164))="NOT APPLIED",ISNUMBER(Applications!A164)),Applications!A164-WEEKDAY(Applications!A164,3),"")</f>
        <v/>
      </c>
      <c r="I164" s="26">
        <f>IF(AND(UPPER(TRIM(Applications!I164))="REJECTED",ISNUMBER(Applications!M164)),Applications!M164-WEEKDAY(Applications!M164,3),"")</f>
        <v/>
      </c>
      <c r="J164" s="26">
        <f>IF(AND(UPPER(TRIM(Applications!I164))="OFFER",ISNUMBER(Applications!M164)),Applications!M164-WEEKDAY(Applications!M164,3),"")</f>
        <v/>
      </c>
      <c r="K164" s="26">
        <f>IF(TRIM(Applications!J164)="","",IFERROR(LOOKUP(2,1/ISNUMBER(SEARCH($R$2:$R$25,Applications!J164)),$S$2:$S$25),""))</f>
        <v/>
      </c>
      <c r="L164" s="26">
        <f>IF(K164="","",IF(COUNTIF(K$2:K164,K164)=1,COUNTIF(K$2:K$2000,K164)+(2001-ROW())/100000,""))</f>
        <v/>
      </c>
      <c r="M164" s="26">
        <f>IF(TRIM(Applications!D164)="","",TRIM(LEFT(TRIM(Applications!D164),FIND(",",TRIM(Applications!D164)&amp;",")-1)))</f>
        <v/>
      </c>
      <c r="N164" s="26">
        <f>IF(M164="","",IF(LEN(TRIM(LEFT(TRIM(MID(TRIM(Applications!D164),FIND(",",TRIM(Applications!D164)&amp;",")+1,200)),FIND(",",TRIM(MID(TRIM(Applications!D164),FIND(",",TRIM(Applications!D164)&amp;",")+1,200))&amp;",")-1)))=2,UPPER(TRIM(LEFT(TRIM(MID(TRIM(Applications!D164),FIND(",",TRIM(Applications!D164)&amp;",")+1,200)),FIND(",",TRIM(MID(TRIM(Applications!D164),FIND(",",TRIM(Applications!D164)&amp;",")+1,200))&amp;",")-1))),IFERROR(VLOOKUP(LOWER(TRIM(LEFT(TRIM(MID(TRIM(Applications!D164),FIND(",",TRIM(Applications!D164)&amp;",")+1,200)),FIND(",",TRIM(MID(TRIM(Applications!D164),FIND(",",TRIM(Applications!D164)&amp;",")+1,200))&amp;",")-1))),$U$2:$V$67,2,FALSE),"")))</f>
        <v/>
      </c>
      <c r="O164" s="26">
        <f>IF(M164="","",IF(N164="",M164,M164&amp;", "&amp;N164))</f>
        <v/>
      </c>
      <c r="P164" s="26">
        <f>IF(O164="","",IF(COUNTIF(O$2:O164,O164)=1,COUNTIF(O$2:O$2000,O164)+(2001-ROW())/100000,""))</f>
        <v/>
      </c>
    </row>
    <row r="165">
      <c r="A165" s="26">
        <f>IF(AND(ISNUMBER(Applications!A165),ISNUMBER(Applications!M165),OR(UPPER(TRIM(Applications!I165))="INTERVIEWING",UPPER(TRIM(Applications!I165))="REJECTED",UPPER(TRIM(Applications!I165))="OFFER")),IF(Applications!M165&gt;=Applications!A165,Applications!M165-Applications!A165,""),"")</f>
        <v/>
      </c>
      <c r="B165" s="26">
        <f>IF(AND(D165=1,ISNUMBER(Applications!A165)),WEEKDAY(Applications!A165),"")</f>
        <v/>
      </c>
      <c r="C165" s="27">
        <f>IF(AND(D165=1,ISNUMBER(Applications!A165)),Applications!A165-WEEKDAY(Applications!A165,3),"")</f>
        <v/>
      </c>
      <c r="D165" s="26">
        <f>IF(OR(UPPER(TRIM(Applications!I165))="APPLIED",UPPER(TRIM(Applications!I165))="INTERVIEWING",UPPER(TRIM(Applications!I165))="REJECTED",UPPER(TRIM(Applications!I165))="OFFER"),1,0)</f>
        <v/>
      </c>
      <c r="E165" s="26">
        <f>IF(AND(ISNUMBER(Applications!M165),OR(N(Applications!O165)&gt;0,UPPER(TRIM(Applications!I165))="INTERVIEWING",UPPER(TRIM(Applications!I165))="OFFER")),Applications!M165-WEEKDAY(Applications!M165,3),"")</f>
        <v/>
      </c>
      <c r="F165" s="26">
        <f>IF(AND(UPPER(TRIM(Applications!I165))="SKIPPED",ISNUMBER(Applications!A165)),Applications!A165-WEEKDAY(Applications!A165,3),"")</f>
        <v/>
      </c>
      <c r="G165" s="26">
        <f>IF(AND(UPPER(TRIM(Applications!I165))="BOOKMARKED",ISNUMBER(Applications!A165)),Applications!A165-WEEKDAY(Applications!A165,3),"")</f>
        <v/>
      </c>
      <c r="H165" s="26">
        <f>IF(AND(UPPER(TRIM(Applications!I165))="NOT APPLIED",ISNUMBER(Applications!A165)),Applications!A165-WEEKDAY(Applications!A165,3),"")</f>
        <v/>
      </c>
      <c r="I165" s="26">
        <f>IF(AND(UPPER(TRIM(Applications!I165))="REJECTED",ISNUMBER(Applications!M165)),Applications!M165-WEEKDAY(Applications!M165,3),"")</f>
        <v/>
      </c>
      <c r="J165" s="26">
        <f>IF(AND(UPPER(TRIM(Applications!I165))="OFFER",ISNUMBER(Applications!M165)),Applications!M165-WEEKDAY(Applications!M165,3),"")</f>
        <v/>
      </c>
      <c r="K165" s="26">
        <f>IF(TRIM(Applications!J165)="","",IFERROR(LOOKUP(2,1/ISNUMBER(SEARCH($R$2:$R$25,Applications!J165)),$S$2:$S$25),""))</f>
        <v/>
      </c>
      <c r="L165" s="26">
        <f>IF(K165="","",IF(COUNTIF(K$2:K165,K165)=1,COUNTIF(K$2:K$2000,K165)+(2001-ROW())/100000,""))</f>
        <v/>
      </c>
      <c r="M165" s="26">
        <f>IF(TRIM(Applications!D165)="","",TRIM(LEFT(TRIM(Applications!D165),FIND(",",TRIM(Applications!D165)&amp;",")-1)))</f>
        <v/>
      </c>
      <c r="N165" s="26">
        <f>IF(M165="","",IF(LEN(TRIM(LEFT(TRIM(MID(TRIM(Applications!D165),FIND(",",TRIM(Applications!D165)&amp;",")+1,200)),FIND(",",TRIM(MID(TRIM(Applications!D165),FIND(",",TRIM(Applications!D165)&amp;",")+1,200))&amp;",")-1)))=2,UPPER(TRIM(LEFT(TRIM(MID(TRIM(Applications!D165),FIND(",",TRIM(Applications!D165)&amp;",")+1,200)),FIND(",",TRIM(MID(TRIM(Applications!D165),FIND(",",TRIM(Applications!D165)&amp;",")+1,200))&amp;",")-1))),IFERROR(VLOOKUP(LOWER(TRIM(LEFT(TRIM(MID(TRIM(Applications!D165),FIND(",",TRIM(Applications!D165)&amp;",")+1,200)),FIND(",",TRIM(MID(TRIM(Applications!D165),FIND(",",TRIM(Applications!D165)&amp;",")+1,200))&amp;",")-1))),$U$2:$V$67,2,FALSE),"")))</f>
        <v/>
      </c>
      <c r="O165" s="26">
        <f>IF(M165="","",IF(N165="",M165,M165&amp;", "&amp;N165))</f>
        <v/>
      </c>
      <c r="P165" s="26">
        <f>IF(O165="","",IF(COUNTIF(O$2:O165,O165)=1,COUNTIF(O$2:O$2000,O165)+(2001-ROW())/100000,""))</f>
        <v/>
      </c>
    </row>
    <row r="166">
      <c r="A166" s="26">
        <f>IF(AND(ISNUMBER(Applications!A166),ISNUMBER(Applications!M166),OR(UPPER(TRIM(Applications!I166))="INTERVIEWING",UPPER(TRIM(Applications!I166))="REJECTED",UPPER(TRIM(Applications!I166))="OFFER")),IF(Applications!M166&gt;=Applications!A166,Applications!M166-Applications!A166,""),"")</f>
        <v/>
      </c>
      <c r="B166" s="26">
        <f>IF(AND(D166=1,ISNUMBER(Applications!A166)),WEEKDAY(Applications!A166),"")</f>
        <v/>
      </c>
      <c r="C166" s="27">
        <f>IF(AND(D166=1,ISNUMBER(Applications!A166)),Applications!A166-WEEKDAY(Applications!A166,3),"")</f>
        <v/>
      </c>
      <c r="D166" s="26">
        <f>IF(OR(UPPER(TRIM(Applications!I166))="APPLIED",UPPER(TRIM(Applications!I166))="INTERVIEWING",UPPER(TRIM(Applications!I166))="REJECTED",UPPER(TRIM(Applications!I166))="OFFER"),1,0)</f>
        <v/>
      </c>
      <c r="E166" s="26">
        <f>IF(AND(ISNUMBER(Applications!M166),OR(N(Applications!O166)&gt;0,UPPER(TRIM(Applications!I166))="INTERVIEWING",UPPER(TRIM(Applications!I166))="OFFER")),Applications!M166-WEEKDAY(Applications!M166,3),"")</f>
        <v/>
      </c>
      <c r="F166" s="26">
        <f>IF(AND(UPPER(TRIM(Applications!I166))="SKIPPED",ISNUMBER(Applications!A166)),Applications!A166-WEEKDAY(Applications!A166,3),"")</f>
        <v/>
      </c>
      <c r="G166" s="26">
        <f>IF(AND(UPPER(TRIM(Applications!I166))="BOOKMARKED",ISNUMBER(Applications!A166)),Applications!A166-WEEKDAY(Applications!A166,3),"")</f>
        <v/>
      </c>
      <c r="H166" s="26">
        <f>IF(AND(UPPER(TRIM(Applications!I166))="NOT APPLIED",ISNUMBER(Applications!A166)),Applications!A166-WEEKDAY(Applications!A166,3),"")</f>
        <v/>
      </c>
      <c r="I166" s="26">
        <f>IF(AND(UPPER(TRIM(Applications!I166))="REJECTED",ISNUMBER(Applications!M166)),Applications!M166-WEEKDAY(Applications!M166,3),"")</f>
        <v/>
      </c>
      <c r="J166" s="26">
        <f>IF(AND(UPPER(TRIM(Applications!I166))="OFFER",ISNUMBER(Applications!M166)),Applications!M166-WEEKDAY(Applications!M166,3),"")</f>
        <v/>
      </c>
      <c r="K166" s="26">
        <f>IF(TRIM(Applications!J166)="","",IFERROR(LOOKUP(2,1/ISNUMBER(SEARCH($R$2:$R$25,Applications!J166)),$S$2:$S$25),""))</f>
        <v/>
      </c>
      <c r="L166" s="26">
        <f>IF(K166="","",IF(COUNTIF(K$2:K166,K166)=1,COUNTIF(K$2:K$2000,K166)+(2001-ROW())/100000,""))</f>
        <v/>
      </c>
      <c r="M166" s="26">
        <f>IF(TRIM(Applications!D166)="","",TRIM(LEFT(TRIM(Applications!D166),FIND(",",TRIM(Applications!D166)&amp;",")-1)))</f>
        <v/>
      </c>
      <c r="N166" s="26">
        <f>IF(M166="","",IF(LEN(TRIM(LEFT(TRIM(MID(TRIM(Applications!D166),FIND(",",TRIM(Applications!D166)&amp;",")+1,200)),FIND(",",TRIM(MID(TRIM(Applications!D166),FIND(",",TRIM(Applications!D166)&amp;",")+1,200))&amp;",")-1)))=2,UPPER(TRIM(LEFT(TRIM(MID(TRIM(Applications!D166),FIND(",",TRIM(Applications!D166)&amp;",")+1,200)),FIND(",",TRIM(MID(TRIM(Applications!D166),FIND(",",TRIM(Applications!D166)&amp;",")+1,200))&amp;",")-1))),IFERROR(VLOOKUP(LOWER(TRIM(LEFT(TRIM(MID(TRIM(Applications!D166),FIND(",",TRIM(Applications!D166)&amp;",")+1,200)),FIND(",",TRIM(MID(TRIM(Applications!D166),FIND(",",TRIM(Applications!D166)&amp;",")+1,200))&amp;",")-1))),$U$2:$V$67,2,FALSE),"")))</f>
        <v/>
      </c>
      <c r="O166" s="26">
        <f>IF(M166="","",IF(N166="",M166,M166&amp;", "&amp;N166))</f>
        <v/>
      </c>
      <c r="P166" s="26">
        <f>IF(O166="","",IF(COUNTIF(O$2:O166,O166)=1,COUNTIF(O$2:O$2000,O166)+(2001-ROW())/100000,""))</f>
        <v/>
      </c>
    </row>
    <row r="167">
      <c r="A167" s="26">
        <f>IF(AND(ISNUMBER(Applications!A167),ISNUMBER(Applications!M167),OR(UPPER(TRIM(Applications!I167))="INTERVIEWING",UPPER(TRIM(Applications!I167))="REJECTED",UPPER(TRIM(Applications!I167))="OFFER")),IF(Applications!M167&gt;=Applications!A167,Applications!M167-Applications!A167,""),"")</f>
        <v/>
      </c>
      <c r="B167" s="26">
        <f>IF(AND(D167=1,ISNUMBER(Applications!A167)),WEEKDAY(Applications!A167),"")</f>
        <v/>
      </c>
      <c r="C167" s="27">
        <f>IF(AND(D167=1,ISNUMBER(Applications!A167)),Applications!A167-WEEKDAY(Applications!A167,3),"")</f>
        <v/>
      </c>
      <c r="D167" s="26">
        <f>IF(OR(UPPER(TRIM(Applications!I167))="APPLIED",UPPER(TRIM(Applications!I167))="INTERVIEWING",UPPER(TRIM(Applications!I167))="REJECTED",UPPER(TRIM(Applications!I167))="OFFER"),1,0)</f>
        <v/>
      </c>
      <c r="E167" s="26">
        <f>IF(AND(ISNUMBER(Applications!M167),OR(N(Applications!O167)&gt;0,UPPER(TRIM(Applications!I167))="INTERVIEWING",UPPER(TRIM(Applications!I167))="OFFER")),Applications!M167-WEEKDAY(Applications!M167,3),"")</f>
        <v/>
      </c>
      <c r="F167" s="26">
        <f>IF(AND(UPPER(TRIM(Applications!I167))="SKIPPED",ISNUMBER(Applications!A167)),Applications!A167-WEEKDAY(Applications!A167,3),"")</f>
        <v/>
      </c>
      <c r="G167" s="26">
        <f>IF(AND(UPPER(TRIM(Applications!I167))="BOOKMARKED",ISNUMBER(Applications!A167)),Applications!A167-WEEKDAY(Applications!A167,3),"")</f>
        <v/>
      </c>
      <c r="H167" s="26">
        <f>IF(AND(UPPER(TRIM(Applications!I167))="NOT APPLIED",ISNUMBER(Applications!A167)),Applications!A167-WEEKDAY(Applications!A167,3),"")</f>
        <v/>
      </c>
      <c r="I167" s="26">
        <f>IF(AND(UPPER(TRIM(Applications!I167))="REJECTED",ISNUMBER(Applications!M167)),Applications!M167-WEEKDAY(Applications!M167,3),"")</f>
        <v/>
      </c>
      <c r="J167" s="26">
        <f>IF(AND(UPPER(TRIM(Applications!I167))="OFFER",ISNUMBER(Applications!M167)),Applications!M167-WEEKDAY(Applications!M167,3),"")</f>
        <v/>
      </c>
      <c r="K167" s="26">
        <f>IF(TRIM(Applications!J167)="","",IFERROR(LOOKUP(2,1/ISNUMBER(SEARCH($R$2:$R$25,Applications!J167)),$S$2:$S$25),""))</f>
        <v/>
      </c>
      <c r="L167" s="26">
        <f>IF(K167="","",IF(COUNTIF(K$2:K167,K167)=1,COUNTIF(K$2:K$2000,K167)+(2001-ROW())/100000,""))</f>
        <v/>
      </c>
      <c r="M167" s="26">
        <f>IF(TRIM(Applications!D167)="","",TRIM(LEFT(TRIM(Applications!D167),FIND(",",TRIM(Applications!D167)&amp;",")-1)))</f>
        <v/>
      </c>
      <c r="N167" s="26">
        <f>IF(M167="","",IF(LEN(TRIM(LEFT(TRIM(MID(TRIM(Applications!D167),FIND(",",TRIM(Applications!D167)&amp;",")+1,200)),FIND(",",TRIM(MID(TRIM(Applications!D167),FIND(",",TRIM(Applications!D167)&amp;",")+1,200))&amp;",")-1)))=2,UPPER(TRIM(LEFT(TRIM(MID(TRIM(Applications!D167),FIND(",",TRIM(Applications!D167)&amp;",")+1,200)),FIND(",",TRIM(MID(TRIM(Applications!D167),FIND(",",TRIM(Applications!D167)&amp;",")+1,200))&amp;",")-1))),IFERROR(VLOOKUP(LOWER(TRIM(LEFT(TRIM(MID(TRIM(Applications!D167),FIND(",",TRIM(Applications!D167)&amp;",")+1,200)),FIND(",",TRIM(MID(TRIM(Applications!D167),FIND(",",TRIM(Applications!D167)&amp;",")+1,200))&amp;",")-1))),$U$2:$V$67,2,FALSE),"")))</f>
        <v/>
      </c>
      <c r="O167" s="26">
        <f>IF(M167="","",IF(N167="",M167,M167&amp;", "&amp;N167))</f>
        <v/>
      </c>
      <c r="P167" s="26">
        <f>IF(O167="","",IF(COUNTIF(O$2:O167,O167)=1,COUNTIF(O$2:O$2000,O167)+(2001-ROW())/100000,""))</f>
        <v/>
      </c>
    </row>
    <row r="168">
      <c r="A168" s="26">
        <f>IF(AND(ISNUMBER(Applications!A168),ISNUMBER(Applications!M168),OR(UPPER(TRIM(Applications!I168))="INTERVIEWING",UPPER(TRIM(Applications!I168))="REJECTED",UPPER(TRIM(Applications!I168))="OFFER")),IF(Applications!M168&gt;=Applications!A168,Applications!M168-Applications!A168,""),"")</f>
        <v/>
      </c>
      <c r="B168" s="26">
        <f>IF(AND(D168=1,ISNUMBER(Applications!A168)),WEEKDAY(Applications!A168),"")</f>
        <v/>
      </c>
      <c r="C168" s="27">
        <f>IF(AND(D168=1,ISNUMBER(Applications!A168)),Applications!A168-WEEKDAY(Applications!A168,3),"")</f>
        <v/>
      </c>
      <c r="D168" s="26">
        <f>IF(OR(UPPER(TRIM(Applications!I168))="APPLIED",UPPER(TRIM(Applications!I168))="INTERVIEWING",UPPER(TRIM(Applications!I168))="REJECTED",UPPER(TRIM(Applications!I168))="OFFER"),1,0)</f>
        <v/>
      </c>
      <c r="E168" s="26">
        <f>IF(AND(ISNUMBER(Applications!M168),OR(N(Applications!O168)&gt;0,UPPER(TRIM(Applications!I168))="INTERVIEWING",UPPER(TRIM(Applications!I168))="OFFER")),Applications!M168-WEEKDAY(Applications!M168,3),"")</f>
        <v/>
      </c>
      <c r="F168" s="26">
        <f>IF(AND(UPPER(TRIM(Applications!I168))="SKIPPED",ISNUMBER(Applications!A168)),Applications!A168-WEEKDAY(Applications!A168,3),"")</f>
        <v/>
      </c>
      <c r="G168" s="26">
        <f>IF(AND(UPPER(TRIM(Applications!I168))="BOOKMARKED",ISNUMBER(Applications!A168)),Applications!A168-WEEKDAY(Applications!A168,3),"")</f>
        <v/>
      </c>
      <c r="H168" s="26">
        <f>IF(AND(UPPER(TRIM(Applications!I168))="NOT APPLIED",ISNUMBER(Applications!A168)),Applications!A168-WEEKDAY(Applications!A168,3),"")</f>
        <v/>
      </c>
      <c r="I168" s="26">
        <f>IF(AND(UPPER(TRIM(Applications!I168))="REJECTED",ISNUMBER(Applications!M168)),Applications!M168-WEEKDAY(Applications!M168,3),"")</f>
        <v/>
      </c>
      <c r="J168" s="26">
        <f>IF(AND(UPPER(TRIM(Applications!I168))="OFFER",ISNUMBER(Applications!M168)),Applications!M168-WEEKDAY(Applications!M168,3),"")</f>
        <v/>
      </c>
      <c r="K168" s="26">
        <f>IF(TRIM(Applications!J168)="","",IFERROR(LOOKUP(2,1/ISNUMBER(SEARCH($R$2:$R$25,Applications!J168)),$S$2:$S$25),""))</f>
        <v/>
      </c>
      <c r="L168" s="26">
        <f>IF(K168="","",IF(COUNTIF(K$2:K168,K168)=1,COUNTIF(K$2:K$2000,K168)+(2001-ROW())/100000,""))</f>
        <v/>
      </c>
      <c r="M168" s="26">
        <f>IF(TRIM(Applications!D168)="","",TRIM(LEFT(TRIM(Applications!D168),FIND(",",TRIM(Applications!D168)&amp;",")-1)))</f>
        <v/>
      </c>
      <c r="N168" s="26">
        <f>IF(M168="","",IF(LEN(TRIM(LEFT(TRIM(MID(TRIM(Applications!D168),FIND(",",TRIM(Applications!D168)&amp;",")+1,200)),FIND(",",TRIM(MID(TRIM(Applications!D168),FIND(",",TRIM(Applications!D168)&amp;",")+1,200))&amp;",")-1)))=2,UPPER(TRIM(LEFT(TRIM(MID(TRIM(Applications!D168),FIND(",",TRIM(Applications!D168)&amp;",")+1,200)),FIND(",",TRIM(MID(TRIM(Applications!D168),FIND(",",TRIM(Applications!D168)&amp;",")+1,200))&amp;",")-1))),IFERROR(VLOOKUP(LOWER(TRIM(LEFT(TRIM(MID(TRIM(Applications!D168),FIND(",",TRIM(Applications!D168)&amp;",")+1,200)),FIND(",",TRIM(MID(TRIM(Applications!D168),FIND(",",TRIM(Applications!D168)&amp;",")+1,200))&amp;",")-1))),$U$2:$V$67,2,FALSE),"")))</f>
        <v/>
      </c>
      <c r="O168" s="26">
        <f>IF(M168="","",IF(N168="",M168,M168&amp;", "&amp;N168))</f>
        <v/>
      </c>
      <c r="P168" s="26">
        <f>IF(O168="","",IF(COUNTIF(O$2:O168,O168)=1,COUNTIF(O$2:O$2000,O168)+(2001-ROW())/100000,""))</f>
        <v/>
      </c>
    </row>
    <row r="169">
      <c r="A169" s="26">
        <f>IF(AND(ISNUMBER(Applications!A169),ISNUMBER(Applications!M169),OR(UPPER(TRIM(Applications!I169))="INTERVIEWING",UPPER(TRIM(Applications!I169))="REJECTED",UPPER(TRIM(Applications!I169))="OFFER")),IF(Applications!M169&gt;=Applications!A169,Applications!M169-Applications!A169,""),"")</f>
        <v/>
      </c>
      <c r="B169" s="26">
        <f>IF(AND(D169=1,ISNUMBER(Applications!A169)),WEEKDAY(Applications!A169),"")</f>
        <v/>
      </c>
      <c r="C169" s="27">
        <f>IF(AND(D169=1,ISNUMBER(Applications!A169)),Applications!A169-WEEKDAY(Applications!A169,3),"")</f>
        <v/>
      </c>
      <c r="D169" s="26">
        <f>IF(OR(UPPER(TRIM(Applications!I169))="APPLIED",UPPER(TRIM(Applications!I169))="INTERVIEWING",UPPER(TRIM(Applications!I169))="REJECTED",UPPER(TRIM(Applications!I169))="OFFER"),1,0)</f>
        <v/>
      </c>
      <c r="E169" s="26">
        <f>IF(AND(ISNUMBER(Applications!M169),OR(N(Applications!O169)&gt;0,UPPER(TRIM(Applications!I169))="INTERVIEWING",UPPER(TRIM(Applications!I169))="OFFER")),Applications!M169-WEEKDAY(Applications!M169,3),"")</f>
        <v/>
      </c>
      <c r="F169" s="26">
        <f>IF(AND(UPPER(TRIM(Applications!I169))="SKIPPED",ISNUMBER(Applications!A169)),Applications!A169-WEEKDAY(Applications!A169,3),"")</f>
        <v/>
      </c>
      <c r="G169" s="26">
        <f>IF(AND(UPPER(TRIM(Applications!I169))="BOOKMARKED",ISNUMBER(Applications!A169)),Applications!A169-WEEKDAY(Applications!A169,3),"")</f>
        <v/>
      </c>
      <c r="H169" s="26">
        <f>IF(AND(UPPER(TRIM(Applications!I169))="NOT APPLIED",ISNUMBER(Applications!A169)),Applications!A169-WEEKDAY(Applications!A169,3),"")</f>
        <v/>
      </c>
      <c r="I169" s="26">
        <f>IF(AND(UPPER(TRIM(Applications!I169))="REJECTED",ISNUMBER(Applications!M169)),Applications!M169-WEEKDAY(Applications!M169,3),"")</f>
        <v/>
      </c>
      <c r="J169" s="26">
        <f>IF(AND(UPPER(TRIM(Applications!I169))="OFFER",ISNUMBER(Applications!M169)),Applications!M169-WEEKDAY(Applications!M169,3),"")</f>
        <v/>
      </c>
      <c r="K169" s="26">
        <f>IF(TRIM(Applications!J169)="","",IFERROR(LOOKUP(2,1/ISNUMBER(SEARCH($R$2:$R$25,Applications!J169)),$S$2:$S$25),""))</f>
        <v/>
      </c>
      <c r="L169" s="26">
        <f>IF(K169="","",IF(COUNTIF(K$2:K169,K169)=1,COUNTIF(K$2:K$2000,K169)+(2001-ROW())/100000,""))</f>
        <v/>
      </c>
      <c r="M169" s="26">
        <f>IF(TRIM(Applications!D169)="","",TRIM(LEFT(TRIM(Applications!D169),FIND(",",TRIM(Applications!D169)&amp;",")-1)))</f>
        <v/>
      </c>
      <c r="N169" s="26">
        <f>IF(M169="","",IF(LEN(TRIM(LEFT(TRIM(MID(TRIM(Applications!D169),FIND(",",TRIM(Applications!D169)&amp;",")+1,200)),FIND(",",TRIM(MID(TRIM(Applications!D169),FIND(",",TRIM(Applications!D169)&amp;",")+1,200))&amp;",")-1)))=2,UPPER(TRIM(LEFT(TRIM(MID(TRIM(Applications!D169),FIND(",",TRIM(Applications!D169)&amp;",")+1,200)),FIND(",",TRIM(MID(TRIM(Applications!D169),FIND(",",TRIM(Applications!D169)&amp;",")+1,200))&amp;",")-1))),IFERROR(VLOOKUP(LOWER(TRIM(LEFT(TRIM(MID(TRIM(Applications!D169),FIND(",",TRIM(Applications!D169)&amp;",")+1,200)),FIND(",",TRIM(MID(TRIM(Applications!D169),FIND(",",TRIM(Applications!D169)&amp;",")+1,200))&amp;",")-1))),$U$2:$V$67,2,FALSE),"")))</f>
        <v/>
      </c>
      <c r="O169" s="26">
        <f>IF(M169="","",IF(N169="",M169,M169&amp;", "&amp;N169))</f>
        <v/>
      </c>
      <c r="P169" s="26">
        <f>IF(O169="","",IF(COUNTIF(O$2:O169,O169)=1,COUNTIF(O$2:O$2000,O169)+(2001-ROW())/100000,""))</f>
        <v/>
      </c>
    </row>
    <row r="170">
      <c r="A170" s="26">
        <f>IF(AND(ISNUMBER(Applications!A170),ISNUMBER(Applications!M170),OR(UPPER(TRIM(Applications!I170))="INTERVIEWING",UPPER(TRIM(Applications!I170))="REJECTED",UPPER(TRIM(Applications!I170))="OFFER")),IF(Applications!M170&gt;=Applications!A170,Applications!M170-Applications!A170,""),"")</f>
        <v/>
      </c>
      <c r="B170" s="26">
        <f>IF(AND(D170=1,ISNUMBER(Applications!A170)),WEEKDAY(Applications!A170),"")</f>
        <v/>
      </c>
      <c r="C170" s="27">
        <f>IF(AND(D170=1,ISNUMBER(Applications!A170)),Applications!A170-WEEKDAY(Applications!A170,3),"")</f>
        <v/>
      </c>
      <c r="D170" s="26">
        <f>IF(OR(UPPER(TRIM(Applications!I170))="APPLIED",UPPER(TRIM(Applications!I170))="INTERVIEWING",UPPER(TRIM(Applications!I170))="REJECTED",UPPER(TRIM(Applications!I170))="OFFER"),1,0)</f>
        <v/>
      </c>
      <c r="E170" s="26">
        <f>IF(AND(ISNUMBER(Applications!M170),OR(N(Applications!O170)&gt;0,UPPER(TRIM(Applications!I170))="INTERVIEWING",UPPER(TRIM(Applications!I170))="OFFER")),Applications!M170-WEEKDAY(Applications!M170,3),"")</f>
        <v/>
      </c>
      <c r="F170" s="26">
        <f>IF(AND(UPPER(TRIM(Applications!I170))="SKIPPED",ISNUMBER(Applications!A170)),Applications!A170-WEEKDAY(Applications!A170,3),"")</f>
        <v/>
      </c>
      <c r="G170" s="26">
        <f>IF(AND(UPPER(TRIM(Applications!I170))="BOOKMARKED",ISNUMBER(Applications!A170)),Applications!A170-WEEKDAY(Applications!A170,3),"")</f>
        <v/>
      </c>
      <c r="H170" s="26">
        <f>IF(AND(UPPER(TRIM(Applications!I170))="NOT APPLIED",ISNUMBER(Applications!A170)),Applications!A170-WEEKDAY(Applications!A170,3),"")</f>
        <v/>
      </c>
      <c r="I170" s="26">
        <f>IF(AND(UPPER(TRIM(Applications!I170))="REJECTED",ISNUMBER(Applications!M170)),Applications!M170-WEEKDAY(Applications!M170,3),"")</f>
        <v/>
      </c>
      <c r="J170" s="26">
        <f>IF(AND(UPPER(TRIM(Applications!I170))="OFFER",ISNUMBER(Applications!M170)),Applications!M170-WEEKDAY(Applications!M170,3),"")</f>
        <v/>
      </c>
      <c r="K170" s="26">
        <f>IF(TRIM(Applications!J170)="","",IFERROR(LOOKUP(2,1/ISNUMBER(SEARCH($R$2:$R$25,Applications!J170)),$S$2:$S$25),""))</f>
        <v/>
      </c>
      <c r="L170" s="26">
        <f>IF(K170="","",IF(COUNTIF(K$2:K170,K170)=1,COUNTIF(K$2:K$2000,K170)+(2001-ROW())/100000,""))</f>
        <v/>
      </c>
      <c r="M170" s="26">
        <f>IF(TRIM(Applications!D170)="","",TRIM(LEFT(TRIM(Applications!D170),FIND(",",TRIM(Applications!D170)&amp;",")-1)))</f>
        <v/>
      </c>
      <c r="N170" s="26">
        <f>IF(M170="","",IF(LEN(TRIM(LEFT(TRIM(MID(TRIM(Applications!D170),FIND(",",TRIM(Applications!D170)&amp;",")+1,200)),FIND(",",TRIM(MID(TRIM(Applications!D170),FIND(",",TRIM(Applications!D170)&amp;",")+1,200))&amp;",")-1)))=2,UPPER(TRIM(LEFT(TRIM(MID(TRIM(Applications!D170),FIND(",",TRIM(Applications!D170)&amp;",")+1,200)),FIND(",",TRIM(MID(TRIM(Applications!D170),FIND(",",TRIM(Applications!D170)&amp;",")+1,200))&amp;",")-1))),IFERROR(VLOOKUP(LOWER(TRIM(LEFT(TRIM(MID(TRIM(Applications!D170),FIND(",",TRIM(Applications!D170)&amp;",")+1,200)),FIND(",",TRIM(MID(TRIM(Applications!D170),FIND(",",TRIM(Applications!D170)&amp;",")+1,200))&amp;",")-1))),$U$2:$V$67,2,FALSE),"")))</f>
        <v/>
      </c>
      <c r="O170" s="26">
        <f>IF(M170="","",IF(N170="",M170,M170&amp;", "&amp;N170))</f>
        <v/>
      </c>
      <c r="P170" s="26">
        <f>IF(O170="","",IF(COUNTIF(O$2:O170,O170)=1,COUNTIF(O$2:O$2000,O170)+(2001-ROW())/100000,""))</f>
        <v/>
      </c>
    </row>
    <row r="171">
      <c r="A171" s="26">
        <f>IF(AND(ISNUMBER(Applications!A171),ISNUMBER(Applications!M171),OR(UPPER(TRIM(Applications!I171))="INTERVIEWING",UPPER(TRIM(Applications!I171))="REJECTED",UPPER(TRIM(Applications!I171))="OFFER")),IF(Applications!M171&gt;=Applications!A171,Applications!M171-Applications!A171,""),"")</f>
        <v/>
      </c>
      <c r="B171" s="26">
        <f>IF(AND(D171=1,ISNUMBER(Applications!A171)),WEEKDAY(Applications!A171),"")</f>
        <v/>
      </c>
      <c r="C171" s="27">
        <f>IF(AND(D171=1,ISNUMBER(Applications!A171)),Applications!A171-WEEKDAY(Applications!A171,3),"")</f>
        <v/>
      </c>
      <c r="D171" s="26">
        <f>IF(OR(UPPER(TRIM(Applications!I171))="APPLIED",UPPER(TRIM(Applications!I171))="INTERVIEWING",UPPER(TRIM(Applications!I171))="REJECTED",UPPER(TRIM(Applications!I171))="OFFER"),1,0)</f>
        <v/>
      </c>
      <c r="E171" s="26">
        <f>IF(AND(ISNUMBER(Applications!M171),OR(N(Applications!O171)&gt;0,UPPER(TRIM(Applications!I171))="INTERVIEWING",UPPER(TRIM(Applications!I171))="OFFER")),Applications!M171-WEEKDAY(Applications!M171,3),"")</f>
        <v/>
      </c>
      <c r="F171" s="26">
        <f>IF(AND(UPPER(TRIM(Applications!I171))="SKIPPED",ISNUMBER(Applications!A171)),Applications!A171-WEEKDAY(Applications!A171,3),"")</f>
        <v/>
      </c>
      <c r="G171" s="26">
        <f>IF(AND(UPPER(TRIM(Applications!I171))="BOOKMARKED",ISNUMBER(Applications!A171)),Applications!A171-WEEKDAY(Applications!A171,3),"")</f>
        <v/>
      </c>
      <c r="H171" s="26">
        <f>IF(AND(UPPER(TRIM(Applications!I171))="NOT APPLIED",ISNUMBER(Applications!A171)),Applications!A171-WEEKDAY(Applications!A171,3),"")</f>
        <v/>
      </c>
      <c r="I171" s="26">
        <f>IF(AND(UPPER(TRIM(Applications!I171))="REJECTED",ISNUMBER(Applications!M171)),Applications!M171-WEEKDAY(Applications!M171,3),"")</f>
        <v/>
      </c>
      <c r="J171" s="26">
        <f>IF(AND(UPPER(TRIM(Applications!I171))="OFFER",ISNUMBER(Applications!M171)),Applications!M171-WEEKDAY(Applications!M171,3),"")</f>
        <v/>
      </c>
      <c r="K171" s="26">
        <f>IF(TRIM(Applications!J171)="","",IFERROR(LOOKUP(2,1/ISNUMBER(SEARCH($R$2:$R$25,Applications!J171)),$S$2:$S$25),""))</f>
        <v/>
      </c>
      <c r="L171" s="26">
        <f>IF(K171="","",IF(COUNTIF(K$2:K171,K171)=1,COUNTIF(K$2:K$2000,K171)+(2001-ROW())/100000,""))</f>
        <v/>
      </c>
      <c r="M171" s="26">
        <f>IF(TRIM(Applications!D171)="","",TRIM(LEFT(TRIM(Applications!D171),FIND(",",TRIM(Applications!D171)&amp;",")-1)))</f>
        <v/>
      </c>
      <c r="N171" s="26">
        <f>IF(M171="","",IF(LEN(TRIM(LEFT(TRIM(MID(TRIM(Applications!D171),FIND(",",TRIM(Applications!D171)&amp;",")+1,200)),FIND(",",TRIM(MID(TRIM(Applications!D171),FIND(",",TRIM(Applications!D171)&amp;",")+1,200))&amp;",")-1)))=2,UPPER(TRIM(LEFT(TRIM(MID(TRIM(Applications!D171),FIND(",",TRIM(Applications!D171)&amp;",")+1,200)),FIND(",",TRIM(MID(TRIM(Applications!D171),FIND(",",TRIM(Applications!D171)&amp;",")+1,200))&amp;",")-1))),IFERROR(VLOOKUP(LOWER(TRIM(LEFT(TRIM(MID(TRIM(Applications!D171),FIND(",",TRIM(Applications!D171)&amp;",")+1,200)),FIND(",",TRIM(MID(TRIM(Applications!D171),FIND(",",TRIM(Applications!D171)&amp;",")+1,200))&amp;",")-1))),$U$2:$V$67,2,FALSE),"")))</f>
        <v/>
      </c>
      <c r="O171" s="26">
        <f>IF(M171="","",IF(N171="",M171,M171&amp;", "&amp;N171))</f>
        <v/>
      </c>
      <c r="P171" s="26">
        <f>IF(O171="","",IF(COUNTIF(O$2:O171,O171)=1,COUNTIF(O$2:O$2000,O171)+(2001-ROW())/100000,""))</f>
        <v/>
      </c>
    </row>
    <row r="172">
      <c r="A172" s="26">
        <f>IF(AND(ISNUMBER(Applications!A172),ISNUMBER(Applications!M172),OR(UPPER(TRIM(Applications!I172))="INTERVIEWING",UPPER(TRIM(Applications!I172))="REJECTED",UPPER(TRIM(Applications!I172))="OFFER")),IF(Applications!M172&gt;=Applications!A172,Applications!M172-Applications!A172,""),"")</f>
        <v/>
      </c>
      <c r="B172" s="26">
        <f>IF(AND(D172=1,ISNUMBER(Applications!A172)),WEEKDAY(Applications!A172),"")</f>
        <v/>
      </c>
      <c r="C172" s="27">
        <f>IF(AND(D172=1,ISNUMBER(Applications!A172)),Applications!A172-WEEKDAY(Applications!A172,3),"")</f>
        <v/>
      </c>
      <c r="D172" s="26">
        <f>IF(OR(UPPER(TRIM(Applications!I172))="APPLIED",UPPER(TRIM(Applications!I172))="INTERVIEWING",UPPER(TRIM(Applications!I172))="REJECTED",UPPER(TRIM(Applications!I172))="OFFER"),1,0)</f>
        <v/>
      </c>
      <c r="E172" s="26">
        <f>IF(AND(ISNUMBER(Applications!M172),OR(N(Applications!O172)&gt;0,UPPER(TRIM(Applications!I172))="INTERVIEWING",UPPER(TRIM(Applications!I172))="OFFER")),Applications!M172-WEEKDAY(Applications!M172,3),"")</f>
        <v/>
      </c>
      <c r="F172" s="26">
        <f>IF(AND(UPPER(TRIM(Applications!I172))="SKIPPED",ISNUMBER(Applications!A172)),Applications!A172-WEEKDAY(Applications!A172,3),"")</f>
        <v/>
      </c>
      <c r="G172" s="26">
        <f>IF(AND(UPPER(TRIM(Applications!I172))="BOOKMARKED",ISNUMBER(Applications!A172)),Applications!A172-WEEKDAY(Applications!A172,3),"")</f>
        <v/>
      </c>
      <c r="H172" s="26">
        <f>IF(AND(UPPER(TRIM(Applications!I172))="NOT APPLIED",ISNUMBER(Applications!A172)),Applications!A172-WEEKDAY(Applications!A172,3),"")</f>
        <v/>
      </c>
      <c r="I172" s="26">
        <f>IF(AND(UPPER(TRIM(Applications!I172))="REJECTED",ISNUMBER(Applications!M172)),Applications!M172-WEEKDAY(Applications!M172,3),"")</f>
        <v/>
      </c>
      <c r="J172" s="26">
        <f>IF(AND(UPPER(TRIM(Applications!I172))="OFFER",ISNUMBER(Applications!M172)),Applications!M172-WEEKDAY(Applications!M172,3),"")</f>
        <v/>
      </c>
      <c r="K172" s="26">
        <f>IF(TRIM(Applications!J172)="","",IFERROR(LOOKUP(2,1/ISNUMBER(SEARCH($R$2:$R$25,Applications!J172)),$S$2:$S$25),""))</f>
        <v/>
      </c>
      <c r="L172" s="26">
        <f>IF(K172="","",IF(COUNTIF(K$2:K172,K172)=1,COUNTIF(K$2:K$2000,K172)+(2001-ROW())/100000,""))</f>
        <v/>
      </c>
      <c r="M172" s="26">
        <f>IF(TRIM(Applications!D172)="","",TRIM(LEFT(TRIM(Applications!D172),FIND(",",TRIM(Applications!D172)&amp;",")-1)))</f>
        <v/>
      </c>
      <c r="N172" s="26">
        <f>IF(M172="","",IF(LEN(TRIM(LEFT(TRIM(MID(TRIM(Applications!D172),FIND(",",TRIM(Applications!D172)&amp;",")+1,200)),FIND(",",TRIM(MID(TRIM(Applications!D172),FIND(",",TRIM(Applications!D172)&amp;",")+1,200))&amp;",")-1)))=2,UPPER(TRIM(LEFT(TRIM(MID(TRIM(Applications!D172),FIND(",",TRIM(Applications!D172)&amp;",")+1,200)),FIND(",",TRIM(MID(TRIM(Applications!D172),FIND(",",TRIM(Applications!D172)&amp;",")+1,200))&amp;",")-1))),IFERROR(VLOOKUP(LOWER(TRIM(LEFT(TRIM(MID(TRIM(Applications!D172),FIND(",",TRIM(Applications!D172)&amp;",")+1,200)),FIND(",",TRIM(MID(TRIM(Applications!D172),FIND(",",TRIM(Applications!D172)&amp;",")+1,200))&amp;",")-1))),$U$2:$V$67,2,FALSE),"")))</f>
        <v/>
      </c>
      <c r="O172" s="26">
        <f>IF(M172="","",IF(N172="",M172,M172&amp;", "&amp;N172))</f>
        <v/>
      </c>
      <c r="P172" s="26">
        <f>IF(O172="","",IF(COUNTIF(O$2:O172,O172)=1,COUNTIF(O$2:O$2000,O172)+(2001-ROW())/100000,""))</f>
        <v/>
      </c>
    </row>
    <row r="173">
      <c r="A173" s="26">
        <f>IF(AND(ISNUMBER(Applications!A173),ISNUMBER(Applications!M173),OR(UPPER(TRIM(Applications!I173))="INTERVIEWING",UPPER(TRIM(Applications!I173))="REJECTED",UPPER(TRIM(Applications!I173))="OFFER")),IF(Applications!M173&gt;=Applications!A173,Applications!M173-Applications!A173,""),"")</f>
        <v/>
      </c>
      <c r="B173" s="26">
        <f>IF(AND(D173=1,ISNUMBER(Applications!A173)),WEEKDAY(Applications!A173),"")</f>
        <v/>
      </c>
      <c r="C173" s="27">
        <f>IF(AND(D173=1,ISNUMBER(Applications!A173)),Applications!A173-WEEKDAY(Applications!A173,3),"")</f>
        <v/>
      </c>
      <c r="D173" s="26">
        <f>IF(OR(UPPER(TRIM(Applications!I173))="APPLIED",UPPER(TRIM(Applications!I173))="INTERVIEWING",UPPER(TRIM(Applications!I173))="REJECTED",UPPER(TRIM(Applications!I173))="OFFER"),1,0)</f>
        <v/>
      </c>
      <c r="E173" s="26">
        <f>IF(AND(ISNUMBER(Applications!M173),OR(N(Applications!O173)&gt;0,UPPER(TRIM(Applications!I173))="INTERVIEWING",UPPER(TRIM(Applications!I173))="OFFER")),Applications!M173-WEEKDAY(Applications!M173,3),"")</f>
        <v/>
      </c>
      <c r="F173" s="26">
        <f>IF(AND(UPPER(TRIM(Applications!I173))="SKIPPED",ISNUMBER(Applications!A173)),Applications!A173-WEEKDAY(Applications!A173,3),"")</f>
        <v/>
      </c>
      <c r="G173" s="26">
        <f>IF(AND(UPPER(TRIM(Applications!I173))="BOOKMARKED",ISNUMBER(Applications!A173)),Applications!A173-WEEKDAY(Applications!A173,3),"")</f>
        <v/>
      </c>
      <c r="H173" s="26">
        <f>IF(AND(UPPER(TRIM(Applications!I173))="NOT APPLIED",ISNUMBER(Applications!A173)),Applications!A173-WEEKDAY(Applications!A173,3),"")</f>
        <v/>
      </c>
      <c r="I173" s="26">
        <f>IF(AND(UPPER(TRIM(Applications!I173))="REJECTED",ISNUMBER(Applications!M173)),Applications!M173-WEEKDAY(Applications!M173,3),"")</f>
        <v/>
      </c>
      <c r="J173" s="26">
        <f>IF(AND(UPPER(TRIM(Applications!I173))="OFFER",ISNUMBER(Applications!M173)),Applications!M173-WEEKDAY(Applications!M173,3),"")</f>
        <v/>
      </c>
      <c r="K173" s="26">
        <f>IF(TRIM(Applications!J173)="","",IFERROR(LOOKUP(2,1/ISNUMBER(SEARCH($R$2:$R$25,Applications!J173)),$S$2:$S$25),""))</f>
        <v/>
      </c>
      <c r="L173" s="26">
        <f>IF(K173="","",IF(COUNTIF(K$2:K173,K173)=1,COUNTIF(K$2:K$2000,K173)+(2001-ROW())/100000,""))</f>
        <v/>
      </c>
      <c r="M173" s="26">
        <f>IF(TRIM(Applications!D173)="","",TRIM(LEFT(TRIM(Applications!D173),FIND(",",TRIM(Applications!D173)&amp;",")-1)))</f>
        <v/>
      </c>
      <c r="N173" s="26">
        <f>IF(M173="","",IF(LEN(TRIM(LEFT(TRIM(MID(TRIM(Applications!D173),FIND(",",TRIM(Applications!D173)&amp;",")+1,200)),FIND(",",TRIM(MID(TRIM(Applications!D173),FIND(",",TRIM(Applications!D173)&amp;",")+1,200))&amp;",")-1)))=2,UPPER(TRIM(LEFT(TRIM(MID(TRIM(Applications!D173),FIND(",",TRIM(Applications!D173)&amp;",")+1,200)),FIND(",",TRIM(MID(TRIM(Applications!D173),FIND(",",TRIM(Applications!D173)&amp;",")+1,200))&amp;",")-1))),IFERROR(VLOOKUP(LOWER(TRIM(LEFT(TRIM(MID(TRIM(Applications!D173),FIND(",",TRIM(Applications!D173)&amp;",")+1,200)),FIND(",",TRIM(MID(TRIM(Applications!D173),FIND(",",TRIM(Applications!D173)&amp;",")+1,200))&amp;",")-1))),$U$2:$V$67,2,FALSE),"")))</f>
        <v/>
      </c>
      <c r="O173" s="26">
        <f>IF(M173="","",IF(N173="",M173,M173&amp;", "&amp;N173))</f>
        <v/>
      </c>
      <c r="P173" s="26">
        <f>IF(O173="","",IF(COUNTIF(O$2:O173,O173)=1,COUNTIF(O$2:O$2000,O173)+(2001-ROW())/100000,""))</f>
        <v/>
      </c>
    </row>
    <row r="174">
      <c r="A174" s="26">
        <f>IF(AND(ISNUMBER(Applications!A174),ISNUMBER(Applications!M174),OR(UPPER(TRIM(Applications!I174))="INTERVIEWING",UPPER(TRIM(Applications!I174))="REJECTED",UPPER(TRIM(Applications!I174))="OFFER")),IF(Applications!M174&gt;=Applications!A174,Applications!M174-Applications!A174,""),"")</f>
        <v/>
      </c>
      <c r="B174" s="26">
        <f>IF(AND(D174=1,ISNUMBER(Applications!A174)),WEEKDAY(Applications!A174),"")</f>
        <v/>
      </c>
      <c r="C174" s="27">
        <f>IF(AND(D174=1,ISNUMBER(Applications!A174)),Applications!A174-WEEKDAY(Applications!A174,3),"")</f>
        <v/>
      </c>
      <c r="D174" s="26">
        <f>IF(OR(UPPER(TRIM(Applications!I174))="APPLIED",UPPER(TRIM(Applications!I174))="INTERVIEWING",UPPER(TRIM(Applications!I174))="REJECTED",UPPER(TRIM(Applications!I174))="OFFER"),1,0)</f>
        <v/>
      </c>
      <c r="E174" s="26">
        <f>IF(AND(ISNUMBER(Applications!M174),OR(N(Applications!O174)&gt;0,UPPER(TRIM(Applications!I174))="INTERVIEWING",UPPER(TRIM(Applications!I174))="OFFER")),Applications!M174-WEEKDAY(Applications!M174,3),"")</f>
        <v/>
      </c>
      <c r="F174" s="26">
        <f>IF(AND(UPPER(TRIM(Applications!I174))="SKIPPED",ISNUMBER(Applications!A174)),Applications!A174-WEEKDAY(Applications!A174,3),"")</f>
        <v/>
      </c>
      <c r="G174" s="26">
        <f>IF(AND(UPPER(TRIM(Applications!I174))="BOOKMARKED",ISNUMBER(Applications!A174)),Applications!A174-WEEKDAY(Applications!A174,3),"")</f>
        <v/>
      </c>
      <c r="H174" s="26">
        <f>IF(AND(UPPER(TRIM(Applications!I174))="NOT APPLIED",ISNUMBER(Applications!A174)),Applications!A174-WEEKDAY(Applications!A174,3),"")</f>
        <v/>
      </c>
      <c r="I174" s="26">
        <f>IF(AND(UPPER(TRIM(Applications!I174))="REJECTED",ISNUMBER(Applications!M174)),Applications!M174-WEEKDAY(Applications!M174,3),"")</f>
        <v/>
      </c>
      <c r="J174" s="26">
        <f>IF(AND(UPPER(TRIM(Applications!I174))="OFFER",ISNUMBER(Applications!M174)),Applications!M174-WEEKDAY(Applications!M174,3),"")</f>
        <v/>
      </c>
      <c r="K174" s="26">
        <f>IF(TRIM(Applications!J174)="","",IFERROR(LOOKUP(2,1/ISNUMBER(SEARCH($R$2:$R$25,Applications!J174)),$S$2:$S$25),""))</f>
        <v/>
      </c>
      <c r="L174" s="26">
        <f>IF(K174="","",IF(COUNTIF(K$2:K174,K174)=1,COUNTIF(K$2:K$2000,K174)+(2001-ROW())/100000,""))</f>
        <v/>
      </c>
      <c r="M174" s="26">
        <f>IF(TRIM(Applications!D174)="","",TRIM(LEFT(TRIM(Applications!D174),FIND(",",TRIM(Applications!D174)&amp;",")-1)))</f>
        <v/>
      </c>
      <c r="N174" s="26">
        <f>IF(M174="","",IF(LEN(TRIM(LEFT(TRIM(MID(TRIM(Applications!D174),FIND(",",TRIM(Applications!D174)&amp;",")+1,200)),FIND(",",TRIM(MID(TRIM(Applications!D174),FIND(",",TRIM(Applications!D174)&amp;",")+1,200))&amp;",")-1)))=2,UPPER(TRIM(LEFT(TRIM(MID(TRIM(Applications!D174),FIND(",",TRIM(Applications!D174)&amp;",")+1,200)),FIND(",",TRIM(MID(TRIM(Applications!D174),FIND(",",TRIM(Applications!D174)&amp;",")+1,200))&amp;",")-1))),IFERROR(VLOOKUP(LOWER(TRIM(LEFT(TRIM(MID(TRIM(Applications!D174),FIND(",",TRIM(Applications!D174)&amp;",")+1,200)),FIND(",",TRIM(MID(TRIM(Applications!D174),FIND(",",TRIM(Applications!D174)&amp;",")+1,200))&amp;",")-1))),$U$2:$V$67,2,FALSE),"")))</f>
        <v/>
      </c>
      <c r="O174" s="26">
        <f>IF(M174="","",IF(N174="",M174,M174&amp;", "&amp;N174))</f>
        <v/>
      </c>
      <c r="P174" s="26">
        <f>IF(O174="","",IF(COUNTIF(O$2:O174,O174)=1,COUNTIF(O$2:O$2000,O174)+(2001-ROW())/100000,""))</f>
        <v/>
      </c>
    </row>
    <row r="175">
      <c r="A175" s="26">
        <f>IF(AND(ISNUMBER(Applications!A175),ISNUMBER(Applications!M175),OR(UPPER(TRIM(Applications!I175))="INTERVIEWING",UPPER(TRIM(Applications!I175))="REJECTED",UPPER(TRIM(Applications!I175))="OFFER")),IF(Applications!M175&gt;=Applications!A175,Applications!M175-Applications!A175,""),"")</f>
        <v/>
      </c>
      <c r="B175" s="26">
        <f>IF(AND(D175=1,ISNUMBER(Applications!A175)),WEEKDAY(Applications!A175),"")</f>
        <v/>
      </c>
      <c r="C175" s="27">
        <f>IF(AND(D175=1,ISNUMBER(Applications!A175)),Applications!A175-WEEKDAY(Applications!A175,3),"")</f>
        <v/>
      </c>
      <c r="D175" s="26">
        <f>IF(OR(UPPER(TRIM(Applications!I175))="APPLIED",UPPER(TRIM(Applications!I175))="INTERVIEWING",UPPER(TRIM(Applications!I175))="REJECTED",UPPER(TRIM(Applications!I175))="OFFER"),1,0)</f>
        <v/>
      </c>
      <c r="E175" s="26">
        <f>IF(AND(ISNUMBER(Applications!M175),OR(N(Applications!O175)&gt;0,UPPER(TRIM(Applications!I175))="INTERVIEWING",UPPER(TRIM(Applications!I175))="OFFER")),Applications!M175-WEEKDAY(Applications!M175,3),"")</f>
        <v/>
      </c>
      <c r="F175" s="26">
        <f>IF(AND(UPPER(TRIM(Applications!I175))="SKIPPED",ISNUMBER(Applications!A175)),Applications!A175-WEEKDAY(Applications!A175,3),"")</f>
        <v/>
      </c>
      <c r="G175" s="26">
        <f>IF(AND(UPPER(TRIM(Applications!I175))="BOOKMARKED",ISNUMBER(Applications!A175)),Applications!A175-WEEKDAY(Applications!A175,3),"")</f>
        <v/>
      </c>
      <c r="H175" s="26">
        <f>IF(AND(UPPER(TRIM(Applications!I175))="NOT APPLIED",ISNUMBER(Applications!A175)),Applications!A175-WEEKDAY(Applications!A175,3),"")</f>
        <v/>
      </c>
      <c r="I175" s="26">
        <f>IF(AND(UPPER(TRIM(Applications!I175))="REJECTED",ISNUMBER(Applications!M175)),Applications!M175-WEEKDAY(Applications!M175,3),"")</f>
        <v/>
      </c>
      <c r="J175" s="26">
        <f>IF(AND(UPPER(TRIM(Applications!I175))="OFFER",ISNUMBER(Applications!M175)),Applications!M175-WEEKDAY(Applications!M175,3),"")</f>
        <v/>
      </c>
      <c r="K175" s="26">
        <f>IF(TRIM(Applications!J175)="","",IFERROR(LOOKUP(2,1/ISNUMBER(SEARCH($R$2:$R$25,Applications!J175)),$S$2:$S$25),""))</f>
        <v/>
      </c>
      <c r="L175" s="26">
        <f>IF(K175="","",IF(COUNTIF(K$2:K175,K175)=1,COUNTIF(K$2:K$2000,K175)+(2001-ROW())/100000,""))</f>
        <v/>
      </c>
      <c r="M175" s="26">
        <f>IF(TRIM(Applications!D175)="","",TRIM(LEFT(TRIM(Applications!D175),FIND(",",TRIM(Applications!D175)&amp;",")-1)))</f>
        <v/>
      </c>
      <c r="N175" s="26">
        <f>IF(M175="","",IF(LEN(TRIM(LEFT(TRIM(MID(TRIM(Applications!D175),FIND(",",TRIM(Applications!D175)&amp;",")+1,200)),FIND(",",TRIM(MID(TRIM(Applications!D175),FIND(",",TRIM(Applications!D175)&amp;",")+1,200))&amp;",")-1)))=2,UPPER(TRIM(LEFT(TRIM(MID(TRIM(Applications!D175),FIND(",",TRIM(Applications!D175)&amp;",")+1,200)),FIND(",",TRIM(MID(TRIM(Applications!D175),FIND(",",TRIM(Applications!D175)&amp;",")+1,200))&amp;",")-1))),IFERROR(VLOOKUP(LOWER(TRIM(LEFT(TRIM(MID(TRIM(Applications!D175),FIND(",",TRIM(Applications!D175)&amp;",")+1,200)),FIND(",",TRIM(MID(TRIM(Applications!D175),FIND(",",TRIM(Applications!D175)&amp;",")+1,200))&amp;",")-1))),$U$2:$V$67,2,FALSE),"")))</f>
        <v/>
      </c>
      <c r="O175" s="26">
        <f>IF(M175="","",IF(N175="",M175,M175&amp;", "&amp;N175))</f>
        <v/>
      </c>
      <c r="P175" s="26">
        <f>IF(O175="","",IF(COUNTIF(O$2:O175,O175)=1,COUNTIF(O$2:O$2000,O175)+(2001-ROW())/100000,""))</f>
        <v/>
      </c>
    </row>
    <row r="176">
      <c r="A176" s="26">
        <f>IF(AND(ISNUMBER(Applications!A176),ISNUMBER(Applications!M176),OR(UPPER(TRIM(Applications!I176))="INTERVIEWING",UPPER(TRIM(Applications!I176))="REJECTED",UPPER(TRIM(Applications!I176))="OFFER")),IF(Applications!M176&gt;=Applications!A176,Applications!M176-Applications!A176,""),"")</f>
        <v/>
      </c>
      <c r="B176" s="26">
        <f>IF(AND(D176=1,ISNUMBER(Applications!A176)),WEEKDAY(Applications!A176),"")</f>
        <v/>
      </c>
      <c r="C176" s="27">
        <f>IF(AND(D176=1,ISNUMBER(Applications!A176)),Applications!A176-WEEKDAY(Applications!A176,3),"")</f>
        <v/>
      </c>
      <c r="D176" s="26">
        <f>IF(OR(UPPER(TRIM(Applications!I176))="APPLIED",UPPER(TRIM(Applications!I176))="INTERVIEWING",UPPER(TRIM(Applications!I176))="REJECTED",UPPER(TRIM(Applications!I176))="OFFER"),1,0)</f>
        <v/>
      </c>
      <c r="E176" s="26">
        <f>IF(AND(ISNUMBER(Applications!M176),OR(N(Applications!O176)&gt;0,UPPER(TRIM(Applications!I176))="INTERVIEWING",UPPER(TRIM(Applications!I176))="OFFER")),Applications!M176-WEEKDAY(Applications!M176,3),"")</f>
        <v/>
      </c>
      <c r="F176" s="26">
        <f>IF(AND(UPPER(TRIM(Applications!I176))="SKIPPED",ISNUMBER(Applications!A176)),Applications!A176-WEEKDAY(Applications!A176,3),"")</f>
        <v/>
      </c>
      <c r="G176" s="26">
        <f>IF(AND(UPPER(TRIM(Applications!I176))="BOOKMARKED",ISNUMBER(Applications!A176)),Applications!A176-WEEKDAY(Applications!A176,3),"")</f>
        <v/>
      </c>
      <c r="H176" s="26">
        <f>IF(AND(UPPER(TRIM(Applications!I176))="NOT APPLIED",ISNUMBER(Applications!A176)),Applications!A176-WEEKDAY(Applications!A176,3),"")</f>
        <v/>
      </c>
      <c r="I176" s="26">
        <f>IF(AND(UPPER(TRIM(Applications!I176))="REJECTED",ISNUMBER(Applications!M176)),Applications!M176-WEEKDAY(Applications!M176,3),"")</f>
        <v/>
      </c>
      <c r="J176" s="26">
        <f>IF(AND(UPPER(TRIM(Applications!I176))="OFFER",ISNUMBER(Applications!M176)),Applications!M176-WEEKDAY(Applications!M176,3),"")</f>
        <v/>
      </c>
      <c r="K176" s="26">
        <f>IF(TRIM(Applications!J176)="","",IFERROR(LOOKUP(2,1/ISNUMBER(SEARCH($R$2:$R$25,Applications!J176)),$S$2:$S$25),""))</f>
        <v/>
      </c>
      <c r="L176" s="26">
        <f>IF(K176="","",IF(COUNTIF(K$2:K176,K176)=1,COUNTIF(K$2:K$2000,K176)+(2001-ROW())/100000,""))</f>
        <v/>
      </c>
      <c r="M176" s="26">
        <f>IF(TRIM(Applications!D176)="","",TRIM(LEFT(TRIM(Applications!D176),FIND(",",TRIM(Applications!D176)&amp;",")-1)))</f>
        <v/>
      </c>
      <c r="N176" s="26">
        <f>IF(M176="","",IF(LEN(TRIM(LEFT(TRIM(MID(TRIM(Applications!D176),FIND(",",TRIM(Applications!D176)&amp;",")+1,200)),FIND(",",TRIM(MID(TRIM(Applications!D176),FIND(",",TRIM(Applications!D176)&amp;",")+1,200))&amp;",")-1)))=2,UPPER(TRIM(LEFT(TRIM(MID(TRIM(Applications!D176),FIND(",",TRIM(Applications!D176)&amp;",")+1,200)),FIND(",",TRIM(MID(TRIM(Applications!D176),FIND(",",TRIM(Applications!D176)&amp;",")+1,200))&amp;",")-1))),IFERROR(VLOOKUP(LOWER(TRIM(LEFT(TRIM(MID(TRIM(Applications!D176),FIND(",",TRIM(Applications!D176)&amp;",")+1,200)),FIND(",",TRIM(MID(TRIM(Applications!D176),FIND(",",TRIM(Applications!D176)&amp;",")+1,200))&amp;",")-1))),$U$2:$V$67,2,FALSE),"")))</f>
        <v/>
      </c>
      <c r="O176" s="26">
        <f>IF(M176="","",IF(N176="",M176,M176&amp;", "&amp;N176))</f>
        <v/>
      </c>
      <c r="P176" s="26">
        <f>IF(O176="","",IF(COUNTIF(O$2:O176,O176)=1,COUNTIF(O$2:O$2000,O176)+(2001-ROW())/100000,""))</f>
        <v/>
      </c>
    </row>
    <row r="177">
      <c r="A177" s="26">
        <f>IF(AND(ISNUMBER(Applications!A177),ISNUMBER(Applications!M177),OR(UPPER(TRIM(Applications!I177))="INTERVIEWING",UPPER(TRIM(Applications!I177))="REJECTED",UPPER(TRIM(Applications!I177))="OFFER")),IF(Applications!M177&gt;=Applications!A177,Applications!M177-Applications!A177,""),"")</f>
        <v/>
      </c>
      <c r="B177" s="26">
        <f>IF(AND(D177=1,ISNUMBER(Applications!A177)),WEEKDAY(Applications!A177),"")</f>
        <v/>
      </c>
      <c r="C177" s="27">
        <f>IF(AND(D177=1,ISNUMBER(Applications!A177)),Applications!A177-WEEKDAY(Applications!A177,3),"")</f>
        <v/>
      </c>
      <c r="D177" s="26">
        <f>IF(OR(UPPER(TRIM(Applications!I177))="APPLIED",UPPER(TRIM(Applications!I177))="INTERVIEWING",UPPER(TRIM(Applications!I177))="REJECTED",UPPER(TRIM(Applications!I177))="OFFER"),1,0)</f>
        <v/>
      </c>
      <c r="E177" s="26">
        <f>IF(AND(ISNUMBER(Applications!M177),OR(N(Applications!O177)&gt;0,UPPER(TRIM(Applications!I177))="INTERVIEWING",UPPER(TRIM(Applications!I177))="OFFER")),Applications!M177-WEEKDAY(Applications!M177,3),"")</f>
        <v/>
      </c>
      <c r="F177" s="26">
        <f>IF(AND(UPPER(TRIM(Applications!I177))="SKIPPED",ISNUMBER(Applications!A177)),Applications!A177-WEEKDAY(Applications!A177,3),"")</f>
        <v/>
      </c>
      <c r="G177" s="26">
        <f>IF(AND(UPPER(TRIM(Applications!I177))="BOOKMARKED",ISNUMBER(Applications!A177)),Applications!A177-WEEKDAY(Applications!A177,3),"")</f>
        <v/>
      </c>
      <c r="H177" s="26">
        <f>IF(AND(UPPER(TRIM(Applications!I177))="NOT APPLIED",ISNUMBER(Applications!A177)),Applications!A177-WEEKDAY(Applications!A177,3),"")</f>
        <v/>
      </c>
      <c r="I177" s="26">
        <f>IF(AND(UPPER(TRIM(Applications!I177))="REJECTED",ISNUMBER(Applications!M177)),Applications!M177-WEEKDAY(Applications!M177,3),"")</f>
        <v/>
      </c>
      <c r="J177" s="26">
        <f>IF(AND(UPPER(TRIM(Applications!I177))="OFFER",ISNUMBER(Applications!M177)),Applications!M177-WEEKDAY(Applications!M177,3),"")</f>
        <v/>
      </c>
      <c r="K177" s="26">
        <f>IF(TRIM(Applications!J177)="","",IFERROR(LOOKUP(2,1/ISNUMBER(SEARCH($R$2:$R$25,Applications!J177)),$S$2:$S$25),""))</f>
        <v/>
      </c>
      <c r="L177" s="26">
        <f>IF(K177="","",IF(COUNTIF(K$2:K177,K177)=1,COUNTIF(K$2:K$2000,K177)+(2001-ROW())/100000,""))</f>
        <v/>
      </c>
      <c r="M177" s="26">
        <f>IF(TRIM(Applications!D177)="","",TRIM(LEFT(TRIM(Applications!D177),FIND(",",TRIM(Applications!D177)&amp;",")-1)))</f>
        <v/>
      </c>
      <c r="N177" s="26">
        <f>IF(M177="","",IF(LEN(TRIM(LEFT(TRIM(MID(TRIM(Applications!D177),FIND(",",TRIM(Applications!D177)&amp;",")+1,200)),FIND(",",TRIM(MID(TRIM(Applications!D177),FIND(",",TRIM(Applications!D177)&amp;",")+1,200))&amp;",")-1)))=2,UPPER(TRIM(LEFT(TRIM(MID(TRIM(Applications!D177),FIND(",",TRIM(Applications!D177)&amp;",")+1,200)),FIND(",",TRIM(MID(TRIM(Applications!D177),FIND(",",TRIM(Applications!D177)&amp;",")+1,200))&amp;",")-1))),IFERROR(VLOOKUP(LOWER(TRIM(LEFT(TRIM(MID(TRIM(Applications!D177),FIND(",",TRIM(Applications!D177)&amp;",")+1,200)),FIND(",",TRIM(MID(TRIM(Applications!D177),FIND(",",TRIM(Applications!D177)&amp;",")+1,200))&amp;",")-1))),$U$2:$V$67,2,FALSE),"")))</f>
        <v/>
      </c>
      <c r="O177" s="26">
        <f>IF(M177="","",IF(N177="",M177,M177&amp;", "&amp;N177))</f>
        <v/>
      </c>
      <c r="P177" s="26">
        <f>IF(O177="","",IF(COUNTIF(O$2:O177,O177)=1,COUNTIF(O$2:O$2000,O177)+(2001-ROW())/100000,""))</f>
        <v/>
      </c>
    </row>
    <row r="178">
      <c r="A178" s="26">
        <f>IF(AND(ISNUMBER(Applications!A178),ISNUMBER(Applications!M178),OR(UPPER(TRIM(Applications!I178))="INTERVIEWING",UPPER(TRIM(Applications!I178))="REJECTED",UPPER(TRIM(Applications!I178))="OFFER")),IF(Applications!M178&gt;=Applications!A178,Applications!M178-Applications!A178,""),"")</f>
        <v/>
      </c>
      <c r="B178" s="26">
        <f>IF(AND(D178=1,ISNUMBER(Applications!A178)),WEEKDAY(Applications!A178),"")</f>
        <v/>
      </c>
      <c r="C178" s="27">
        <f>IF(AND(D178=1,ISNUMBER(Applications!A178)),Applications!A178-WEEKDAY(Applications!A178,3),"")</f>
        <v/>
      </c>
      <c r="D178" s="26">
        <f>IF(OR(UPPER(TRIM(Applications!I178))="APPLIED",UPPER(TRIM(Applications!I178))="INTERVIEWING",UPPER(TRIM(Applications!I178))="REJECTED",UPPER(TRIM(Applications!I178))="OFFER"),1,0)</f>
        <v/>
      </c>
      <c r="E178" s="26">
        <f>IF(AND(ISNUMBER(Applications!M178),OR(N(Applications!O178)&gt;0,UPPER(TRIM(Applications!I178))="INTERVIEWING",UPPER(TRIM(Applications!I178))="OFFER")),Applications!M178-WEEKDAY(Applications!M178,3),"")</f>
        <v/>
      </c>
      <c r="F178" s="26">
        <f>IF(AND(UPPER(TRIM(Applications!I178))="SKIPPED",ISNUMBER(Applications!A178)),Applications!A178-WEEKDAY(Applications!A178,3),"")</f>
        <v/>
      </c>
      <c r="G178" s="26">
        <f>IF(AND(UPPER(TRIM(Applications!I178))="BOOKMARKED",ISNUMBER(Applications!A178)),Applications!A178-WEEKDAY(Applications!A178,3),"")</f>
        <v/>
      </c>
      <c r="H178" s="26">
        <f>IF(AND(UPPER(TRIM(Applications!I178))="NOT APPLIED",ISNUMBER(Applications!A178)),Applications!A178-WEEKDAY(Applications!A178,3),"")</f>
        <v/>
      </c>
      <c r="I178" s="26">
        <f>IF(AND(UPPER(TRIM(Applications!I178))="REJECTED",ISNUMBER(Applications!M178)),Applications!M178-WEEKDAY(Applications!M178,3),"")</f>
        <v/>
      </c>
      <c r="J178" s="26">
        <f>IF(AND(UPPER(TRIM(Applications!I178))="OFFER",ISNUMBER(Applications!M178)),Applications!M178-WEEKDAY(Applications!M178,3),"")</f>
        <v/>
      </c>
      <c r="K178" s="26">
        <f>IF(TRIM(Applications!J178)="","",IFERROR(LOOKUP(2,1/ISNUMBER(SEARCH($R$2:$R$25,Applications!J178)),$S$2:$S$25),""))</f>
        <v/>
      </c>
      <c r="L178" s="26">
        <f>IF(K178="","",IF(COUNTIF(K$2:K178,K178)=1,COUNTIF(K$2:K$2000,K178)+(2001-ROW())/100000,""))</f>
        <v/>
      </c>
      <c r="M178" s="26">
        <f>IF(TRIM(Applications!D178)="","",TRIM(LEFT(TRIM(Applications!D178),FIND(",",TRIM(Applications!D178)&amp;",")-1)))</f>
        <v/>
      </c>
      <c r="N178" s="26">
        <f>IF(M178="","",IF(LEN(TRIM(LEFT(TRIM(MID(TRIM(Applications!D178),FIND(",",TRIM(Applications!D178)&amp;",")+1,200)),FIND(",",TRIM(MID(TRIM(Applications!D178),FIND(",",TRIM(Applications!D178)&amp;",")+1,200))&amp;",")-1)))=2,UPPER(TRIM(LEFT(TRIM(MID(TRIM(Applications!D178),FIND(",",TRIM(Applications!D178)&amp;",")+1,200)),FIND(",",TRIM(MID(TRIM(Applications!D178),FIND(",",TRIM(Applications!D178)&amp;",")+1,200))&amp;",")-1))),IFERROR(VLOOKUP(LOWER(TRIM(LEFT(TRIM(MID(TRIM(Applications!D178),FIND(",",TRIM(Applications!D178)&amp;",")+1,200)),FIND(",",TRIM(MID(TRIM(Applications!D178),FIND(",",TRIM(Applications!D178)&amp;",")+1,200))&amp;",")-1))),$U$2:$V$67,2,FALSE),"")))</f>
        <v/>
      </c>
      <c r="O178" s="26">
        <f>IF(M178="","",IF(N178="",M178,M178&amp;", "&amp;N178))</f>
        <v/>
      </c>
      <c r="P178" s="26">
        <f>IF(O178="","",IF(COUNTIF(O$2:O178,O178)=1,COUNTIF(O$2:O$2000,O178)+(2001-ROW())/100000,""))</f>
        <v/>
      </c>
    </row>
    <row r="179">
      <c r="A179" s="26">
        <f>IF(AND(ISNUMBER(Applications!A179),ISNUMBER(Applications!M179),OR(UPPER(TRIM(Applications!I179))="INTERVIEWING",UPPER(TRIM(Applications!I179))="REJECTED",UPPER(TRIM(Applications!I179))="OFFER")),IF(Applications!M179&gt;=Applications!A179,Applications!M179-Applications!A179,""),"")</f>
        <v/>
      </c>
      <c r="B179" s="26">
        <f>IF(AND(D179=1,ISNUMBER(Applications!A179)),WEEKDAY(Applications!A179),"")</f>
        <v/>
      </c>
      <c r="C179" s="27">
        <f>IF(AND(D179=1,ISNUMBER(Applications!A179)),Applications!A179-WEEKDAY(Applications!A179,3),"")</f>
        <v/>
      </c>
      <c r="D179" s="26">
        <f>IF(OR(UPPER(TRIM(Applications!I179))="APPLIED",UPPER(TRIM(Applications!I179))="INTERVIEWING",UPPER(TRIM(Applications!I179))="REJECTED",UPPER(TRIM(Applications!I179))="OFFER"),1,0)</f>
        <v/>
      </c>
      <c r="E179" s="26">
        <f>IF(AND(ISNUMBER(Applications!M179),OR(N(Applications!O179)&gt;0,UPPER(TRIM(Applications!I179))="INTERVIEWING",UPPER(TRIM(Applications!I179))="OFFER")),Applications!M179-WEEKDAY(Applications!M179,3),"")</f>
        <v/>
      </c>
      <c r="F179" s="26">
        <f>IF(AND(UPPER(TRIM(Applications!I179))="SKIPPED",ISNUMBER(Applications!A179)),Applications!A179-WEEKDAY(Applications!A179,3),"")</f>
        <v/>
      </c>
      <c r="G179" s="26">
        <f>IF(AND(UPPER(TRIM(Applications!I179))="BOOKMARKED",ISNUMBER(Applications!A179)),Applications!A179-WEEKDAY(Applications!A179,3),"")</f>
        <v/>
      </c>
      <c r="H179" s="26">
        <f>IF(AND(UPPER(TRIM(Applications!I179))="NOT APPLIED",ISNUMBER(Applications!A179)),Applications!A179-WEEKDAY(Applications!A179,3),"")</f>
        <v/>
      </c>
      <c r="I179" s="26">
        <f>IF(AND(UPPER(TRIM(Applications!I179))="REJECTED",ISNUMBER(Applications!M179)),Applications!M179-WEEKDAY(Applications!M179,3),"")</f>
        <v/>
      </c>
      <c r="J179" s="26">
        <f>IF(AND(UPPER(TRIM(Applications!I179))="OFFER",ISNUMBER(Applications!M179)),Applications!M179-WEEKDAY(Applications!M179,3),"")</f>
        <v/>
      </c>
      <c r="K179" s="26">
        <f>IF(TRIM(Applications!J179)="","",IFERROR(LOOKUP(2,1/ISNUMBER(SEARCH($R$2:$R$25,Applications!J179)),$S$2:$S$25),""))</f>
        <v/>
      </c>
      <c r="L179" s="26">
        <f>IF(K179="","",IF(COUNTIF(K$2:K179,K179)=1,COUNTIF(K$2:K$2000,K179)+(2001-ROW())/100000,""))</f>
        <v/>
      </c>
      <c r="M179" s="26">
        <f>IF(TRIM(Applications!D179)="","",TRIM(LEFT(TRIM(Applications!D179),FIND(",",TRIM(Applications!D179)&amp;",")-1)))</f>
        <v/>
      </c>
      <c r="N179" s="26">
        <f>IF(M179="","",IF(LEN(TRIM(LEFT(TRIM(MID(TRIM(Applications!D179),FIND(",",TRIM(Applications!D179)&amp;",")+1,200)),FIND(",",TRIM(MID(TRIM(Applications!D179),FIND(",",TRIM(Applications!D179)&amp;",")+1,200))&amp;",")-1)))=2,UPPER(TRIM(LEFT(TRIM(MID(TRIM(Applications!D179),FIND(",",TRIM(Applications!D179)&amp;",")+1,200)),FIND(",",TRIM(MID(TRIM(Applications!D179),FIND(",",TRIM(Applications!D179)&amp;",")+1,200))&amp;",")-1))),IFERROR(VLOOKUP(LOWER(TRIM(LEFT(TRIM(MID(TRIM(Applications!D179),FIND(",",TRIM(Applications!D179)&amp;",")+1,200)),FIND(",",TRIM(MID(TRIM(Applications!D179),FIND(",",TRIM(Applications!D179)&amp;",")+1,200))&amp;",")-1))),$U$2:$V$67,2,FALSE),"")))</f>
        <v/>
      </c>
      <c r="O179" s="26">
        <f>IF(M179="","",IF(N179="",M179,M179&amp;", "&amp;N179))</f>
        <v/>
      </c>
      <c r="P179" s="26">
        <f>IF(O179="","",IF(COUNTIF(O$2:O179,O179)=1,COUNTIF(O$2:O$2000,O179)+(2001-ROW())/100000,""))</f>
        <v/>
      </c>
    </row>
    <row r="180">
      <c r="A180" s="26">
        <f>IF(AND(ISNUMBER(Applications!A180),ISNUMBER(Applications!M180),OR(UPPER(TRIM(Applications!I180))="INTERVIEWING",UPPER(TRIM(Applications!I180))="REJECTED",UPPER(TRIM(Applications!I180))="OFFER")),IF(Applications!M180&gt;=Applications!A180,Applications!M180-Applications!A180,""),"")</f>
        <v/>
      </c>
      <c r="B180" s="26">
        <f>IF(AND(D180=1,ISNUMBER(Applications!A180)),WEEKDAY(Applications!A180),"")</f>
        <v/>
      </c>
      <c r="C180" s="27">
        <f>IF(AND(D180=1,ISNUMBER(Applications!A180)),Applications!A180-WEEKDAY(Applications!A180,3),"")</f>
        <v/>
      </c>
      <c r="D180" s="26">
        <f>IF(OR(UPPER(TRIM(Applications!I180))="APPLIED",UPPER(TRIM(Applications!I180))="INTERVIEWING",UPPER(TRIM(Applications!I180))="REJECTED",UPPER(TRIM(Applications!I180))="OFFER"),1,0)</f>
        <v/>
      </c>
      <c r="E180" s="26">
        <f>IF(AND(ISNUMBER(Applications!M180),OR(N(Applications!O180)&gt;0,UPPER(TRIM(Applications!I180))="INTERVIEWING",UPPER(TRIM(Applications!I180))="OFFER")),Applications!M180-WEEKDAY(Applications!M180,3),"")</f>
        <v/>
      </c>
      <c r="F180" s="26">
        <f>IF(AND(UPPER(TRIM(Applications!I180))="SKIPPED",ISNUMBER(Applications!A180)),Applications!A180-WEEKDAY(Applications!A180,3),"")</f>
        <v/>
      </c>
      <c r="G180" s="26">
        <f>IF(AND(UPPER(TRIM(Applications!I180))="BOOKMARKED",ISNUMBER(Applications!A180)),Applications!A180-WEEKDAY(Applications!A180,3),"")</f>
        <v/>
      </c>
      <c r="H180" s="26">
        <f>IF(AND(UPPER(TRIM(Applications!I180))="NOT APPLIED",ISNUMBER(Applications!A180)),Applications!A180-WEEKDAY(Applications!A180,3),"")</f>
        <v/>
      </c>
      <c r="I180" s="26">
        <f>IF(AND(UPPER(TRIM(Applications!I180))="REJECTED",ISNUMBER(Applications!M180)),Applications!M180-WEEKDAY(Applications!M180,3),"")</f>
        <v/>
      </c>
      <c r="J180" s="26">
        <f>IF(AND(UPPER(TRIM(Applications!I180))="OFFER",ISNUMBER(Applications!M180)),Applications!M180-WEEKDAY(Applications!M180,3),"")</f>
        <v/>
      </c>
      <c r="K180" s="26">
        <f>IF(TRIM(Applications!J180)="","",IFERROR(LOOKUP(2,1/ISNUMBER(SEARCH($R$2:$R$25,Applications!J180)),$S$2:$S$25),""))</f>
        <v/>
      </c>
      <c r="L180" s="26">
        <f>IF(K180="","",IF(COUNTIF(K$2:K180,K180)=1,COUNTIF(K$2:K$2000,K180)+(2001-ROW())/100000,""))</f>
        <v/>
      </c>
      <c r="M180" s="26">
        <f>IF(TRIM(Applications!D180)="","",TRIM(LEFT(TRIM(Applications!D180),FIND(",",TRIM(Applications!D180)&amp;",")-1)))</f>
        <v/>
      </c>
      <c r="N180" s="26">
        <f>IF(M180="","",IF(LEN(TRIM(LEFT(TRIM(MID(TRIM(Applications!D180),FIND(",",TRIM(Applications!D180)&amp;",")+1,200)),FIND(",",TRIM(MID(TRIM(Applications!D180),FIND(",",TRIM(Applications!D180)&amp;",")+1,200))&amp;",")-1)))=2,UPPER(TRIM(LEFT(TRIM(MID(TRIM(Applications!D180),FIND(",",TRIM(Applications!D180)&amp;",")+1,200)),FIND(",",TRIM(MID(TRIM(Applications!D180),FIND(",",TRIM(Applications!D180)&amp;",")+1,200))&amp;",")-1))),IFERROR(VLOOKUP(LOWER(TRIM(LEFT(TRIM(MID(TRIM(Applications!D180),FIND(",",TRIM(Applications!D180)&amp;",")+1,200)),FIND(",",TRIM(MID(TRIM(Applications!D180),FIND(",",TRIM(Applications!D180)&amp;",")+1,200))&amp;",")-1))),$U$2:$V$67,2,FALSE),"")))</f>
        <v/>
      </c>
      <c r="O180" s="26">
        <f>IF(M180="","",IF(N180="",M180,M180&amp;", "&amp;N180))</f>
        <v/>
      </c>
      <c r="P180" s="26">
        <f>IF(O180="","",IF(COUNTIF(O$2:O180,O180)=1,COUNTIF(O$2:O$2000,O180)+(2001-ROW())/100000,""))</f>
        <v/>
      </c>
    </row>
    <row r="181">
      <c r="A181" s="26">
        <f>IF(AND(ISNUMBER(Applications!A181),ISNUMBER(Applications!M181),OR(UPPER(TRIM(Applications!I181))="INTERVIEWING",UPPER(TRIM(Applications!I181))="REJECTED",UPPER(TRIM(Applications!I181))="OFFER")),IF(Applications!M181&gt;=Applications!A181,Applications!M181-Applications!A181,""),"")</f>
        <v/>
      </c>
      <c r="B181" s="26">
        <f>IF(AND(D181=1,ISNUMBER(Applications!A181)),WEEKDAY(Applications!A181),"")</f>
        <v/>
      </c>
      <c r="C181" s="27">
        <f>IF(AND(D181=1,ISNUMBER(Applications!A181)),Applications!A181-WEEKDAY(Applications!A181,3),"")</f>
        <v/>
      </c>
      <c r="D181" s="26">
        <f>IF(OR(UPPER(TRIM(Applications!I181))="APPLIED",UPPER(TRIM(Applications!I181))="INTERVIEWING",UPPER(TRIM(Applications!I181))="REJECTED",UPPER(TRIM(Applications!I181))="OFFER"),1,0)</f>
        <v/>
      </c>
      <c r="E181" s="26">
        <f>IF(AND(ISNUMBER(Applications!M181),OR(N(Applications!O181)&gt;0,UPPER(TRIM(Applications!I181))="INTERVIEWING",UPPER(TRIM(Applications!I181))="OFFER")),Applications!M181-WEEKDAY(Applications!M181,3),"")</f>
        <v/>
      </c>
      <c r="F181" s="26">
        <f>IF(AND(UPPER(TRIM(Applications!I181))="SKIPPED",ISNUMBER(Applications!A181)),Applications!A181-WEEKDAY(Applications!A181,3),"")</f>
        <v/>
      </c>
      <c r="G181" s="26">
        <f>IF(AND(UPPER(TRIM(Applications!I181))="BOOKMARKED",ISNUMBER(Applications!A181)),Applications!A181-WEEKDAY(Applications!A181,3),"")</f>
        <v/>
      </c>
      <c r="H181" s="26">
        <f>IF(AND(UPPER(TRIM(Applications!I181))="NOT APPLIED",ISNUMBER(Applications!A181)),Applications!A181-WEEKDAY(Applications!A181,3),"")</f>
        <v/>
      </c>
      <c r="I181" s="26">
        <f>IF(AND(UPPER(TRIM(Applications!I181))="REJECTED",ISNUMBER(Applications!M181)),Applications!M181-WEEKDAY(Applications!M181,3),"")</f>
        <v/>
      </c>
      <c r="J181" s="26">
        <f>IF(AND(UPPER(TRIM(Applications!I181))="OFFER",ISNUMBER(Applications!M181)),Applications!M181-WEEKDAY(Applications!M181,3),"")</f>
        <v/>
      </c>
      <c r="K181" s="26">
        <f>IF(TRIM(Applications!J181)="","",IFERROR(LOOKUP(2,1/ISNUMBER(SEARCH($R$2:$R$25,Applications!J181)),$S$2:$S$25),""))</f>
        <v/>
      </c>
      <c r="L181" s="26">
        <f>IF(K181="","",IF(COUNTIF(K$2:K181,K181)=1,COUNTIF(K$2:K$2000,K181)+(2001-ROW())/100000,""))</f>
        <v/>
      </c>
      <c r="M181" s="26">
        <f>IF(TRIM(Applications!D181)="","",TRIM(LEFT(TRIM(Applications!D181),FIND(",",TRIM(Applications!D181)&amp;",")-1)))</f>
        <v/>
      </c>
      <c r="N181" s="26">
        <f>IF(M181="","",IF(LEN(TRIM(LEFT(TRIM(MID(TRIM(Applications!D181),FIND(",",TRIM(Applications!D181)&amp;",")+1,200)),FIND(",",TRIM(MID(TRIM(Applications!D181),FIND(",",TRIM(Applications!D181)&amp;",")+1,200))&amp;",")-1)))=2,UPPER(TRIM(LEFT(TRIM(MID(TRIM(Applications!D181),FIND(",",TRIM(Applications!D181)&amp;",")+1,200)),FIND(",",TRIM(MID(TRIM(Applications!D181),FIND(",",TRIM(Applications!D181)&amp;",")+1,200))&amp;",")-1))),IFERROR(VLOOKUP(LOWER(TRIM(LEFT(TRIM(MID(TRIM(Applications!D181),FIND(",",TRIM(Applications!D181)&amp;",")+1,200)),FIND(",",TRIM(MID(TRIM(Applications!D181),FIND(",",TRIM(Applications!D181)&amp;",")+1,200))&amp;",")-1))),$U$2:$V$67,2,FALSE),"")))</f>
        <v/>
      </c>
      <c r="O181" s="26">
        <f>IF(M181="","",IF(N181="",M181,M181&amp;", "&amp;N181))</f>
        <v/>
      </c>
      <c r="P181" s="26">
        <f>IF(O181="","",IF(COUNTIF(O$2:O181,O181)=1,COUNTIF(O$2:O$2000,O181)+(2001-ROW())/100000,""))</f>
        <v/>
      </c>
    </row>
    <row r="182">
      <c r="A182" s="26">
        <f>IF(AND(ISNUMBER(Applications!A182),ISNUMBER(Applications!M182),OR(UPPER(TRIM(Applications!I182))="INTERVIEWING",UPPER(TRIM(Applications!I182))="REJECTED",UPPER(TRIM(Applications!I182))="OFFER")),IF(Applications!M182&gt;=Applications!A182,Applications!M182-Applications!A182,""),"")</f>
        <v/>
      </c>
      <c r="B182" s="26">
        <f>IF(AND(D182=1,ISNUMBER(Applications!A182)),WEEKDAY(Applications!A182),"")</f>
        <v/>
      </c>
      <c r="C182" s="27">
        <f>IF(AND(D182=1,ISNUMBER(Applications!A182)),Applications!A182-WEEKDAY(Applications!A182,3),"")</f>
        <v/>
      </c>
      <c r="D182" s="26">
        <f>IF(OR(UPPER(TRIM(Applications!I182))="APPLIED",UPPER(TRIM(Applications!I182))="INTERVIEWING",UPPER(TRIM(Applications!I182))="REJECTED",UPPER(TRIM(Applications!I182))="OFFER"),1,0)</f>
        <v/>
      </c>
      <c r="E182" s="26">
        <f>IF(AND(ISNUMBER(Applications!M182),OR(N(Applications!O182)&gt;0,UPPER(TRIM(Applications!I182))="INTERVIEWING",UPPER(TRIM(Applications!I182))="OFFER")),Applications!M182-WEEKDAY(Applications!M182,3),"")</f>
        <v/>
      </c>
      <c r="F182" s="26">
        <f>IF(AND(UPPER(TRIM(Applications!I182))="SKIPPED",ISNUMBER(Applications!A182)),Applications!A182-WEEKDAY(Applications!A182,3),"")</f>
        <v/>
      </c>
      <c r="G182" s="26">
        <f>IF(AND(UPPER(TRIM(Applications!I182))="BOOKMARKED",ISNUMBER(Applications!A182)),Applications!A182-WEEKDAY(Applications!A182,3),"")</f>
        <v/>
      </c>
      <c r="H182" s="26">
        <f>IF(AND(UPPER(TRIM(Applications!I182))="NOT APPLIED",ISNUMBER(Applications!A182)),Applications!A182-WEEKDAY(Applications!A182,3),"")</f>
        <v/>
      </c>
      <c r="I182" s="26">
        <f>IF(AND(UPPER(TRIM(Applications!I182))="REJECTED",ISNUMBER(Applications!M182)),Applications!M182-WEEKDAY(Applications!M182,3),"")</f>
        <v/>
      </c>
      <c r="J182" s="26">
        <f>IF(AND(UPPER(TRIM(Applications!I182))="OFFER",ISNUMBER(Applications!M182)),Applications!M182-WEEKDAY(Applications!M182,3),"")</f>
        <v/>
      </c>
      <c r="K182" s="26">
        <f>IF(TRIM(Applications!J182)="","",IFERROR(LOOKUP(2,1/ISNUMBER(SEARCH($R$2:$R$25,Applications!J182)),$S$2:$S$25),""))</f>
        <v/>
      </c>
      <c r="L182" s="26">
        <f>IF(K182="","",IF(COUNTIF(K$2:K182,K182)=1,COUNTIF(K$2:K$2000,K182)+(2001-ROW())/100000,""))</f>
        <v/>
      </c>
      <c r="M182" s="26">
        <f>IF(TRIM(Applications!D182)="","",TRIM(LEFT(TRIM(Applications!D182),FIND(",",TRIM(Applications!D182)&amp;",")-1)))</f>
        <v/>
      </c>
      <c r="N182" s="26">
        <f>IF(M182="","",IF(LEN(TRIM(LEFT(TRIM(MID(TRIM(Applications!D182),FIND(",",TRIM(Applications!D182)&amp;",")+1,200)),FIND(",",TRIM(MID(TRIM(Applications!D182),FIND(",",TRIM(Applications!D182)&amp;",")+1,200))&amp;",")-1)))=2,UPPER(TRIM(LEFT(TRIM(MID(TRIM(Applications!D182),FIND(",",TRIM(Applications!D182)&amp;",")+1,200)),FIND(",",TRIM(MID(TRIM(Applications!D182),FIND(",",TRIM(Applications!D182)&amp;",")+1,200))&amp;",")-1))),IFERROR(VLOOKUP(LOWER(TRIM(LEFT(TRIM(MID(TRIM(Applications!D182),FIND(",",TRIM(Applications!D182)&amp;",")+1,200)),FIND(",",TRIM(MID(TRIM(Applications!D182),FIND(",",TRIM(Applications!D182)&amp;",")+1,200))&amp;",")-1))),$U$2:$V$67,2,FALSE),"")))</f>
        <v/>
      </c>
      <c r="O182" s="26">
        <f>IF(M182="","",IF(N182="",M182,M182&amp;", "&amp;N182))</f>
        <v/>
      </c>
      <c r="P182" s="26">
        <f>IF(O182="","",IF(COUNTIF(O$2:O182,O182)=1,COUNTIF(O$2:O$2000,O182)+(2001-ROW())/100000,""))</f>
        <v/>
      </c>
    </row>
    <row r="183">
      <c r="A183" s="26">
        <f>IF(AND(ISNUMBER(Applications!A183),ISNUMBER(Applications!M183),OR(UPPER(TRIM(Applications!I183))="INTERVIEWING",UPPER(TRIM(Applications!I183))="REJECTED",UPPER(TRIM(Applications!I183))="OFFER")),IF(Applications!M183&gt;=Applications!A183,Applications!M183-Applications!A183,""),"")</f>
        <v/>
      </c>
      <c r="B183" s="26">
        <f>IF(AND(D183=1,ISNUMBER(Applications!A183)),WEEKDAY(Applications!A183),"")</f>
        <v/>
      </c>
      <c r="C183" s="27">
        <f>IF(AND(D183=1,ISNUMBER(Applications!A183)),Applications!A183-WEEKDAY(Applications!A183,3),"")</f>
        <v/>
      </c>
      <c r="D183" s="26">
        <f>IF(OR(UPPER(TRIM(Applications!I183))="APPLIED",UPPER(TRIM(Applications!I183))="INTERVIEWING",UPPER(TRIM(Applications!I183))="REJECTED",UPPER(TRIM(Applications!I183))="OFFER"),1,0)</f>
        <v/>
      </c>
      <c r="E183" s="26">
        <f>IF(AND(ISNUMBER(Applications!M183),OR(N(Applications!O183)&gt;0,UPPER(TRIM(Applications!I183))="INTERVIEWING",UPPER(TRIM(Applications!I183))="OFFER")),Applications!M183-WEEKDAY(Applications!M183,3),"")</f>
        <v/>
      </c>
      <c r="F183" s="26">
        <f>IF(AND(UPPER(TRIM(Applications!I183))="SKIPPED",ISNUMBER(Applications!A183)),Applications!A183-WEEKDAY(Applications!A183,3),"")</f>
        <v/>
      </c>
      <c r="G183" s="26">
        <f>IF(AND(UPPER(TRIM(Applications!I183))="BOOKMARKED",ISNUMBER(Applications!A183)),Applications!A183-WEEKDAY(Applications!A183,3),"")</f>
        <v/>
      </c>
      <c r="H183" s="26">
        <f>IF(AND(UPPER(TRIM(Applications!I183))="NOT APPLIED",ISNUMBER(Applications!A183)),Applications!A183-WEEKDAY(Applications!A183,3),"")</f>
        <v/>
      </c>
      <c r="I183" s="26">
        <f>IF(AND(UPPER(TRIM(Applications!I183))="REJECTED",ISNUMBER(Applications!M183)),Applications!M183-WEEKDAY(Applications!M183,3),"")</f>
        <v/>
      </c>
      <c r="J183" s="26">
        <f>IF(AND(UPPER(TRIM(Applications!I183))="OFFER",ISNUMBER(Applications!M183)),Applications!M183-WEEKDAY(Applications!M183,3),"")</f>
        <v/>
      </c>
      <c r="K183" s="26">
        <f>IF(TRIM(Applications!J183)="","",IFERROR(LOOKUP(2,1/ISNUMBER(SEARCH($R$2:$R$25,Applications!J183)),$S$2:$S$25),""))</f>
        <v/>
      </c>
      <c r="L183" s="26">
        <f>IF(K183="","",IF(COUNTIF(K$2:K183,K183)=1,COUNTIF(K$2:K$2000,K183)+(2001-ROW())/100000,""))</f>
        <v/>
      </c>
      <c r="M183" s="26">
        <f>IF(TRIM(Applications!D183)="","",TRIM(LEFT(TRIM(Applications!D183),FIND(",",TRIM(Applications!D183)&amp;",")-1)))</f>
        <v/>
      </c>
      <c r="N183" s="26">
        <f>IF(M183="","",IF(LEN(TRIM(LEFT(TRIM(MID(TRIM(Applications!D183),FIND(",",TRIM(Applications!D183)&amp;",")+1,200)),FIND(",",TRIM(MID(TRIM(Applications!D183),FIND(",",TRIM(Applications!D183)&amp;",")+1,200))&amp;",")-1)))=2,UPPER(TRIM(LEFT(TRIM(MID(TRIM(Applications!D183),FIND(",",TRIM(Applications!D183)&amp;",")+1,200)),FIND(",",TRIM(MID(TRIM(Applications!D183),FIND(",",TRIM(Applications!D183)&amp;",")+1,200))&amp;",")-1))),IFERROR(VLOOKUP(LOWER(TRIM(LEFT(TRIM(MID(TRIM(Applications!D183),FIND(",",TRIM(Applications!D183)&amp;",")+1,200)),FIND(",",TRIM(MID(TRIM(Applications!D183),FIND(",",TRIM(Applications!D183)&amp;",")+1,200))&amp;",")-1))),$U$2:$V$67,2,FALSE),"")))</f>
        <v/>
      </c>
      <c r="O183" s="26">
        <f>IF(M183="","",IF(N183="",M183,M183&amp;", "&amp;N183))</f>
        <v/>
      </c>
      <c r="P183" s="26">
        <f>IF(O183="","",IF(COUNTIF(O$2:O183,O183)=1,COUNTIF(O$2:O$2000,O183)+(2001-ROW())/100000,""))</f>
        <v/>
      </c>
    </row>
    <row r="184">
      <c r="A184" s="26">
        <f>IF(AND(ISNUMBER(Applications!A184),ISNUMBER(Applications!M184),OR(UPPER(TRIM(Applications!I184))="INTERVIEWING",UPPER(TRIM(Applications!I184))="REJECTED",UPPER(TRIM(Applications!I184))="OFFER")),IF(Applications!M184&gt;=Applications!A184,Applications!M184-Applications!A184,""),"")</f>
        <v/>
      </c>
      <c r="B184" s="26">
        <f>IF(AND(D184=1,ISNUMBER(Applications!A184)),WEEKDAY(Applications!A184),"")</f>
        <v/>
      </c>
      <c r="C184" s="27">
        <f>IF(AND(D184=1,ISNUMBER(Applications!A184)),Applications!A184-WEEKDAY(Applications!A184,3),"")</f>
        <v/>
      </c>
      <c r="D184" s="26">
        <f>IF(OR(UPPER(TRIM(Applications!I184))="APPLIED",UPPER(TRIM(Applications!I184))="INTERVIEWING",UPPER(TRIM(Applications!I184))="REJECTED",UPPER(TRIM(Applications!I184))="OFFER"),1,0)</f>
        <v/>
      </c>
      <c r="E184" s="26">
        <f>IF(AND(ISNUMBER(Applications!M184),OR(N(Applications!O184)&gt;0,UPPER(TRIM(Applications!I184))="INTERVIEWING",UPPER(TRIM(Applications!I184))="OFFER")),Applications!M184-WEEKDAY(Applications!M184,3),"")</f>
        <v/>
      </c>
      <c r="F184" s="26">
        <f>IF(AND(UPPER(TRIM(Applications!I184))="SKIPPED",ISNUMBER(Applications!A184)),Applications!A184-WEEKDAY(Applications!A184,3),"")</f>
        <v/>
      </c>
      <c r="G184" s="26">
        <f>IF(AND(UPPER(TRIM(Applications!I184))="BOOKMARKED",ISNUMBER(Applications!A184)),Applications!A184-WEEKDAY(Applications!A184,3),"")</f>
        <v/>
      </c>
      <c r="H184" s="26">
        <f>IF(AND(UPPER(TRIM(Applications!I184))="NOT APPLIED",ISNUMBER(Applications!A184)),Applications!A184-WEEKDAY(Applications!A184,3),"")</f>
        <v/>
      </c>
      <c r="I184" s="26">
        <f>IF(AND(UPPER(TRIM(Applications!I184))="REJECTED",ISNUMBER(Applications!M184)),Applications!M184-WEEKDAY(Applications!M184,3),"")</f>
        <v/>
      </c>
      <c r="J184" s="26">
        <f>IF(AND(UPPER(TRIM(Applications!I184))="OFFER",ISNUMBER(Applications!M184)),Applications!M184-WEEKDAY(Applications!M184,3),"")</f>
        <v/>
      </c>
      <c r="K184" s="26">
        <f>IF(TRIM(Applications!J184)="","",IFERROR(LOOKUP(2,1/ISNUMBER(SEARCH($R$2:$R$25,Applications!J184)),$S$2:$S$25),""))</f>
        <v/>
      </c>
      <c r="L184" s="26">
        <f>IF(K184="","",IF(COUNTIF(K$2:K184,K184)=1,COUNTIF(K$2:K$2000,K184)+(2001-ROW())/100000,""))</f>
        <v/>
      </c>
      <c r="M184" s="26">
        <f>IF(TRIM(Applications!D184)="","",TRIM(LEFT(TRIM(Applications!D184),FIND(",",TRIM(Applications!D184)&amp;",")-1)))</f>
        <v/>
      </c>
      <c r="N184" s="26">
        <f>IF(M184="","",IF(LEN(TRIM(LEFT(TRIM(MID(TRIM(Applications!D184),FIND(",",TRIM(Applications!D184)&amp;",")+1,200)),FIND(",",TRIM(MID(TRIM(Applications!D184),FIND(",",TRIM(Applications!D184)&amp;",")+1,200))&amp;",")-1)))=2,UPPER(TRIM(LEFT(TRIM(MID(TRIM(Applications!D184),FIND(",",TRIM(Applications!D184)&amp;",")+1,200)),FIND(",",TRIM(MID(TRIM(Applications!D184),FIND(",",TRIM(Applications!D184)&amp;",")+1,200))&amp;",")-1))),IFERROR(VLOOKUP(LOWER(TRIM(LEFT(TRIM(MID(TRIM(Applications!D184),FIND(",",TRIM(Applications!D184)&amp;",")+1,200)),FIND(",",TRIM(MID(TRIM(Applications!D184),FIND(",",TRIM(Applications!D184)&amp;",")+1,200))&amp;",")-1))),$U$2:$V$67,2,FALSE),"")))</f>
        <v/>
      </c>
      <c r="O184" s="26">
        <f>IF(M184="","",IF(N184="",M184,M184&amp;", "&amp;N184))</f>
        <v/>
      </c>
      <c r="P184" s="26">
        <f>IF(O184="","",IF(COUNTIF(O$2:O184,O184)=1,COUNTIF(O$2:O$2000,O184)+(2001-ROW())/100000,""))</f>
        <v/>
      </c>
    </row>
    <row r="185">
      <c r="A185" s="26">
        <f>IF(AND(ISNUMBER(Applications!A185),ISNUMBER(Applications!M185),OR(UPPER(TRIM(Applications!I185))="INTERVIEWING",UPPER(TRIM(Applications!I185))="REJECTED",UPPER(TRIM(Applications!I185))="OFFER")),IF(Applications!M185&gt;=Applications!A185,Applications!M185-Applications!A185,""),"")</f>
        <v/>
      </c>
      <c r="B185" s="26">
        <f>IF(AND(D185=1,ISNUMBER(Applications!A185)),WEEKDAY(Applications!A185),"")</f>
        <v/>
      </c>
      <c r="C185" s="27">
        <f>IF(AND(D185=1,ISNUMBER(Applications!A185)),Applications!A185-WEEKDAY(Applications!A185,3),"")</f>
        <v/>
      </c>
      <c r="D185" s="26">
        <f>IF(OR(UPPER(TRIM(Applications!I185))="APPLIED",UPPER(TRIM(Applications!I185))="INTERVIEWING",UPPER(TRIM(Applications!I185))="REJECTED",UPPER(TRIM(Applications!I185))="OFFER"),1,0)</f>
        <v/>
      </c>
      <c r="E185" s="26">
        <f>IF(AND(ISNUMBER(Applications!M185),OR(N(Applications!O185)&gt;0,UPPER(TRIM(Applications!I185))="INTERVIEWING",UPPER(TRIM(Applications!I185))="OFFER")),Applications!M185-WEEKDAY(Applications!M185,3),"")</f>
        <v/>
      </c>
      <c r="F185" s="26">
        <f>IF(AND(UPPER(TRIM(Applications!I185))="SKIPPED",ISNUMBER(Applications!A185)),Applications!A185-WEEKDAY(Applications!A185,3),"")</f>
        <v/>
      </c>
      <c r="G185" s="26">
        <f>IF(AND(UPPER(TRIM(Applications!I185))="BOOKMARKED",ISNUMBER(Applications!A185)),Applications!A185-WEEKDAY(Applications!A185,3),"")</f>
        <v/>
      </c>
      <c r="H185" s="26">
        <f>IF(AND(UPPER(TRIM(Applications!I185))="NOT APPLIED",ISNUMBER(Applications!A185)),Applications!A185-WEEKDAY(Applications!A185,3),"")</f>
        <v/>
      </c>
      <c r="I185" s="26">
        <f>IF(AND(UPPER(TRIM(Applications!I185))="REJECTED",ISNUMBER(Applications!M185)),Applications!M185-WEEKDAY(Applications!M185,3),"")</f>
        <v/>
      </c>
      <c r="J185" s="26">
        <f>IF(AND(UPPER(TRIM(Applications!I185))="OFFER",ISNUMBER(Applications!M185)),Applications!M185-WEEKDAY(Applications!M185,3),"")</f>
        <v/>
      </c>
      <c r="K185" s="26">
        <f>IF(TRIM(Applications!J185)="","",IFERROR(LOOKUP(2,1/ISNUMBER(SEARCH($R$2:$R$25,Applications!J185)),$S$2:$S$25),""))</f>
        <v/>
      </c>
      <c r="L185" s="26">
        <f>IF(K185="","",IF(COUNTIF(K$2:K185,K185)=1,COUNTIF(K$2:K$2000,K185)+(2001-ROW())/100000,""))</f>
        <v/>
      </c>
      <c r="M185" s="26">
        <f>IF(TRIM(Applications!D185)="","",TRIM(LEFT(TRIM(Applications!D185),FIND(",",TRIM(Applications!D185)&amp;",")-1)))</f>
        <v/>
      </c>
      <c r="N185" s="26">
        <f>IF(M185="","",IF(LEN(TRIM(LEFT(TRIM(MID(TRIM(Applications!D185),FIND(",",TRIM(Applications!D185)&amp;",")+1,200)),FIND(",",TRIM(MID(TRIM(Applications!D185),FIND(",",TRIM(Applications!D185)&amp;",")+1,200))&amp;",")-1)))=2,UPPER(TRIM(LEFT(TRIM(MID(TRIM(Applications!D185),FIND(",",TRIM(Applications!D185)&amp;",")+1,200)),FIND(",",TRIM(MID(TRIM(Applications!D185),FIND(",",TRIM(Applications!D185)&amp;",")+1,200))&amp;",")-1))),IFERROR(VLOOKUP(LOWER(TRIM(LEFT(TRIM(MID(TRIM(Applications!D185),FIND(",",TRIM(Applications!D185)&amp;",")+1,200)),FIND(",",TRIM(MID(TRIM(Applications!D185),FIND(",",TRIM(Applications!D185)&amp;",")+1,200))&amp;",")-1))),$U$2:$V$67,2,FALSE),"")))</f>
        <v/>
      </c>
      <c r="O185" s="26">
        <f>IF(M185="","",IF(N185="",M185,M185&amp;", "&amp;N185))</f>
        <v/>
      </c>
      <c r="P185" s="26">
        <f>IF(O185="","",IF(COUNTIF(O$2:O185,O185)=1,COUNTIF(O$2:O$2000,O185)+(2001-ROW())/100000,""))</f>
        <v/>
      </c>
    </row>
    <row r="186">
      <c r="A186" s="26">
        <f>IF(AND(ISNUMBER(Applications!A186),ISNUMBER(Applications!M186),OR(UPPER(TRIM(Applications!I186))="INTERVIEWING",UPPER(TRIM(Applications!I186))="REJECTED",UPPER(TRIM(Applications!I186))="OFFER")),IF(Applications!M186&gt;=Applications!A186,Applications!M186-Applications!A186,""),"")</f>
        <v/>
      </c>
      <c r="B186" s="26">
        <f>IF(AND(D186=1,ISNUMBER(Applications!A186)),WEEKDAY(Applications!A186),"")</f>
        <v/>
      </c>
      <c r="C186" s="27">
        <f>IF(AND(D186=1,ISNUMBER(Applications!A186)),Applications!A186-WEEKDAY(Applications!A186,3),"")</f>
        <v/>
      </c>
      <c r="D186" s="26">
        <f>IF(OR(UPPER(TRIM(Applications!I186))="APPLIED",UPPER(TRIM(Applications!I186))="INTERVIEWING",UPPER(TRIM(Applications!I186))="REJECTED",UPPER(TRIM(Applications!I186))="OFFER"),1,0)</f>
        <v/>
      </c>
      <c r="E186" s="26">
        <f>IF(AND(ISNUMBER(Applications!M186),OR(N(Applications!O186)&gt;0,UPPER(TRIM(Applications!I186))="INTERVIEWING",UPPER(TRIM(Applications!I186))="OFFER")),Applications!M186-WEEKDAY(Applications!M186,3),"")</f>
        <v/>
      </c>
      <c r="F186" s="26">
        <f>IF(AND(UPPER(TRIM(Applications!I186))="SKIPPED",ISNUMBER(Applications!A186)),Applications!A186-WEEKDAY(Applications!A186,3),"")</f>
        <v/>
      </c>
      <c r="G186" s="26">
        <f>IF(AND(UPPER(TRIM(Applications!I186))="BOOKMARKED",ISNUMBER(Applications!A186)),Applications!A186-WEEKDAY(Applications!A186,3),"")</f>
        <v/>
      </c>
      <c r="H186" s="26">
        <f>IF(AND(UPPER(TRIM(Applications!I186))="NOT APPLIED",ISNUMBER(Applications!A186)),Applications!A186-WEEKDAY(Applications!A186,3),"")</f>
        <v/>
      </c>
      <c r="I186" s="26">
        <f>IF(AND(UPPER(TRIM(Applications!I186))="REJECTED",ISNUMBER(Applications!M186)),Applications!M186-WEEKDAY(Applications!M186,3),"")</f>
        <v/>
      </c>
      <c r="J186" s="26">
        <f>IF(AND(UPPER(TRIM(Applications!I186))="OFFER",ISNUMBER(Applications!M186)),Applications!M186-WEEKDAY(Applications!M186,3),"")</f>
        <v/>
      </c>
      <c r="K186" s="26">
        <f>IF(TRIM(Applications!J186)="","",IFERROR(LOOKUP(2,1/ISNUMBER(SEARCH($R$2:$R$25,Applications!J186)),$S$2:$S$25),""))</f>
        <v/>
      </c>
      <c r="L186" s="26">
        <f>IF(K186="","",IF(COUNTIF(K$2:K186,K186)=1,COUNTIF(K$2:K$2000,K186)+(2001-ROW())/100000,""))</f>
        <v/>
      </c>
      <c r="M186" s="26">
        <f>IF(TRIM(Applications!D186)="","",TRIM(LEFT(TRIM(Applications!D186),FIND(",",TRIM(Applications!D186)&amp;",")-1)))</f>
        <v/>
      </c>
      <c r="N186" s="26">
        <f>IF(M186="","",IF(LEN(TRIM(LEFT(TRIM(MID(TRIM(Applications!D186),FIND(",",TRIM(Applications!D186)&amp;",")+1,200)),FIND(",",TRIM(MID(TRIM(Applications!D186),FIND(",",TRIM(Applications!D186)&amp;",")+1,200))&amp;",")-1)))=2,UPPER(TRIM(LEFT(TRIM(MID(TRIM(Applications!D186),FIND(",",TRIM(Applications!D186)&amp;",")+1,200)),FIND(",",TRIM(MID(TRIM(Applications!D186),FIND(",",TRIM(Applications!D186)&amp;",")+1,200))&amp;",")-1))),IFERROR(VLOOKUP(LOWER(TRIM(LEFT(TRIM(MID(TRIM(Applications!D186),FIND(",",TRIM(Applications!D186)&amp;",")+1,200)),FIND(",",TRIM(MID(TRIM(Applications!D186),FIND(",",TRIM(Applications!D186)&amp;",")+1,200))&amp;",")-1))),$U$2:$V$67,2,FALSE),"")))</f>
        <v/>
      </c>
      <c r="O186" s="26">
        <f>IF(M186="","",IF(N186="",M186,M186&amp;", "&amp;N186))</f>
        <v/>
      </c>
      <c r="P186" s="26">
        <f>IF(O186="","",IF(COUNTIF(O$2:O186,O186)=1,COUNTIF(O$2:O$2000,O186)+(2001-ROW())/100000,""))</f>
        <v/>
      </c>
    </row>
    <row r="187">
      <c r="A187" s="26">
        <f>IF(AND(ISNUMBER(Applications!A187),ISNUMBER(Applications!M187),OR(UPPER(TRIM(Applications!I187))="INTERVIEWING",UPPER(TRIM(Applications!I187))="REJECTED",UPPER(TRIM(Applications!I187))="OFFER")),IF(Applications!M187&gt;=Applications!A187,Applications!M187-Applications!A187,""),"")</f>
        <v/>
      </c>
      <c r="B187" s="26">
        <f>IF(AND(D187=1,ISNUMBER(Applications!A187)),WEEKDAY(Applications!A187),"")</f>
        <v/>
      </c>
      <c r="C187" s="27">
        <f>IF(AND(D187=1,ISNUMBER(Applications!A187)),Applications!A187-WEEKDAY(Applications!A187,3),"")</f>
        <v/>
      </c>
      <c r="D187" s="26">
        <f>IF(OR(UPPER(TRIM(Applications!I187))="APPLIED",UPPER(TRIM(Applications!I187))="INTERVIEWING",UPPER(TRIM(Applications!I187))="REJECTED",UPPER(TRIM(Applications!I187))="OFFER"),1,0)</f>
        <v/>
      </c>
      <c r="E187" s="26">
        <f>IF(AND(ISNUMBER(Applications!M187),OR(N(Applications!O187)&gt;0,UPPER(TRIM(Applications!I187))="INTERVIEWING",UPPER(TRIM(Applications!I187))="OFFER")),Applications!M187-WEEKDAY(Applications!M187,3),"")</f>
        <v/>
      </c>
      <c r="F187" s="26">
        <f>IF(AND(UPPER(TRIM(Applications!I187))="SKIPPED",ISNUMBER(Applications!A187)),Applications!A187-WEEKDAY(Applications!A187,3),"")</f>
        <v/>
      </c>
      <c r="G187" s="26">
        <f>IF(AND(UPPER(TRIM(Applications!I187))="BOOKMARKED",ISNUMBER(Applications!A187)),Applications!A187-WEEKDAY(Applications!A187,3),"")</f>
        <v/>
      </c>
      <c r="H187" s="26">
        <f>IF(AND(UPPER(TRIM(Applications!I187))="NOT APPLIED",ISNUMBER(Applications!A187)),Applications!A187-WEEKDAY(Applications!A187,3),"")</f>
        <v/>
      </c>
      <c r="I187" s="26">
        <f>IF(AND(UPPER(TRIM(Applications!I187))="REJECTED",ISNUMBER(Applications!M187)),Applications!M187-WEEKDAY(Applications!M187,3),"")</f>
        <v/>
      </c>
      <c r="J187" s="26">
        <f>IF(AND(UPPER(TRIM(Applications!I187))="OFFER",ISNUMBER(Applications!M187)),Applications!M187-WEEKDAY(Applications!M187,3),"")</f>
        <v/>
      </c>
      <c r="K187" s="26">
        <f>IF(TRIM(Applications!J187)="","",IFERROR(LOOKUP(2,1/ISNUMBER(SEARCH($R$2:$R$25,Applications!J187)),$S$2:$S$25),""))</f>
        <v/>
      </c>
      <c r="L187" s="26">
        <f>IF(K187="","",IF(COUNTIF(K$2:K187,K187)=1,COUNTIF(K$2:K$2000,K187)+(2001-ROW())/100000,""))</f>
        <v/>
      </c>
      <c r="M187" s="26">
        <f>IF(TRIM(Applications!D187)="","",TRIM(LEFT(TRIM(Applications!D187),FIND(",",TRIM(Applications!D187)&amp;",")-1)))</f>
        <v/>
      </c>
      <c r="N187" s="26">
        <f>IF(M187="","",IF(LEN(TRIM(LEFT(TRIM(MID(TRIM(Applications!D187),FIND(",",TRIM(Applications!D187)&amp;",")+1,200)),FIND(",",TRIM(MID(TRIM(Applications!D187),FIND(",",TRIM(Applications!D187)&amp;",")+1,200))&amp;",")-1)))=2,UPPER(TRIM(LEFT(TRIM(MID(TRIM(Applications!D187),FIND(",",TRIM(Applications!D187)&amp;",")+1,200)),FIND(",",TRIM(MID(TRIM(Applications!D187),FIND(",",TRIM(Applications!D187)&amp;",")+1,200))&amp;",")-1))),IFERROR(VLOOKUP(LOWER(TRIM(LEFT(TRIM(MID(TRIM(Applications!D187),FIND(",",TRIM(Applications!D187)&amp;",")+1,200)),FIND(",",TRIM(MID(TRIM(Applications!D187),FIND(",",TRIM(Applications!D187)&amp;",")+1,200))&amp;",")-1))),$U$2:$V$67,2,FALSE),"")))</f>
        <v/>
      </c>
      <c r="O187" s="26">
        <f>IF(M187="","",IF(N187="",M187,M187&amp;", "&amp;N187))</f>
        <v/>
      </c>
      <c r="P187" s="26">
        <f>IF(O187="","",IF(COUNTIF(O$2:O187,O187)=1,COUNTIF(O$2:O$2000,O187)+(2001-ROW())/100000,""))</f>
        <v/>
      </c>
    </row>
    <row r="188">
      <c r="A188" s="26">
        <f>IF(AND(ISNUMBER(Applications!A188),ISNUMBER(Applications!M188),OR(UPPER(TRIM(Applications!I188))="INTERVIEWING",UPPER(TRIM(Applications!I188))="REJECTED",UPPER(TRIM(Applications!I188))="OFFER")),IF(Applications!M188&gt;=Applications!A188,Applications!M188-Applications!A188,""),"")</f>
        <v/>
      </c>
      <c r="B188" s="26">
        <f>IF(AND(D188=1,ISNUMBER(Applications!A188)),WEEKDAY(Applications!A188),"")</f>
        <v/>
      </c>
      <c r="C188" s="27">
        <f>IF(AND(D188=1,ISNUMBER(Applications!A188)),Applications!A188-WEEKDAY(Applications!A188,3),"")</f>
        <v/>
      </c>
      <c r="D188" s="26">
        <f>IF(OR(UPPER(TRIM(Applications!I188))="APPLIED",UPPER(TRIM(Applications!I188))="INTERVIEWING",UPPER(TRIM(Applications!I188))="REJECTED",UPPER(TRIM(Applications!I188))="OFFER"),1,0)</f>
        <v/>
      </c>
      <c r="E188" s="26">
        <f>IF(AND(ISNUMBER(Applications!M188),OR(N(Applications!O188)&gt;0,UPPER(TRIM(Applications!I188))="INTERVIEWING",UPPER(TRIM(Applications!I188))="OFFER")),Applications!M188-WEEKDAY(Applications!M188,3),"")</f>
        <v/>
      </c>
      <c r="F188" s="26">
        <f>IF(AND(UPPER(TRIM(Applications!I188))="SKIPPED",ISNUMBER(Applications!A188)),Applications!A188-WEEKDAY(Applications!A188,3),"")</f>
        <v/>
      </c>
      <c r="G188" s="26">
        <f>IF(AND(UPPER(TRIM(Applications!I188))="BOOKMARKED",ISNUMBER(Applications!A188)),Applications!A188-WEEKDAY(Applications!A188,3),"")</f>
        <v/>
      </c>
      <c r="H188" s="26">
        <f>IF(AND(UPPER(TRIM(Applications!I188))="NOT APPLIED",ISNUMBER(Applications!A188)),Applications!A188-WEEKDAY(Applications!A188,3),"")</f>
        <v/>
      </c>
      <c r="I188" s="26">
        <f>IF(AND(UPPER(TRIM(Applications!I188))="REJECTED",ISNUMBER(Applications!M188)),Applications!M188-WEEKDAY(Applications!M188,3),"")</f>
        <v/>
      </c>
      <c r="J188" s="26">
        <f>IF(AND(UPPER(TRIM(Applications!I188))="OFFER",ISNUMBER(Applications!M188)),Applications!M188-WEEKDAY(Applications!M188,3),"")</f>
        <v/>
      </c>
      <c r="K188" s="26">
        <f>IF(TRIM(Applications!J188)="","",IFERROR(LOOKUP(2,1/ISNUMBER(SEARCH($R$2:$R$25,Applications!J188)),$S$2:$S$25),""))</f>
        <v/>
      </c>
      <c r="L188" s="26">
        <f>IF(K188="","",IF(COUNTIF(K$2:K188,K188)=1,COUNTIF(K$2:K$2000,K188)+(2001-ROW())/100000,""))</f>
        <v/>
      </c>
      <c r="M188" s="26">
        <f>IF(TRIM(Applications!D188)="","",TRIM(LEFT(TRIM(Applications!D188),FIND(",",TRIM(Applications!D188)&amp;",")-1)))</f>
        <v/>
      </c>
      <c r="N188" s="26">
        <f>IF(M188="","",IF(LEN(TRIM(LEFT(TRIM(MID(TRIM(Applications!D188),FIND(",",TRIM(Applications!D188)&amp;",")+1,200)),FIND(",",TRIM(MID(TRIM(Applications!D188),FIND(",",TRIM(Applications!D188)&amp;",")+1,200))&amp;",")-1)))=2,UPPER(TRIM(LEFT(TRIM(MID(TRIM(Applications!D188),FIND(",",TRIM(Applications!D188)&amp;",")+1,200)),FIND(",",TRIM(MID(TRIM(Applications!D188),FIND(",",TRIM(Applications!D188)&amp;",")+1,200))&amp;",")-1))),IFERROR(VLOOKUP(LOWER(TRIM(LEFT(TRIM(MID(TRIM(Applications!D188),FIND(",",TRIM(Applications!D188)&amp;",")+1,200)),FIND(",",TRIM(MID(TRIM(Applications!D188),FIND(",",TRIM(Applications!D188)&amp;",")+1,200))&amp;",")-1))),$U$2:$V$67,2,FALSE),"")))</f>
        <v/>
      </c>
      <c r="O188" s="26">
        <f>IF(M188="","",IF(N188="",M188,M188&amp;", "&amp;N188))</f>
        <v/>
      </c>
      <c r="P188" s="26">
        <f>IF(O188="","",IF(COUNTIF(O$2:O188,O188)=1,COUNTIF(O$2:O$2000,O188)+(2001-ROW())/100000,""))</f>
        <v/>
      </c>
    </row>
    <row r="189">
      <c r="A189" s="26">
        <f>IF(AND(ISNUMBER(Applications!A189),ISNUMBER(Applications!M189),OR(UPPER(TRIM(Applications!I189))="INTERVIEWING",UPPER(TRIM(Applications!I189))="REJECTED",UPPER(TRIM(Applications!I189))="OFFER")),IF(Applications!M189&gt;=Applications!A189,Applications!M189-Applications!A189,""),"")</f>
        <v/>
      </c>
      <c r="B189" s="26">
        <f>IF(AND(D189=1,ISNUMBER(Applications!A189)),WEEKDAY(Applications!A189),"")</f>
        <v/>
      </c>
      <c r="C189" s="27">
        <f>IF(AND(D189=1,ISNUMBER(Applications!A189)),Applications!A189-WEEKDAY(Applications!A189,3),"")</f>
        <v/>
      </c>
      <c r="D189" s="26">
        <f>IF(OR(UPPER(TRIM(Applications!I189))="APPLIED",UPPER(TRIM(Applications!I189))="INTERVIEWING",UPPER(TRIM(Applications!I189))="REJECTED",UPPER(TRIM(Applications!I189))="OFFER"),1,0)</f>
        <v/>
      </c>
      <c r="E189" s="26">
        <f>IF(AND(ISNUMBER(Applications!M189),OR(N(Applications!O189)&gt;0,UPPER(TRIM(Applications!I189))="INTERVIEWING",UPPER(TRIM(Applications!I189))="OFFER")),Applications!M189-WEEKDAY(Applications!M189,3),"")</f>
        <v/>
      </c>
      <c r="F189" s="26">
        <f>IF(AND(UPPER(TRIM(Applications!I189))="SKIPPED",ISNUMBER(Applications!A189)),Applications!A189-WEEKDAY(Applications!A189,3),"")</f>
        <v/>
      </c>
      <c r="G189" s="26">
        <f>IF(AND(UPPER(TRIM(Applications!I189))="BOOKMARKED",ISNUMBER(Applications!A189)),Applications!A189-WEEKDAY(Applications!A189,3),"")</f>
        <v/>
      </c>
      <c r="H189" s="26">
        <f>IF(AND(UPPER(TRIM(Applications!I189))="NOT APPLIED",ISNUMBER(Applications!A189)),Applications!A189-WEEKDAY(Applications!A189,3),"")</f>
        <v/>
      </c>
      <c r="I189" s="26">
        <f>IF(AND(UPPER(TRIM(Applications!I189))="REJECTED",ISNUMBER(Applications!M189)),Applications!M189-WEEKDAY(Applications!M189,3),"")</f>
        <v/>
      </c>
      <c r="J189" s="26">
        <f>IF(AND(UPPER(TRIM(Applications!I189))="OFFER",ISNUMBER(Applications!M189)),Applications!M189-WEEKDAY(Applications!M189,3),"")</f>
        <v/>
      </c>
      <c r="K189" s="26">
        <f>IF(TRIM(Applications!J189)="","",IFERROR(LOOKUP(2,1/ISNUMBER(SEARCH($R$2:$R$25,Applications!J189)),$S$2:$S$25),""))</f>
        <v/>
      </c>
      <c r="L189" s="26">
        <f>IF(K189="","",IF(COUNTIF(K$2:K189,K189)=1,COUNTIF(K$2:K$2000,K189)+(2001-ROW())/100000,""))</f>
        <v/>
      </c>
      <c r="M189" s="26">
        <f>IF(TRIM(Applications!D189)="","",TRIM(LEFT(TRIM(Applications!D189),FIND(",",TRIM(Applications!D189)&amp;",")-1)))</f>
        <v/>
      </c>
      <c r="N189" s="26">
        <f>IF(M189="","",IF(LEN(TRIM(LEFT(TRIM(MID(TRIM(Applications!D189),FIND(",",TRIM(Applications!D189)&amp;",")+1,200)),FIND(",",TRIM(MID(TRIM(Applications!D189),FIND(",",TRIM(Applications!D189)&amp;",")+1,200))&amp;",")-1)))=2,UPPER(TRIM(LEFT(TRIM(MID(TRIM(Applications!D189),FIND(",",TRIM(Applications!D189)&amp;",")+1,200)),FIND(",",TRIM(MID(TRIM(Applications!D189),FIND(",",TRIM(Applications!D189)&amp;",")+1,200))&amp;",")-1))),IFERROR(VLOOKUP(LOWER(TRIM(LEFT(TRIM(MID(TRIM(Applications!D189),FIND(",",TRIM(Applications!D189)&amp;",")+1,200)),FIND(",",TRIM(MID(TRIM(Applications!D189),FIND(",",TRIM(Applications!D189)&amp;",")+1,200))&amp;",")-1))),$U$2:$V$67,2,FALSE),"")))</f>
        <v/>
      </c>
      <c r="O189" s="26">
        <f>IF(M189="","",IF(N189="",M189,M189&amp;", "&amp;N189))</f>
        <v/>
      </c>
      <c r="P189" s="26">
        <f>IF(O189="","",IF(COUNTIF(O$2:O189,O189)=1,COUNTIF(O$2:O$2000,O189)+(2001-ROW())/100000,""))</f>
        <v/>
      </c>
    </row>
    <row r="190">
      <c r="A190" s="26">
        <f>IF(AND(ISNUMBER(Applications!A190),ISNUMBER(Applications!M190),OR(UPPER(TRIM(Applications!I190))="INTERVIEWING",UPPER(TRIM(Applications!I190))="REJECTED",UPPER(TRIM(Applications!I190))="OFFER")),IF(Applications!M190&gt;=Applications!A190,Applications!M190-Applications!A190,""),"")</f>
        <v/>
      </c>
      <c r="B190" s="26">
        <f>IF(AND(D190=1,ISNUMBER(Applications!A190)),WEEKDAY(Applications!A190),"")</f>
        <v/>
      </c>
      <c r="C190" s="27">
        <f>IF(AND(D190=1,ISNUMBER(Applications!A190)),Applications!A190-WEEKDAY(Applications!A190,3),"")</f>
        <v/>
      </c>
      <c r="D190" s="26">
        <f>IF(OR(UPPER(TRIM(Applications!I190))="APPLIED",UPPER(TRIM(Applications!I190))="INTERVIEWING",UPPER(TRIM(Applications!I190))="REJECTED",UPPER(TRIM(Applications!I190))="OFFER"),1,0)</f>
        <v/>
      </c>
      <c r="E190" s="26">
        <f>IF(AND(ISNUMBER(Applications!M190),OR(N(Applications!O190)&gt;0,UPPER(TRIM(Applications!I190))="INTERVIEWING",UPPER(TRIM(Applications!I190))="OFFER")),Applications!M190-WEEKDAY(Applications!M190,3),"")</f>
        <v/>
      </c>
      <c r="F190" s="26">
        <f>IF(AND(UPPER(TRIM(Applications!I190))="SKIPPED",ISNUMBER(Applications!A190)),Applications!A190-WEEKDAY(Applications!A190,3),"")</f>
        <v/>
      </c>
      <c r="G190" s="26">
        <f>IF(AND(UPPER(TRIM(Applications!I190))="BOOKMARKED",ISNUMBER(Applications!A190)),Applications!A190-WEEKDAY(Applications!A190,3),"")</f>
        <v/>
      </c>
      <c r="H190" s="26">
        <f>IF(AND(UPPER(TRIM(Applications!I190))="NOT APPLIED",ISNUMBER(Applications!A190)),Applications!A190-WEEKDAY(Applications!A190,3),"")</f>
        <v/>
      </c>
      <c r="I190" s="26">
        <f>IF(AND(UPPER(TRIM(Applications!I190))="REJECTED",ISNUMBER(Applications!M190)),Applications!M190-WEEKDAY(Applications!M190,3),"")</f>
        <v/>
      </c>
      <c r="J190" s="26">
        <f>IF(AND(UPPER(TRIM(Applications!I190))="OFFER",ISNUMBER(Applications!M190)),Applications!M190-WEEKDAY(Applications!M190,3),"")</f>
        <v/>
      </c>
      <c r="K190" s="26">
        <f>IF(TRIM(Applications!J190)="","",IFERROR(LOOKUP(2,1/ISNUMBER(SEARCH($R$2:$R$25,Applications!J190)),$S$2:$S$25),""))</f>
        <v/>
      </c>
      <c r="L190" s="26">
        <f>IF(K190="","",IF(COUNTIF(K$2:K190,K190)=1,COUNTIF(K$2:K$2000,K190)+(2001-ROW())/100000,""))</f>
        <v/>
      </c>
      <c r="M190" s="26">
        <f>IF(TRIM(Applications!D190)="","",TRIM(LEFT(TRIM(Applications!D190),FIND(",",TRIM(Applications!D190)&amp;",")-1)))</f>
        <v/>
      </c>
      <c r="N190" s="26">
        <f>IF(M190="","",IF(LEN(TRIM(LEFT(TRIM(MID(TRIM(Applications!D190),FIND(",",TRIM(Applications!D190)&amp;",")+1,200)),FIND(",",TRIM(MID(TRIM(Applications!D190),FIND(",",TRIM(Applications!D190)&amp;",")+1,200))&amp;",")-1)))=2,UPPER(TRIM(LEFT(TRIM(MID(TRIM(Applications!D190),FIND(",",TRIM(Applications!D190)&amp;",")+1,200)),FIND(",",TRIM(MID(TRIM(Applications!D190),FIND(",",TRIM(Applications!D190)&amp;",")+1,200))&amp;",")-1))),IFERROR(VLOOKUP(LOWER(TRIM(LEFT(TRIM(MID(TRIM(Applications!D190),FIND(",",TRIM(Applications!D190)&amp;",")+1,200)),FIND(",",TRIM(MID(TRIM(Applications!D190),FIND(",",TRIM(Applications!D190)&amp;",")+1,200))&amp;",")-1))),$U$2:$V$67,2,FALSE),"")))</f>
        <v/>
      </c>
      <c r="O190" s="26">
        <f>IF(M190="","",IF(N190="",M190,M190&amp;", "&amp;N190))</f>
        <v/>
      </c>
      <c r="P190" s="26">
        <f>IF(O190="","",IF(COUNTIF(O$2:O190,O190)=1,COUNTIF(O$2:O$2000,O190)+(2001-ROW())/100000,""))</f>
        <v/>
      </c>
    </row>
    <row r="191">
      <c r="A191" s="26">
        <f>IF(AND(ISNUMBER(Applications!A191),ISNUMBER(Applications!M191),OR(UPPER(TRIM(Applications!I191))="INTERVIEWING",UPPER(TRIM(Applications!I191))="REJECTED",UPPER(TRIM(Applications!I191))="OFFER")),IF(Applications!M191&gt;=Applications!A191,Applications!M191-Applications!A191,""),"")</f>
        <v/>
      </c>
      <c r="B191" s="26">
        <f>IF(AND(D191=1,ISNUMBER(Applications!A191)),WEEKDAY(Applications!A191),"")</f>
        <v/>
      </c>
      <c r="C191" s="27">
        <f>IF(AND(D191=1,ISNUMBER(Applications!A191)),Applications!A191-WEEKDAY(Applications!A191,3),"")</f>
        <v/>
      </c>
      <c r="D191" s="26">
        <f>IF(OR(UPPER(TRIM(Applications!I191))="APPLIED",UPPER(TRIM(Applications!I191))="INTERVIEWING",UPPER(TRIM(Applications!I191))="REJECTED",UPPER(TRIM(Applications!I191))="OFFER"),1,0)</f>
        <v/>
      </c>
      <c r="E191" s="26">
        <f>IF(AND(ISNUMBER(Applications!M191),OR(N(Applications!O191)&gt;0,UPPER(TRIM(Applications!I191))="INTERVIEWING",UPPER(TRIM(Applications!I191))="OFFER")),Applications!M191-WEEKDAY(Applications!M191,3),"")</f>
        <v/>
      </c>
      <c r="F191" s="26">
        <f>IF(AND(UPPER(TRIM(Applications!I191))="SKIPPED",ISNUMBER(Applications!A191)),Applications!A191-WEEKDAY(Applications!A191,3),"")</f>
        <v/>
      </c>
      <c r="G191" s="26">
        <f>IF(AND(UPPER(TRIM(Applications!I191))="BOOKMARKED",ISNUMBER(Applications!A191)),Applications!A191-WEEKDAY(Applications!A191,3),"")</f>
        <v/>
      </c>
      <c r="H191" s="26">
        <f>IF(AND(UPPER(TRIM(Applications!I191))="NOT APPLIED",ISNUMBER(Applications!A191)),Applications!A191-WEEKDAY(Applications!A191,3),"")</f>
        <v/>
      </c>
      <c r="I191" s="26">
        <f>IF(AND(UPPER(TRIM(Applications!I191))="REJECTED",ISNUMBER(Applications!M191)),Applications!M191-WEEKDAY(Applications!M191,3),"")</f>
        <v/>
      </c>
      <c r="J191" s="26">
        <f>IF(AND(UPPER(TRIM(Applications!I191))="OFFER",ISNUMBER(Applications!M191)),Applications!M191-WEEKDAY(Applications!M191,3),"")</f>
        <v/>
      </c>
      <c r="K191" s="26">
        <f>IF(TRIM(Applications!J191)="","",IFERROR(LOOKUP(2,1/ISNUMBER(SEARCH($R$2:$R$25,Applications!J191)),$S$2:$S$25),""))</f>
        <v/>
      </c>
      <c r="L191" s="26">
        <f>IF(K191="","",IF(COUNTIF(K$2:K191,K191)=1,COUNTIF(K$2:K$2000,K191)+(2001-ROW())/100000,""))</f>
        <v/>
      </c>
      <c r="M191" s="26">
        <f>IF(TRIM(Applications!D191)="","",TRIM(LEFT(TRIM(Applications!D191),FIND(",",TRIM(Applications!D191)&amp;",")-1)))</f>
        <v/>
      </c>
      <c r="N191" s="26">
        <f>IF(M191="","",IF(LEN(TRIM(LEFT(TRIM(MID(TRIM(Applications!D191),FIND(",",TRIM(Applications!D191)&amp;",")+1,200)),FIND(",",TRIM(MID(TRIM(Applications!D191),FIND(",",TRIM(Applications!D191)&amp;",")+1,200))&amp;",")-1)))=2,UPPER(TRIM(LEFT(TRIM(MID(TRIM(Applications!D191),FIND(",",TRIM(Applications!D191)&amp;",")+1,200)),FIND(",",TRIM(MID(TRIM(Applications!D191),FIND(",",TRIM(Applications!D191)&amp;",")+1,200))&amp;",")-1))),IFERROR(VLOOKUP(LOWER(TRIM(LEFT(TRIM(MID(TRIM(Applications!D191),FIND(",",TRIM(Applications!D191)&amp;",")+1,200)),FIND(",",TRIM(MID(TRIM(Applications!D191),FIND(",",TRIM(Applications!D191)&amp;",")+1,200))&amp;",")-1))),$U$2:$V$67,2,FALSE),"")))</f>
        <v/>
      </c>
      <c r="O191" s="26">
        <f>IF(M191="","",IF(N191="",M191,M191&amp;", "&amp;N191))</f>
        <v/>
      </c>
      <c r="P191" s="26">
        <f>IF(O191="","",IF(COUNTIF(O$2:O191,O191)=1,COUNTIF(O$2:O$2000,O191)+(2001-ROW())/100000,""))</f>
        <v/>
      </c>
    </row>
    <row r="192">
      <c r="A192" s="26">
        <f>IF(AND(ISNUMBER(Applications!A192),ISNUMBER(Applications!M192),OR(UPPER(TRIM(Applications!I192))="INTERVIEWING",UPPER(TRIM(Applications!I192))="REJECTED",UPPER(TRIM(Applications!I192))="OFFER")),IF(Applications!M192&gt;=Applications!A192,Applications!M192-Applications!A192,""),"")</f>
        <v/>
      </c>
      <c r="B192" s="26">
        <f>IF(AND(D192=1,ISNUMBER(Applications!A192)),WEEKDAY(Applications!A192),"")</f>
        <v/>
      </c>
      <c r="C192" s="27">
        <f>IF(AND(D192=1,ISNUMBER(Applications!A192)),Applications!A192-WEEKDAY(Applications!A192,3),"")</f>
        <v/>
      </c>
      <c r="D192" s="26">
        <f>IF(OR(UPPER(TRIM(Applications!I192))="APPLIED",UPPER(TRIM(Applications!I192))="INTERVIEWING",UPPER(TRIM(Applications!I192))="REJECTED",UPPER(TRIM(Applications!I192))="OFFER"),1,0)</f>
        <v/>
      </c>
      <c r="E192" s="26">
        <f>IF(AND(ISNUMBER(Applications!M192),OR(N(Applications!O192)&gt;0,UPPER(TRIM(Applications!I192))="INTERVIEWING",UPPER(TRIM(Applications!I192))="OFFER")),Applications!M192-WEEKDAY(Applications!M192,3),"")</f>
        <v/>
      </c>
      <c r="F192" s="26">
        <f>IF(AND(UPPER(TRIM(Applications!I192))="SKIPPED",ISNUMBER(Applications!A192)),Applications!A192-WEEKDAY(Applications!A192,3),"")</f>
        <v/>
      </c>
      <c r="G192" s="26">
        <f>IF(AND(UPPER(TRIM(Applications!I192))="BOOKMARKED",ISNUMBER(Applications!A192)),Applications!A192-WEEKDAY(Applications!A192,3),"")</f>
        <v/>
      </c>
      <c r="H192" s="26">
        <f>IF(AND(UPPER(TRIM(Applications!I192))="NOT APPLIED",ISNUMBER(Applications!A192)),Applications!A192-WEEKDAY(Applications!A192,3),"")</f>
        <v/>
      </c>
      <c r="I192" s="26">
        <f>IF(AND(UPPER(TRIM(Applications!I192))="REJECTED",ISNUMBER(Applications!M192)),Applications!M192-WEEKDAY(Applications!M192,3),"")</f>
        <v/>
      </c>
      <c r="J192" s="26">
        <f>IF(AND(UPPER(TRIM(Applications!I192))="OFFER",ISNUMBER(Applications!M192)),Applications!M192-WEEKDAY(Applications!M192,3),"")</f>
        <v/>
      </c>
      <c r="K192" s="26">
        <f>IF(TRIM(Applications!J192)="","",IFERROR(LOOKUP(2,1/ISNUMBER(SEARCH($R$2:$R$25,Applications!J192)),$S$2:$S$25),""))</f>
        <v/>
      </c>
      <c r="L192" s="26">
        <f>IF(K192="","",IF(COUNTIF(K$2:K192,K192)=1,COUNTIF(K$2:K$2000,K192)+(2001-ROW())/100000,""))</f>
        <v/>
      </c>
      <c r="M192" s="26">
        <f>IF(TRIM(Applications!D192)="","",TRIM(LEFT(TRIM(Applications!D192),FIND(",",TRIM(Applications!D192)&amp;",")-1)))</f>
        <v/>
      </c>
      <c r="N192" s="26">
        <f>IF(M192="","",IF(LEN(TRIM(LEFT(TRIM(MID(TRIM(Applications!D192),FIND(",",TRIM(Applications!D192)&amp;",")+1,200)),FIND(",",TRIM(MID(TRIM(Applications!D192),FIND(",",TRIM(Applications!D192)&amp;",")+1,200))&amp;",")-1)))=2,UPPER(TRIM(LEFT(TRIM(MID(TRIM(Applications!D192),FIND(",",TRIM(Applications!D192)&amp;",")+1,200)),FIND(",",TRIM(MID(TRIM(Applications!D192),FIND(",",TRIM(Applications!D192)&amp;",")+1,200))&amp;",")-1))),IFERROR(VLOOKUP(LOWER(TRIM(LEFT(TRIM(MID(TRIM(Applications!D192),FIND(",",TRIM(Applications!D192)&amp;",")+1,200)),FIND(",",TRIM(MID(TRIM(Applications!D192),FIND(",",TRIM(Applications!D192)&amp;",")+1,200))&amp;",")-1))),$U$2:$V$67,2,FALSE),"")))</f>
        <v/>
      </c>
      <c r="O192" s="26">
        <f>IF(M192="","",IF(N192="",M192,M192&amp;", "&amp;N192))</f>
        <v/>
      </c>
      <c r="P192" s="26">
        <f>IF(O192="","",IF(COUNTIF(O$2:O192,O192)=1,COUNTIF(O$2:O$2000,O192)+(2001-ROW())/100000,""))</f>
        <v/>
      </c>
    </row>
    <row r="193">
      <c r="A193" s="26">
        <f>IF(AND(ISNUMBER(Applications!A193),ISNUMBER(Applications!M193),OR(UPPER(TRIM(Applications!I193))="INTERVIEWING",UPPER(TRIM(Applications!I193))="REJECTED",UPPER(TRIM(Applications!I193))="OFFER")),IF(Applications!M193&gt;=Applications!A193,Applications!M193-Applications!A193,""),"")</f>
        <v/>
      </c>
      <c r="B193" s="26">
        <f>IF(AND(D193=1,ISNUMBER(Applications!A193)),WEEKDAY(Applications!A193),"")</f>
        <v/>
      </c>
      <c r="C193" s="27">
        <f>IF(AND(D193=1,ISNUMBER(Applications!A193)),Applications!A193-WEEKDAY(Applications!A193,3),"")</f>
        <v/>
      </c>
      <c r="D193" s="26">
        <f>IF(OR(UPPER(TRIM(Applications!I193))="APPLIED",UPPER(TRIM(Applications!I193))="INTERVIEWING",UPPER(TRIM(Applications!I193))="REJECTED",UPPER(TRIM(Applications!I193))="OFFER"),1,0)</f>
        <v/>
      </c>
      <c r="E193" s="26">
        <f>IF(AND(ISNUMBER(Applications!M193),OR(N(Applications!O193)&gt;0,UPPER(TRIM(Applications!I193))="INTERVIEWING",UPPER(TRIM(Applications!I193))="OFFER")),Applications!M193-WEEKDAY(Applications!M193,3),"")</f>
        <v/>
      </c>
      <c r="F193" s="26">
        <f>IF(AND(UPPER(TRIM(Applications!I193))="SKIPPED",ISNUMBER(Applications!A193)),Applications!A193-WEEKDAY(Applications!A193,3),"")</f>
        <v/>
      </c>
      <c r="G193" s="26">
        <f>IF(AND(UPPER(TRIM(Applications!I193))="BOOKMARKED",ISNUMBER(Applications!A193)),Applications!A193-WEEKDAY(Applications!A193,3),"")</f>
        <v/>
      </c>
      <c r="H193" s="26">
        <f>IF(AND(UPPER(TRIM(Applications!I193))="NOT APPLIED",ISNUMBER(Applications!A193)),Applications!A193-WEEKDAY(Applications!A193,3),"")</f>
        <v/>
      </c>
      <c r="I193" s="26">
        <f>IF(AND(UPPER(TRIM(Applications!I193))="REJECTED",ISNUMBER(Applications!M193)),Applications!M193-WEEKDAY(Applications!M193,3),"")</f>
        <v/>
      </c>
      <c r="J193" s="26">
        <f>IF(AND(UPPER(TRIM(Applications!I193))="OFFER",ISNUMBER(Applications!M193)),Applications!M193-WEEKDAY(Applications!M193,3),"")</f>
        <v/>
      </c>
      <c r="K193" s="26">
        <f>IF(TRIM(Applications!J193)="","",IFERROR(LOOKUP(2,1/ISNUMBER(SEARCH($R$2:$R$25,Applications!J193)),$S$2:$S$25),""))</f>
        <v/>
      </c>
      <c r="L193" s="26">
        <f>IF(K193="","",IF(COUNTIF(K$2:K193,K193)=1,COUNTIF(K$2:K$2000,K193)+(2001-ROW())/100000,""))</f>
        <v/>
      </c>
      <c r="M193" s="26">
        <f>IF(TRIM(Applications!D193)="","",TRIM(LEFT(TRIM(Applications!D193),FIND(",",TRIM(Applications!D193)&amp;",")-1)))</f>
        <v/>
      </c>
      <c r="N193" s="26">
        <f>IF(M193="","",IF(LEN(TRIM(LEFT(TRIM(MID(TRIM(Applications!D193),FIND(",",TRIM(Applications!D193)&amp;",")+1,200)),FIND(",",TRIM(MID(TRIM(Applications!D193),FIND(",",TRIM(Applications!D193)&amp;",")+1,200))&amp;",")-1)))=2,UPPER(TRIM(LEFT(TRIM(MID(TRIM(Applications!D193),FIND(",",TRIM(Applications!D193)&amp;",")+1,200)),FIND(",",TRIM(MID(TRIM(Applications!D193),FIND(",",TRIM(Applications!D193)&amp;",")+1,200))&amp;",")-1))),IFERROR(VLOOKUP(LOWER(TRIM(LEFT(TRIM(MID(TRIM(Applications!D193),FIND(",",TRIM(Applications!D193)&amp;",")+1,200)),FIND(",",TRIM(MID(TRIM(Applications!D193),FIND(",",TRIM(Applications!D193)&amp;",")+1,200))&amp;",")-1))),$U$2:$V$67,2,FALSE),"")))</f>
        <v/>
      </c>
      <c r="O193" s="26">
        <f>IF(M193="","",IF(N193="",M193,M193&amp;", "&amp;N193))</f>
        <v/>
      </c>
      <c r="P193" s="26">
        <f>IF(O193="","",IF(COUNTIF(O$2:O193,O193)=1,COUNTIF(O$2:O$2000,O193)+(2001-ROW())/100000,""))</f>
        <v/>
      </c>
    </row>
    <row r="194">
      <c r="A194" s="26">
        <f>IF(AND(ISNUMBER(Applications!A194),ISNUMBER(Applications!M194),OR(UPPER(TRIM(Applications!I194))="INTERVIEWING",UPPER(TRIM(Applications!I194))="REJECTED",UPPER(TRIM(Applications!I194))="OFFER")),IF(Applications!M194&gt;=Applications!A194,Applications!M194-Applications!A194,""),"")</f>
        <v/>
      </c>
      <c r="B194" s="26">
        <f>IF(AND(D194=1,ISNUMBER(Applications!A194)),WEEKDAY(Applications!A194),"")</f>
        <v/>
      </c>
      <c r="C194" s="27">
        <f>IF(AND(D194=1,ISNUMBER(Applications!A194)),Applications!A194-WEEKDAY(Applications!A194,3),"")</f>
        <v/>
      </c>
      <c r="D194" s="26">
        <f>IF(OR(UPPER(TRIM(Applications!I194))="APPLIED",UPPER(TRIM(Applications!I194))="INTERVIEWING",UPPER(TRIM(Applications!I194))="REJECTED",UPPER(TRIM(Applications!I194))="OFFER"),1,0)</f>
        <v/>
      </c>
      <c r="E194" s="26">
        <f>IF(AND(ISNUMBER(Applications!M194),OR(N(Applications!O194)&gt;0,UPPER(TRIM(Applications!I194))="INTERVIEWING",UPPER(TRIM(Applications!I194))="OFFER")),Applications!M194-WEEKDAY(Applications!M194,3),"")</f>
        <v/>
      </c>
      <c r="F194" s="26">
        <f>IF(AND(UPPER(TRIM(Applications!I194))="SKIPPED",ISNUMBER(Applications!A194)),Applications!A194-WEEKDAY(Applications!A194,3),"")</f>
        <v/>
      </c>
      <c r="G194" s="26">
        <f>IF(AND(UPPER(TRIM(Applications!I194))="BOOKMARKED",ISNUMBER(Applications!A194)),Applications!A194-WEEKDAY(Applications!A194,3),"")</f>
        <v/>
      </c>
      <c r="H194" s="26">
        <f>IF(AND(UPPER(TRIM(Applications!I194))="NOT APPLIED",ISNUMBER(Applications!A194)),Applications!A194-WEEKDAY(Applications!A194,3),"")</f>
        <v/>
      </c>
      <c r="I194" s="26">
        <f>IF(AND(UPPER(TRIM(Applications!I194))="REJECTED",ISNUMBER(Applications!M194)),Applications!M194-WEEKDAY(Applications!M194,3),"")</f>
        <v/>
      </c>
      <c r="J194" s="26">
        <f>IF(AND(UPPER(TRIM(Applications!I194))="OFFER",ISNUMBER(Applications!M194)),Applications!M194-WEEKDAY(Applications!M194,3),"")</f>
        <v/>
      </c>
      <c r="K194" s="26">
        <f>IF(TRIM(Applications!J194)="","",IFERROR(LOOKUP(2,1/ISNUMBER(SEARCH($R$2:$R$25,Applications!J194)),$S$2:$S$25),""))</f>
        <v/>
      </c>
      <c r="L194" s="26">
        <f>IF(K194="","",IF(COUNTIF(K$2:K194,K194)=1,COUNTIF(K$2:K$2000,K194)+(2001-ROW())/100000,""))</f>
        <v/>
      </c>
      <c r="M194" s="26">
        <f>IF(TRIM(Applications!D194)="","",TRIM(LEFT(TRIM(Applications!D194),FIND(",",TRIM(Applications!D194)&amp;",")-1)))</f>
        <v/>
      </c>
      <c r="N194" s="26">
        <f>IF(M194="","",IF(LEN(TRIM(LEFT(TRIM(MID(TRIM(Applications!D194),FIND(",",TRIM(Applications!D194)&amp;",")+1,200)),FIND(",",TRIM(MID(TRIM(Applications!D194),FIND(",",TRIM(Applications!D194)&amp;",")+1,200))&amp;",")-1)))=2,UPPER(TRIM(LEFT(TRIM(MID(TRIM(Applications!D194),FIND(",",TRIM(Applications!D194)&amp;",")+1,200)),FIND(",",TRIM(MID(TRIM(Applications!D194),FIND(",",TRIM(Applications!D194)&amp;",")+1,200))&amp;",")-1))),IFERROR(VLOOKUP(LOWER(TRIM(LEFT(TRIM(MID(TRIM(Applications!D194),FIND(",",TRIM(Applications!D194)&amp;",")+1,200)),FIND(",",TRIM(MID(TRIM(Applications!D194),FIND(",",TRIM(Applications!D194)&amp;",")+1,200))&amp;",")-1))),$U$2:$V$67,2,FALSE),"")))</f>
        <v/>
      </c>
      <c r="O194" s="26">
        <f>IF(M194="","",IF(N194="",M194,M194&amp;", "&amp;N194))</f>
        <v/>
      </c>
      <c r="P194" s="26">
        <f>IF(O194="","",IF(COUNTIF(O$2:O194,O194)=1,COUNTIF(O$2:O$2000,O194)+(2001-ROW())/100000,""))</f>
        <v/>
      </c>
    </row>
    <row r="195">
      <c r="A195" s="26">
        <f>IF(AND(ISNUMBER(Applications!A195),ISNUMBER(Applications!M195),OR(UPPER(TRIM(Applications!I195))="INTERVIEWING",UPPER(TRIM(Applications!I195))="REJECTED",UPPER(TRIM(Applications!I195))="OFFER")),IF(Applications!M195&gt;=Applications!A195,Applications!M195-Applications!A195,""),"")</f>
        <v/>
      </c>
      <c r="B195" s="26">
        <f>IF(AND(D195=1,ISNUMBER(Applications!A195)),WEEKDAY(Applications!A195),"")</f>
        <v/>
      </c>
      <c r="C195" s="27">
        <f>IF(AND(D195=1,ISNUMBER(Applications!A195)),Applications!A195-WEEKDAY(Applications!A195,3),"")</f>
        <v/>
      </c>
      <c r="D195" s="26">
        <f>IF(OR(UPPER(TRIM(Applications!I195))="APPLIED",UPPER(TRIM(Applications!I195))="INTERVIEWING",UPPER(TRIM(Applications!I195))="REJECTED",UPPER(TRIM(Applications!I195))="OFFER"),1,0)</f>
        <v/>
      </c>
      <c r="E195" s="26">
        <f>IF(AND(ISNUMBER(Applications!M195),OR(N(Applications!O195)&gt;0,UPPER(TRIM(Applications!I195))="INTERVIEWING",UPPER(TRIM(Applications!I195))="OFFER")),Applications!M195-WEEKDAY(Applications!M195,3),"")</f>
        <v/>
      </c>
      <c r="F195" s="26">
        <f>IF(AND(UPPER(TRIM(Applications!I195))="SKIPPED",ISNUMBER(Applications!A195)),Applications!A195-WEEKDAY(Applications!A195,3),"")</f>
        <v/>
      </c>
      <c r="G195" s="26">
        <f>IF(AND(UPPER(TRIM(Applications!I195))="BOOKMARKED",ISNUMBER(Applications!A195)),Applications!A195-WEEKDAY(Applications!A195,3),"")</f>
        <v/>
      </c>
      <c r="H195" s="26">
        <f>IF(AND(UPPER(TRIM(Applications!I195))="NOT APPLIED",ISNUMBER(Applications!A195)),Applications!A195-WEEKDAY(Applications!A195,3),"")</f>
        <v/>
      </c>
      <c r="I195" s="26">
        <f>IF(AND(UPPER(TRIM(Applications!I195))="REJECTED",ISNUMBER(Applications!M195)),Applications!M195-WEEKDAY(Applications!M195,3),"")</f>
        <v/>
      </c>
      <c r="J195" s="26">
        <f>IF(AND(UPPER(TRIM(Applications!I195))="OFFER",ISNUMBER(Applications!M195)),Applications!M195-WEEKDAY(Applications!M195,3),"")</f>
        <v/>
      </c>
      <c r="K195" s="26">
        <f>IF(TRIM(Applications!J195)="","",IFERROR(LOOKUP(2,1/ISNUMBER(SEARCH($R$2:$R$25,Applications!J195)),$S$2:$S$25),""))</f>
        <v/>
      </c>
      <c r="L195" s="26">
        <f>IF(K195="","",IF(COUNTIF(K$2:K195,K195)=1,COUNTIF(K$2:K$2000,K195)+(2001-ROW())/100000,""))</f>
        <v/>
      </c>
      <c r="M195" s="26">
        <f>IF(TRIM(Applications!D195)="","",TRIM(LEFT(TRIM(Applications!D195),FIND(",",TRIM(Applications!D195)&amp;",")-1)))</f>
        <v/>
      </c>
      <c r="N195" s="26">
        <f>IF(M195="","",IF(LEN(TRIM(LEFT(TRIM(MID(TRIM(Applications!D195),FIND(",",TRIM(Applications!D195)&amp;",")+1,200)),FIND(",",TRIM(MID(TRIM(Applications!D195),FIND(",",TRIM(Applications!D195)&amp;",")+1,200))&amp;",")-1)))=2,UPPER(TRIM(LEFT(TRIM(MID(TRIM(Applications!D195),FIND(",",TRIM(Applications!D195)&amp;",")+1,200)),FIND(",",TRIM(MID(TRIM(Applications!D195),FIND(",",TRIM(Applications!D195)&amp;",")+1,200))&amp;",")-1))),IFERROR(VLOOKUP(LOWER(TRIM(LEFT(TRIM(MID(TRIM(Applications!D195),FIND(",",TRIM(Applications!D195)&amp;",")+1,200)),FIND(",",TRIM(MID(TRIM(Applications!D195),FIND(",",TRIM(Applications!D195)&amp;",")+1,200))&amp;",")-1))),$U$2:$V$67,2,FALSE),"")))</f>
        <v/>
      </c>
      <c r="O195" s="26">
        <f>IF(M195="","",IF(N195="",M195,M195&amp;", "&amp;N195))</f>
        <v/>
      </c>
      <c r="P195" s="26">
        <f>IF(O195="","",IF(COUNTIF(O$2:O195,O195)=1,COUNTIF(O$2:O$2000,O195)+(2001-ROW())/100000,""))</f>
        <v/>
      </c>
    </row>
    <row r="196">
      <c r="A196" s="26">
        <f>IF(AND(ISNUMBER(Applications!A196),ISNUMBER(Applications!M196),OR(UPPER(TRIM(Applications!I196))="INTERVIEWING",UPPER(TRIM(Applications!I196))="REJECTED",UPPER(TRIM(Applications!I196))="OFFER")),IF(Applications!M196&gt;=Applications!A196,Applications!M196-Applications!A196,""),"")</f>
        <v/>
      </c>
      <c r="B196" s="26">
        <f>IF(AND(D196=1,ISNUMBER(Applications!A196)),WEEKDAY(Applications!A196),"")</f>
        <v/>
      </c>
      <c r="C196" s="27">
        <f>IF(AND(D196=1,ISNUMBER(Applications!A196)),Applications!A196-WEEKDAY(Applications!A196,3),"")</f>
        <v/>
      </c>
      <c r="D196" s="26">
        <f>IF(OR(UPPER(TRIM(Applications!I196))="APPLIED",UPPER(TRIM(Applications!I196))="INTERVIEWING",UPPER(TRIM(Applications!I196))="REJECTED",UPPER(TRIM(Applications!I196))="OFFER"),1,0)</f>
        <v/>
      </c>
      <c r="E196" s="26">
        <f>IF(AND(ISNUMBER(Applications!M196),OR(N(Applications!O196)&gt;0,UPPER(TRIM(Applications!I196))="INTERVIEWING",UPPER(TRIM(Applications!I196))="OFFER")),Applications!M196-WEEKDAY(Applications!M196,3),"")</f>
        <v/>
      </c>
      <c r="F196" s="26">
        <f>IF(AND(UPPER(TRIM(Applications!I196))="SKIPPED",ISNUMBER(Applications!A196)),Applications!A196-WEEKDAY(Applications!A196,3),"")</f>
        <v/>
      </c>
      <c r="G196" s="26">
        <f>IF(AND(UPPER(TRIM(Applications!I196))="BOOKMARKED",ISNUMBER(Applications!A196)),Applications!A196-WEEKDAY(Applications!A196,3),"")</f>
        <v/>
      </c>
      <c r="H196" s="26">
        <f>IF(AND(UPPER(TRIM(Applications!I196))="NOT APPLIED",ISNUMBER(Applications!A196)),Applications!A196-WEEKDAY(Applications!A196,3),"")</f>
        <v/>
      </c>
      <c r="I196" s="26">
        <f>IF(AND(UPPER(TRIM(Applications!I196))="REJECTED",ISNUMBER(Applications!M196)),Applications!M196-WEEKDAY(Applications!M196,3),"")</f>
        <v/>
      </c>
      <c r="J196" s="26">
        <f>IF(AND(UPPER(TRIM(Applications!I196))="OFFER",ISNUMBER(Applications!M196)),Applications!M196-WEEKDAY(Applications!M196,3),"")</f>
        <v/>
      </c>
      <c r="K196" s="26">
        <f>IF(TRIM(Applications!J196)="","",IFERROR(LOOKUP(2,1/ISNUMBER(SEARCH($R$2:$R$25,Applications!J196)),$S$2:$S$25),""))</f>
        <v/>
      </c>
      <c r="L196" s="26">
        <f>IF(K196="","",IF(COUNTIF(K$2:K196,K196)=1,COUNTIF(K$2:K$2000,K196)+(2001-ROW())/100000,""))</f>
        <v/>
      </c>
      <c r="M196" s="26">
        <f>IF(TRIM(Applications!D196)="","",TRIM(LEFT(TRIM(Applications!D196),FIND(",",TRIM(Applications!D196)&amp;",")-1)))</f>
        <v/>
      </c>
      <c r="N196" s="26">
        <f>IF(M196="","",IF(LEN(TRIM(LEFT(TRIM(MID(TRIM(Applications!D196),FIND(",",TRIM(Applications!D196)&amp;",")+1,200)),FIND(",",TRIM(MID(TRIM(Applications!D196),FIND(",",TRIM(Applications!D196)&amp;",")+1,200))&amp;",")-1)))=2,UPPER(TRIM(LEFT(TRIM(MID(TRIM(Applications!D196),FIND(",",TRIM(Applications!D196)&amp;",")+1,200)),FIND(",",TRIM(MID(TRIM(Applications!D196),FIND(",",TRIM(Applications!D196)&amp;",")+1,200))&amp;",")-1))),IFERROR(VLOOKUP(LOWER(TRIM(LEFT(TRIM(MID(TRIM(Applications!D196),FIND(",",TRIM(Applications!D196)&amp;",")+1,200)),FIND(",",TRIM(MID(TRIM(Applications!D196),FIND(",",TRIM(Applications!D196)&amp;",")+1,200))&amp;",")-1))),$U$2:$V$67,2,FALSE),"")))</f>
        <v/>
      </c>
      <c r="O196" s="26">
        <f>IF(M196="","",IF(N196="",M196,M196&amp;", "&amp;N196))</f>
        <v/>
      </c>
      <c r="P196" s="26">
        <f>IF(O196="","",IF(COUNTIF(O$2:O196,O196)=1,COUNTIF(O$2:O$2000,O196)+(2001-ROW())/100000,""))</f>
        <v/>
      </c>
    </row>
    <row r="197">
      <c r="A197" s="26">
        <f>IF(AND(ISNUMBER(Applications!A197),ISNUMBER(Applications!M197),OR(UPPER(TRIM(Applications!I197))="INTERVIEWING",UPPER(TRIM(Applications!I197))="REJECTED",UPPER(TRIM(Applications!I197))="OFFER")),IF(Applications!M197&gt;=Applications!A197,Applications!M197-Applications!A197,""),"")</f>
        <v/>
      </c>
      <c r="B197" s="26">
        <f>IF(AND(D197=1,ISNUMBER(Applications!A197)),WEEKDAY(Applications!A197),"")</f>
        <v/>
      </c>
      <c r="C197" s="27">
        <f>IF(AND(D197=1,ISNUMBER(Applications!A197)),Applications!A197-WEEKDAY(Applications!A197,3),"")</f>
        <v/>
      </c>
      <c r="D197" s="26">
        <f>IF(OR(UPPER(TRIM(Applications!I197))="APPLIED",UPPER(TRIM(Applications!I197))="INTERVIEWING",UPPER(TRIM(Applications!I197))="REJECTED",UPPER(TRIM(Applications!I197))="OFFER"),1,0)</f>
        <v/>
      </c>
      <c r="E197" s="26">
        <f>IF(AND(ISNUMBER(Applications!M197),OR(N(Applications!O197)&gt;0,UPPER(TRIM(Applications!I197))="INTERVIEWING",UPPER(TRIM(Applications!I197))="OFFER")),Applications!M197-WEEKDAY(Applications!M197,3),"")</f>
        <v/>
      </c>
      <c r="F197" s="26">
        <f>IF(AND(UPPER(TRIM(Applications!I197))="SKIPPED",ISNUMBER(Applications!A197)),Applications!A197-WEEKDAY(Applications!A197,3),"")</f>
        <v/>
      </c>
      <c r="G197" s="26">
        <f>IF(AND(UPPER(TRIM(Applications!I197))="BOOKMARKED",ISNUMBER(Applications!A197)),Applications!A197-WEEKDAY(Applications!A197,3),"")</f>
        <v/>
      </c>
      <c r="H197" s="26">
        <f>IF(AND(UPPER(TRIM(Applications!I197))="NOT APPLIED",ISNUMBER(Applications!A197)),Applications!A197-WEEKDAY(Applications!A197,3),"")</f>
        <v/>
      </c>
      <c r="I197" s="26">
        <f>IF(AND(UPPER(TRIM(Applications!I197))="REJECTED",ISNUMBER(Applications!M197)),Applications!M197-WEEKDAY(Applications!M197,3),"")</f>
        <v/>
      </c>
      <c r="J197" s="26">
        <f>IF(AND(UPPER(TRIM(Applications!I197))="OFFER",ISNUMBER(Applications!M197)),Applications!M197-WEEKDAY(Applications!M197,3),"")</f>
        <v/>
      </c>
      <c r="K197" s="26">
        <f>IF(TRIM(Applications!J197)="","",IFERROR(LOOKUP(2,1/ISNUMBER(SEARCH($R$2:$R$25,Applications!J197)),$S$2:$S$25),""))</f>
        <v/>
      </c>
      <c r="L197" s="26">
        <f>IF(K197="","",IF(COUNTIF(K$2:K197,K197)=1,COUNTIF(K$2:K$2000,K197)+(2001-ROW())/100000,""))</f>
        <v/>
      </c>
      <c r="M197" s="26">
        <f>IF(TRIM(Applications!D197)="","",TRIM(LEFT(TRIM(Applications!D197),FIND(",",TRIM(Applications!D197)&amp;",")-1)))</f>
        <v/>
      </c>
      <c r="N197" s="26">
        <f>IF(M197="","",IF(LEN(TRIM(LEFT(TRIM(MID(TRIM(Applications!D197),FIND(",",TRIM(Applications!D197)&amp;",")+1,200)),FIND(",",TRIM(MID(TRIM(Applications!D197),FIND(",",TRIM(Applications!D197)&amp;",")+1,200))&amp;",")-1)))=2,UPPER(TRIM(LEFT(TRIM(MID(TRIM(Applications!D197),FIND(",",TRIM(Applications!D197)&amp;",")+1,200)),FIND(",",TRIM(MID(TRIM(Applications!D197),FIND(",",TRIM(Applications!D197)&amp;",")+1,200))&amp;",")-1))),IFERROR(VLOOKUP(LOWER(TRIM(LEFT(TRIM(MID(TRIM(Applications!D197),FIND(",",TRIM(Applications!D197)&amp;",")+1,200)),FIND(",",TRIM(MID(TRIM(Applications!D197),FIND(",",TRIM(Applications!D197)&amp;",")+1,200))&amp;",")-1))),$U$2:$V$67,2,FALSE),"")))</f>
        <v/>
      </c>
      <c r="O197" s="26">
        <f>IF(M197="","",IF(N197="",M197,M197&amp;", "&amp;N197))</f>
        <v/>
      </c>
      <c r="P197" s="26">
        <f>IF(O197="","",IF(COUNTIF(O$2:O197,O197)=1,COUNTIF(O$2:O$2000,O197)+(2001-ROW())/100000,""))</f>
        <v/>
      </c>
    </row>
    <row r="198">
      <c r="A198" s="26">
        <f>IF(AND(ISNUMBER(Applications!A198),ISNUMBER(Applications!M198),OR(UPPER(TRIM(Applications!I198))="INTERVIEWING",UPPER(TRIM(Applications!I198))="REJECTED",UPPER(TRIM(Applications!I198))="OFFER")),IF(Applications!M198&gt;=Applications!A198,Applications!M198-Applications!A198,""),"")</f>
        <v/>
      </c>
      <c r="B198" s="26">
        <f>IF(AND(D198=1,ISNUMBER(Applications!A198)),WEEKDAY(Applications!A198),"")</f>
        <v/>
      </c>
      <c r="C198" s="27">
        <f>IF(AND(D198=1,ISNUMBER(Applications!A198)),Applications!A198-WEEKDAY(Applications!A198,3),"")</f>
        <v/>
      </c>
      <c r="D198" s="26">
        <f>IF(OR(UPPER(TRIM(Applications!I198))="APPLIED",UPPER(TRIM(Applications!I198))="INTERVIEWING",UPPER(TRIM(Applications!I198))="REJECTED",UPPER(TRIM(Applications!I198))="OFFER"),1,0)</f>
        <v/>
      </c>
      <c r="E198" s="26">
        <f>IF(AND(ISNUMBER(Applications!M198),OR(N(Applications!O198)&gt;0,UPPER(TRIM(Applications!I198))="INTERVIEWING",UPPER(TRIM(Applications!I198))="OFFER")),Applications!M198-WEEKDAY(Applications!M198,3),"")</f>
        <v/>
      </c>
      <c r="F198" s="26">
        <f>IF(AND(UPPER(TRIM(Applications!I198))="SKIPPED",ISNUMBER(Applications!A198)),Applications!A198-WEEKDAY(Applications!A198,3),"")</f>
        <v/>
      </c>
      <c r="G198" s="26">
        <f>IF(AND(UPPER(TRIM(Applications!I198))="BOOKMARKED",ISNUMBER(Applications!A198)),Applications!A198-WEEKDAY(Applications!A198,3),"")</f>
        <v/>
      </c>
      <c r="H198" s="26">
        <f>IF(AND(UPPER(TRIM(Applications!I198))="NOT APPLIED",ISNUMBER(Applications!A198)),Applications!A198-WEEKDAY(Applications!A198,3),"")</f>
        <v/>
      </c>
      <c r="I198" s="26">
        <f>IF(AND(UPPER(TRIM(Applications!I198))="REJECTED",ISNUMBER(Applications!M198)),Applications!M198-WEEKDAY(Applications!M198,3),"")</f>
        <v/>
      </c>
      <c r="J198" s="26">
        <f>IF(AND(UPPER(TRIM(Applications!I198))="OFFER",ISNUMBER(Applications!M198)),Applications!M198-WEEKDAY(Applications!M198,3),"")</f>
        <v/>
      </c>
      <c r="K198" s="26">
        <f>IF(TRIM(Applications!J198)="","",IFERROR(LOOKUP(2,1/ISNUMBER(SEARCH($R$2:$R$25,Applications!J198)),$S$2:$S$25),""))</f>
        <v/>
      </c>
      <c r="L198" s="26">
        <f>IF(K198="","",IF(COUNTIF(K$2:K198,K198)=1,COUNTIF(K$2:K$2000,K198)+(2001-ROW())/100000,""))</f>
        <v/>
      </c>
      <c r="M198" s="26">
        <f>IF(TRIM(Applications!D198)="","",TRIM(LEFT(TRIM(Applications!D198),FIND(",",TRIM(Applications!D198)&amp;",")-1)))</f>
        <v/>
      </c>
      <c r="N198" s="26">
        <f>IF(M198="","",IF(LEN(TRIM(LEFT(TRIM(MID(TRIM(Applications!D198),FIND(",",TRIM(Applications!D198)&amp;",")+1,200)),FIND(",",TRIM(MID(TRIM(Applications!D198),FIND(",",TRIM(Applications!D198)&amp;",")+1,200))&amp;",")-1)))=2,UPPER(TRIM(LEFT(TRIM(MID(TRIM(Applications!D198),FIND(",",TRIM(Applications!D198)&amp;",")+1,200)),FIND(",",TRIM(MID(TRIM(Applications!D198),FIND(",",TRIM(Applications!D198)&amp;",")+1,200))&amp;",")-1))),IFERROR(VLOOKUP(LOWER(TRIM(LEFT(TRIM(MID(TRIM(Applications!D198),FIND(",",TRIM(Applications!D198)&amp;",")+1,200)),FIND(",",TRIM(MID(TRIM(Applications!D198),FIND(",",TRIM(Applications!D198)&amp;",")+1,200))&amp;",")-1))),$U$2:$V$67,2,FALSE),"")))</f>
        <v/>
      </c>
      <c r="O198" s="26">
        <f>IF(M198="","",IF(N198="",M198,M198&amp;", "&amp;N198))</f>
        <v/>
      </c>
      <c r="P198" s="26">
        <f>IF(O198="","",IF(COUNTIF(O$2:O198,O198)=1,COUNTIF(O$2:O$2000,O198)+(2001-ROW())/100000,""))</f>
        <v/>
      </c>
    </row>
    <row r="199">
      <c r="A199" s="26">
        <f>IF(AND(ISNUMBER(Applications!A199),ISNUMBER(Applications!M199),OR(UPPER(TRIM(Applications!I199))="INTERVIEWING",UPPER(TRIM(Applications!I199))="REJECTED",UPPER(TRIM(Applications!I199))="OFFER")),IF(Applications!M199&gt;=Applications!A199,Applications!M199-Applications!A199,""),"")</f>
        <v/>
      </c>
      <c r="B199" s="26">
        <f>IF(AND(D199=1,ISNUMBER(Applications!A199)),WEEKDAY(Applications!A199),"")</f>
        <v/>
      </c>
      <c r="C199" s="27">
        <f>IF(AND(D199=1,ISNUMBER(Applications!A199)),Applications!A199-WEEKDAY(Applications!A199,3),"")</f>
        <v/>
      </c>
      <c r="D199" s="26">
        <f>IF(OR(UPPER(TRIM(Applications!I199))="APPLIED",UPPER(TRIM(Applications!I199))="INTERVIEWING",UPPER(TRIM(Applications!I199))="REJECTED",UPPER(TRIM(Applications!I199))="OFFER"),1,0)</f>
        <v/>
      </c>
      <c r="E199" s="26">
        <f>IF(AND(ISNUMBER(Applications!M199),OR(N(Applications!O199)&gt;0,UPPER(TRIM(Applications!I199))="INTERVIEWING",UPPER(TRIM(Applications!I199))="OFFER")),Applications!M199-WEEKDAY(Applications!M199,3),"")</f>
        <v/>
      </c>
      <c r="F199" s="26">
        <f>IF(AND(UPPER(TRIM(Applications!I199))="SKIPPED",ISNUMBER(Applications!A199)),Applications!A199-WEEKDAY(Applications!A199,3),"")</f>
        <v/>
      </c>
      <c r="G199" s="26">
        <f>IF(AND(UPPER(TRIM(Applications!I199))="BOOKMARKED",ISNUMBER(Applications!A199)),Applications!A199-WEEKDAY(Applications!A199,3),"")</f>
        <v/>
      </c>
      <c r="H199" s="26">
        <f>IF(AND(UPPER(TRIM(Applications!I199))="NOT APPLIED",ISNUMBER(Applications!A199)),Applications!A199-WEEKDAY(Applications!A199,3),"")</f>
        <v/>
      </c>
      <c r="I199" s="26">
        <f>IF(AND(UPPER(TRIM(Applications!I199))="REJECTED",ISNUMBER(Applications!M199)),Applications!M199-WEEKDAY(Applications!M199,3),"")</f>
        <v/>
      </c>
      <c r="J199" s="26">
        <f>IF(AND(UPPER(TRIM(Applications!I199))="OFFER",ISNUMBER(Applications!M199)),Applications!M199-WEEKDAY(Applications!M199,3),"")</f>
        <v/>
      </c>
      <c r="K199" s="26">
        <f>IF(TRIM(Applications!J199)="","",IFERROR(LOOKUP(2,1/ISNUMBER(SEARCH($R$2:$R$25,Applications!J199)),$S$2:$S$25),""))</f>
        <v/>
      </c>
      <c r="L199" s="26">
        <f>IF(K199="","",IF(COUNTIF(K$2:K199,K199)=1,COUNTIF(K$2:K$2000,K199)+(2001-ROW())/100000,""))</f>
        <v/>
      </c>
      <c r="M199" s="26">
        <f>IF(TRIM(Applications!D199)="","",TRIM(LEFT(TRIM(Applications!D199),FIND(",",TRIM(Applications!D199)&amp;",")-1)))</f>
        <v/>
      </c>
      <c r="N199" s="26">
        <f>IF(M199="","",IF(LEN(TRIM(LEFT(TRIM(MID(TRIM(Applications!D199),FIND(",",TRIM(Applications!D199)&amp;",")+1,200)),FIND(",",TRIM(MID(TRIM(Applications!D199),FIND(",",TRIM(Applications!D199)&amp;",")+1,200))&amp;",")-1)))=2,UPPER(TRIM(LEFT(TRIM(MID(TRIM(Applications!D199),FIND(",",TRIM(Applications!D199)&amp;",")+1,200)),FIND(",",TRIM(MID(TRIM(Applications!D199),FIND(",",TRIM(Applications!D199)&amp;",")+1,200))&amp;",")-1))),IFERROR(VLOOKUP(LOWER(TRIM(LEFT(TRIM(MID(TRIM(Applications!D199),FIND(",",TRIM(Applications!D199)&amp;",")+1,200)),FIND(",",TRIM(MID(TRIM(Applications!D199),FIND(",",TRIM(Applications!D199)&amp;",")+1,200))&amp;",")-1))),$U$2:$V$67,2,FALSE),"")))</f>
        <v/>
      </c>
      <c r="O199" s="26">
        <f>IF(M199="","",IF(N199="",M199,M199&amp;", "&amp;N199))</f>
        <v/>
      </c>
      <c r="P199" s="26">
        <f>IF(O199="","",IF(COUNTIF(O$2:O199,O199)=1,COUNTIF(O$2:O$2000,O199)+(2001-ROW())/100000,""))</f>
        <v/>
      </c>
    </row>
    <row r="200">
      <c r="A200" s="26">
        <f>IF(AND(ISNUMBER(Applications!A200),ISNUMBER(Applications!M200),OR(UPPER(TRIM(Applications!I200))="INTERVIEWING",UPPER(TRIM(Applications!I200))="REJECTED",UPPER(TRIM(Applications!I200))="OFFER")),IF(Applications!M200&gt;=Applications!A200,Applications!M200-Applications!A200,""),"")</f>
        <v/>
      </c>
      <c r="B200" s="26">
        <f>IF(AND(D200=1,ISNUMBER(Applications!A200)),WEEKDAY(Applications!A200),"")</f>
        <v/>
      </c>
      <c r="C200" s="27">
        <f>IF(AND(D200=1,ISNUMBER(Applications!A200)),Applications!A200-WEEKDAY(Applications!A200,3),"")</f>
        <v/>
      </c>
      <c r="D200" s="26">
        <f>IF(OR(UPPER(TRIM(Applications!I200))="APPLIED",UPPER(TRIM(Applications!I200))="INTERVIEWING",UPPER(TRIM(Applications!I200))="REJECTED",UPPER(TRIM(Applications!I200))="OFFER"),1,0)</f>
        <v/>
      </c>
      <c r="E200" s="26">
        <f>IF(AND(ISNUMBER(Applications!M200),OR(N(Applications!O200)&gt;0,UPPER(TRIM(Applications!I200))="INTERVIEWING",UPPER(TRIM(Applications!I200))="OFFER")),Applications!M200-WEEKDAY(Applications!M200,3),"")</f>
        <v/>
      </c>
      <c r="F200" s="26">
        <f>IF(AND(UPPER(TRIM(Applications!I200))="SKIPPED",ISNUMBER(Applications!A200)),Applications!A200-WEEKDAY(Applications!A200,3),"")</f>
        <v/>
      </c>
      <c r="G200" s="26">
        <f>IF(AND(UPPER(TRIM(Applications!I200))="BOOKMARKED",ISNUMBER(Applications!A200)),Applications!A200-WEEKDAY(Applications!A200,3),"")</f>
        <v/>
      </c>
      <c r="H200" s="26">
        <f>IF(AND(UPPER(TRIM(Applications!I200))="NOT APPLIED",ISNUMBER(Applications!A200)),Applications!A200-WEEKDAY(Applications!A200,3),"")</f>
        <v/>
      </c>
      <c r="I200" s="26">
        <f>IF(AND(UPPER(TRIM(Applications!I200))="REJECTED",ISNUMBER(Applications!M200)),Applications!M200-WEEKDAY(Applications!M200,3),"")</f>
        <v/>
      </c>
      <c r="J200" s="26">
        <f>IF(AND(UPPER(TRIM(Applications!I200))="OFFER",ISNUMBER(Applications!M200)),Applications!M200-WEEKDAY(Applications!M200,3),"")</f>
        <v/>
      </c>
      <c r="K200" s="26">
        <f>IF(TRIM(Applications!J200)="","",IFERROR(LOOKUP(2,1/ISNUMBER(SEARCH($R$2:$R$25,Applications!J200)),$S$2:$S$25),""))</f>
        <v/>
      </c>
      <c r="L200" s="26">
        <f>IF(K200="","",IF(COUNTIF(K$2:K200,K200)=1,COUNTIF(K$2:K$2000,K200)+(2001-ROW())/100000,""))</f>
        <v/>
      </c>
      <c r="M200" s="26">
        <f>IF(TRIM(Applications!D200)="","",TRIM(LEFT(TRIM(Applications!D200),FIND(",",TRIM(Applications!D200)&amp;",")-1)))</f>
        <v/>
      </c>
      <c r="N200" s="26">
        <f>IF(M200="","",IF(LEN(TRIM(LEFT(TRIM(MID(TRIM(Applications!D200),FIND(",",TRIM(Applications!D200)&amp;",")+1,200)),FIND(",",TRIM(MID(TRIM(Applications!D200),FIND(",",TRIM(Applications!D200)&amp;",")+1,200))&amp;",")-1)))=2,UPPER(TRIM(LEFT(TRIM(MID(TRIM(Applications!D200),FIND(",",TRIM(Applications!D200)&amp;",")+1,200)),FIND(",",TRIM(MID(TRIM(Applications!D200),FIND(",",TRIM(Applications!D200)&amp;",")+1,200))&amp;",")-1))),IFERROR(VLOOKUP(LOWER(TRIM(LEFT(TRIM(MID(TRIM(Applications!D200),FIND(",",TRIM(Applications!D200)&amp;",")+1,200)),FIND(",",TRIM(MID(TRIM(Applications!D200),FIND(",",TRIM(Applications!D200)&amp;",")+1,200))&amp;",")-1))),$U$2:$V$67,2,FALSE),"")))</f>
        <v/>
      </c>
      <c r="O200" s="26">
        <f>IF(M200="","",IF(N200="",M200,M200&amp;", "&amp;N200))</f>
        <v/>
      </c>
      <c r="P200" s="26">
        <f>IF(O200="","",IF(COUNTIF(O$2:O200,O200)=1,COUNTIF(O$2:O$2000,O200)+(2001-ROW())/100000,""))</f>
        <v/>
      </c>
    </row>
    <row r="201">
      <c r="A201" s="26">
        <f>IF(AND(ISNUMBER(Applications!A201),ISNUMBER(Applications!M201),OR(UPPER(TRIM(Applications!I201))="INTERVIEWING",UPPER(TRIM(Applications!I201))="REJECTED",UPPER(TRIM(Applications!I201))="OFFER")),IF(Applications!M201&gt;=Applications!A201,Applications!M201-Applications!A201,""),"")</f>
        <v/>
      </c>
      <c r="B201" s="26">
        <f>IF(AND(D201=1,ISNUMBER(Applications!A201)),WEEKDAY(Applications!A201),"")</f>
        <v/>
      </c>
      <c r="C201" s="27">
        <f>IF(AND(D201=1,ISNUMBER(Applications!A201)),Applications!A201-WEEKDAY(Applications!A201,3),"")</f>
        <v/>
      </c>
      <c r="D201" s="26">
        <f>IF(OR(UPPER(TRIM(Applications!I201))="APPLIED",UPPER(TRIM(Applications!I201))="INTERVIEWING",UPPER(TRIM(Applications!I201))="REJECTED",UPPER(TRIM(Applications!I201))="OFFER"),1,0)</f>
        <v/>
      </c>
      <c r="E201" s="26">
        <f>IF(AND(ISNUMBER(Applications!M201),OR(N(Applications!O201)&gt;0,UPPER(TRIM(Applications!I201))="INTERVIEWING",UPPER(TRIM(Applications!I201))="OFFER")),Applications!M201-WEEKDAY(Applications!M201,3),"")</f>
        <v/>
      </c>
      <c r="F201" s="26">
        <f>IF(AND(UPPER(TRIM(Applications!I201))="SKIPPED",ISNUMBER(Applications!A201)),Applications!A201-WEEKDAY(Applications!A201,3),"")</f>
        <v/>
      </c>
      <c r="G201" s="26">
        <f>IF(AND(UPPER(TRIM(Applications!I201))="BOOKMARKED",ISNUMBER(Applications!A201)),Applications!A201-WEEKDAY(Applications!A201,3),"")</f>
        <v/>
      </c>
      <c r="H201" s="26">
        <f>IF(AND(UPPER(TRIM(Applications!I201))="NOT APPLIED",ISNUMBER(Applications!A201)),Applications!A201-WEEKDAY(Applications!A201,3),"")</f>
        <v/>
      </c>
      <c r="I201" s="26">
        <f>IF(AND(UPPER(TRIM(Applications!I201))="REJECTED",ISNUMBER(Applications!M201)),Applications!M201-WEEKDAY(Applications!M201,3),"")</f>
        <v/>
      </c>
      <c r="J201" s="26">
        <f>IF(AND(UPPER(TRIM(Applications!I201))="OFFER",ISNUMBER(Applications!M201)),Applications!M201-WEEKDAY(Applications!M201,3),"")</f>
        <v/>
      </c>
      <c r="K201" s="26">
        <f>IF(TRIM(Applications!J201)="","",IFERROR(LOOKUP(2,1/ISNUMBER(SEARCH($R$2:$R$25,Applications!J201)),$S$2:$S$25),""))</f>
        <v/>
      </c>
      <c r="L201" s="26">
        <f>IF(K201="","",IF(COUNTIF(K$2:K201,K201)=1,COUNTIF(K$2:K$2000,K201)+(2001-ROW())/100000,""))</f>
        <v/>
      </c>
      <c r="M201" s="26">
        <f>IF(TRIM(Applications!D201)="","",TRIM(LEFT(TRIM(Applications!D201),FIND(",",TRIM(Applications!D201)&amp;",")-1)))</f>
        <v/>
      </c>
      <c r="N201" s="26">
        <f>IF(M201="","",IF(LEN(TRIM(LEFT(TRIM(MID(TRIM(Applications!D201),FIND(",",TRIM(Applications!D201)&amp;",")+1,200)),FIND(",",TRIM(MID(TRIM(Applications!D201),FIND(",",TRIM(Applications!D201)&amp;",")+1,200))&amp;",")-1)))=2,UPPER(TRIM(LEFT(TRIM(MID(TRIM(Applications!D201),FIND(",",TRIM(Applications!D201)&amp;",")+1,200)),FIND(",",TRIM(MID(TRIM(Applications!D201),FIND(",",TRIM(Applications!D201)&amp;",")+1,200))&amp;",")-1))),IFERROR(VLOOKUP(LOWER(TRIM(LEFT(TRIM(MID(TRIM(Applications!D201),FIND(",",TRIM(Applications!D201)&amp;",")+1,200)),FIND(",",TRIM(MID(TRIM(Applications!D201),FIND(",",TRIM(Applications!D201)&amp;",")+1,200))&amp;",")-1))),$U$2:$V$67,2,FALSE),"")))</f>
        <v/>
      </c>
      <c r="O201" s="26">
        <f>IF(M201="","",IF(N201="",M201,M201&amp;", "&amp;N201))</f>
        <v/>
      </c>
      <c r="P201" s="26">
        <f>IF(O201="","",IF(COUNTIF(O$2:O201,O201)=1,COUNTIF(O$2:O$2000,O201)+(2001-ROW())/100000,""))</f>
        <v/>
      </c>
    </row>
    <row r="202">
      <c r="A202" s="26">
        <f>IF(AND(ISNUMBER(Applications!A202),ISNUMBER(Applications!M202),OR(UPPER(TRIM(Applications!I202))="INTERVIEWING",UPPER(TRIM(Applications!I202))="REJECTED",UPPER(TRIM(Applications!I202))="OFFER")),IF(Applications!M202&gt;=Applications!A202,Applications!M202-Applications!A202,""),"")</f>
        <v/>
      </c>
      <c r="B202" s="26">
        <f>IF(AND(D202=1,ISNUMBER(Applications!A202)),WEEKDAY(Applications!A202),"")</f>
        <v/>
      </c>
      <c r="C202" s="27">
        <f>IF(AND(D202=1,ISNUMBER(Applications!A202)),Applications!A202-WEEKDAY(Applications!A202,3),"")</f>
        <v/>
      </c>
      <c r="D202" s="26">
        <f>IF(OR(UPPER(TRIM(Applications!I202))="APPLIED",UPPER(TRIM(Applications!I202))="INTERVIEWING",UPPER(TRIM(Applications!I202))="REJECTED",UPPER(TRIM(Applications!I202))="OFFER"),1,0)</f>
        <v/>
      </c>
      <c r="E202" s="26">
        <f>IF(AND(ISNUMBER(Applications!M202),OR(N(Applications!O202)&gt;0,UPPER(TRIM(Applications!I202))="INTERVIEWING",UPPER(TRIM(Applications!I202))="OFFER")),Applications!M202-WEEKDAY(Applications!M202,3),"")</f>
        <v/>
      </c>
      <c r="F202" s="26">
        <f>IF(AND(UPPER(TRIM(Applications!I202))="SKIPPED",ISNUMBER(Applications!A202)),Applications!A202-WEEKDAY(Applications!A202,3),"")</f>
        <v/>
      </c>
      <c r="G202" s="26">
        <f>IF(AND(UPPER(TRIM(Applications!I202))="BOOKMARKED",ISNUMBER(Applications!A202)),Applications!A202-WEEKDAY(Applications!A202,3),"")</f>
        <v/>
      </c>
      <c r="H202" s="26">
        <f>IF(AND(UPPER(TRIM(Applications!I202))="NOT APPLIED",ISNUMBER(Applications!A202)),Applications!A202-WEEKDAY(Applications!A202,3),"")</f>
        <v/>
      </c>
      <c r="I202" s="26">
        <f>IF(AND(UPPER(TRIM(Applications!I202))="REJECTED",ISNUMBER(Applications!M202)),Applications!M202-WEEKDAY(Applications!M202,3),"")</f>
        <v/>
      </c>
      <c r="J202" s="26">
        <f>IF(AND(UPPER(TRIM(Applications!I202))="OFFER",ISNUMBER(Applications!M202)),Applications!M202-WEEKDAY(Applications!M202,3),"")</f>
        <v/>
      </c>
      <c r="K202" s="26">
        <f>IF(TRIM(Applications!J202)="","",IFERROR(LOOKUP(2,1/ISNUMBER(SEARCH($R$2:$R$25,Applications!J202)),$S$2:$S$25),""))</f>
        <v/>
      </c>
      <c r="L202" s="26">
        <f>IF(K202="","",IF(COUNTIF(K$2:K202,K202)=1,COUNTIF(K$2:K$2000,K202)+(2001-ROW())/100000,""))</f>
        <v/>
      </c>
      <c r="M202" s="26">
        <f>IF(TRIM(Applications!D202)="","",TRIM(LEFT(TRIM(Applications!D202),FIND(",",TRIM(Applications!D202)&amp;",")-1)))</f>
        <v/>
      </c>
      <c r="N202" s="26">
        <f>IF(M202="","",IF(LEN(TRIM(LEFT(TRIM(MID(TRIM(Applications!D202),FIND(",",TRIM(Applications!D202)&amp;",")+1,200)),FIND(",",TRIM(MID(TRIM(Applications!D202),FIND(",",TRIM(Applications!D202)&amp;",")+1,200))&amp;",")-1)))=2,UPPER(TRIM(LEFT(TRIM(MID(TRIM(Applications!D202),FIND(",",TRIM(Applications!D202)&amp;",")+1,200)),FIND(",",TRIM(MID(TRIM(Applications!D202),FIND(",",TRIM(Applications!D202)&amp;",")+1,200))&amp;",")-1))),IFERROR(VLOOKUP(LOWER(TRIM(LEFT(TRIM(MID(TRIM(Applications!D202),FIND(",",TRIM(Applications!D202)&amp;",")+1,200)),FIND(",",TRIM(MID(TRIM(Applications!D202),FIND(",",TRIM(Applications!D202)&amp;",")+1,200))&amp;",")-1))),$U$2:$V$67,2,FALSE),"")))</f>
        <v/>
      </c>
      <c r="O202" s="26">
        <f>IF(M202="","",IF(N202="",M202,M202&amp;", "&amp;N202))</f>
        <v/>
      </c>
      <c r="P202" s="26">
        <f>IF(O202="","",IF(COUNTIF(O$2:O202,O202)=1,COUNTIF(O$2:O$2000,O202)+(2001-ROW())/100000,""))</f>
        <v/>
      </c>
    </row>
    <row r="203">
      <c r="A203" s="26">
        <f>IF(AND(ISNUMBER(Applications!A203),ISNUMBER(Applications!M203),OR(UPPER(TRIM(Applications!I203))="INTERVIEWING",UPPER(TRIM(Applications!I203))="REJECTED",UPPER(TRIM(Applications!I203))="OFFER")),IF(Applications!M203&gt;=Applications!A203,Applications!M203-Applications!A203,""),"")</f>
        <v/>
      </c>
      <c r="B203" s="26">
        <f>IF(AND(D203=1,ISNUMBER(Applications!A203)),WEEKDAY(Applications!A203),"")</f>
        <v/>
      </c>
      <c r="C203" s="27">
        <f>IF(AND(D203=1,ISNUMBER(Applications!A203)),Applications!A203-WEEKDAY(Applications!A203,3),"")</f>
        <v/>
      </c>
      <c r="D203" s="26">
        <f>IF(OR(UPPER(TRIM(Applications!I203))="APPLIED",UPPER(TRIM(Applications!I203))="INTERVIEWING",UPPER(TRIM(Applications!I203))="REJECTED",UPPER(TRIM(Applications!I203))="OFFER"),1,0)</f>
        <v/>
      </c>
      <c r="E203" s="26">
        <f>IF(AND(ISNUMBER(Applications!M203),OR(N(Applications!O203)&gt;0,UPPER(TRIM(Applications!I203))="INTERVIEWING",UPPER(TRIM(Applications!I203))="OFFER")),Applications!M203-WEEKDAY(Applications!M203,3),"")</f>
        <v/>
      </c>
      <c r="F203" s="26">
        <f>IF(AND(UPPER(TRIM(Applications!I203))="SKIPPED",ISNUMBER(Applications!A203)),Applications!A203-WEEKDAY(Applications!A203,3),"")</f>
        <v/>
      </c>
      <c r="G203" s="26">
        <f>IF(AND(UPPER(TRIM(Applications!I203))="BOOKMARKED",ISNUMBER(Applications!A203)),Applications!A203-WEEKDAY(Applications!A203,3),"")</f>
        <v/>
      </c>
      <c r="H203" s="26">
        <f>IF(AND(UPPER(TRIM(Applications!I203))="NOT APPLIED",ISNUMBER(Applications!A203)),Applications!A203-WEEKDAY(Applications!A203,3),"")</f>
        <v/>
      </c>
      <c r="I203" s="26">
        <f>IF(AND(UPPER(TRIM(Applications!I203))="REJECTED",ISNUMBER(Applications!M203)),Applications!M203-WEEKDAY(Applications!M203,3),"")</f>
        <v/>
      </c>
      <c r="J203" s="26">
        <f>IF(AND(UPPER(TRIM(Applications!I203))="OFFER",ISNUMBER(Applications!M203)),Applications!M203-WEEKDAY(Applications!M203,3),"")</f>
        <v/>
      </c>
      <c r="K203" s="26">
        <f>IF(TRIM(Applications!J203)="","",IFERROR(LOOKUP(2,1/ISNUMBER(SEARCH($R$2:$R$25,Applications!J203)),$S$2:$S$25),""))</f>
        <v/>
      </c>
      <c r="L203" s="26">
        <f>IF(K203="","",IF(COUNTIF(K$2:K203,K203)=1,COUNTIF(K$2:K$2000,K203)+(2001-ROW())/100000,""))</f>
        <v/>
      </c>
      <c r="M203" s="26">
        <f>IF(TRIM(Applications!D203)="","",TRIM(LEFT(TRIM(Applications!D203),FIND(",",TRIM(Applications!D203)&amp;",")-1)))</f>
        <v/>
      </c>
      <c r="N203" s="26">
        <f>IF(M203="","",IF(LEN(TRIM(LEFT(TRIM(MID(TRIM(Applications!D203),FIND(",",TRIM(Applications!D203)&amp;",")+1,200)),FIND(",",TRIM(MID(TRIM(Applications!D203),FIND(",",TRIM(Applications!D203)&amp;",")+1,200))&amp;",")-1)))=2,UPPER(TRIM(LEFT(TRIM(MID(TRIM(Applications!D203),FIND(",",TRIM(Applications!D203)&amp;",")+1,200)),FIND(",",TRIM(MID(TRIM(Applications!D203),FIND(",",TRIM(Applications!D203)&amp;",")+1,200))&amp;",")-1))),IFERROR(VLOOKUP(LOWER(TRIM(LEFT(TRIM(MID(TRIM(Applications!D203),FIND(",",TRIM(Applications!D203)&amp;",")+1,200)),FIND(",",TRIM(MID(TRIM(Applications!D203),FIND(",",TRIM(Applications!D203)&amp;",")+1,200))&amp;",")-1))),$U$2:$V$67,2,FALSE),"")))</f>
        <v/>
      </c>
      <c r="O203" s="26">
        <f>IF(M203="","",IF(N203="",M203,M203&amp;", "&amp;N203))</f>
        <v/>
      </c>
      <c r="P203" s="26">
        <f>IF(O203="","",IF(COUNTIF(O$2:O203,O203)=1,COUNTIF(O$2:O$2000,O203)+(2001-ROW())/100000,""))</f>
        <v/>
      </c>
    </row>
    <row r="204">
      <c r="A204" s="26">
        <f>IF(AND(ISNUMBER(Applications!A204),ISNUMBER(Applications!M204),OR(UPPER(TRIM(Applications!I204))="INTERVIEWING",UPPER(TRIM(Applications!I204))="REJECTED",UPPER(TRIM(Applications!I204))="OFFER")),IF(Applications!M204&gt;=Applications!A204,Applications!M204-Applications!A204,""),"")</f>
        <v/>
      </c>
      <c r="B204" s="26">
        <f>IF(AND(D204=1,ISNUMBER(Applications!A204)),WEEKDAY(Applications!A204),"")</f>
        <v/>
      </c>
      <c r="C204" s="27">
        <f>IF(AND(D204=1,ISNUMBER(Applications!A204)),Applications!A204-WEEKDAY(Applications!A204,3),"")</f>
        <v/>
      </c>
      <c r="D204" s="26">
        <f>IF(OR(UPPER(TRIM(Applications!I204))="APPLIED",UPPER(TRIM(Applications!I204))="INTERVIEWING",UPPER(TRIM(Applications!I204))="REJECTED",UPPER(TRIM(Applications!I204))="OFFER"),1,0)</f>
        <v/>
      </c>
      <c r="E204" s="26">
        <f>IF(AND(ISNUMBER(Applications!M204),OR(N(Applications!O204)&gt;0,UPPER(TRIM(Applications!I204))="INTERVIEWING",UPPER(TRIM(Applications!I204))="OFFER")),Applications!M204-WEEKDAY(Applications!M204,3),"")</f>
        <v/>
      </c>
      <c r="F204" s="26">
        <f>IF(AND(UPPER(TRIM(Applications!I204))="SKIPPED",ISNUMBER(Applications!A204)),Applications!A204-WEEKDAY(Applications!A204,3),"")</f>
        <v/>
      </c>
      <c r="G204" s="26">
        <f>IF(AND(UPPER(TRIM(Applications!I204))="BOOKMARKED",ISNUMBER(Applications!A204)),Applications!A204-WEEKDAY(Applications!A204,3),"")</f>
        <v/>
      </c>
      <c r="H204" s="26">
        <f>IF(AND(UPPER(TRIM(Applications!I204))="NOT APPLIED",ISNUMBER(Applications!A204)),Applications!A204-WEEKDAY(Applications!A204,3),"")</f>
        <v/>
      </c>
      <c r="I204" s="26">
        <f>IF(AND(UPPER(TRIM(Applications!I204))="REJECTED",ISNUMBER(Applications!M204)),Applications!M204-WEEKDAY(Applications!M204,3),"")</f>
        <v/>
      </c>
      <c r="J204" s="26">
        <f>IF(AND(UPPER(TRIM(Applications!I204))="OFFER",ISNUMBER(Applications!M204)),Applications!M204-WEEKDAY(Applications!M204,3),"")</f>
        <v/>
      </c>
      <c r="K204" s="26">
        <f>IF(TRIM(Applications!J204)="","",IFERROR(LOOKUP(2,1/ISNUMBER(SEARCH($R$2:$R$25,Applications!J204)),$S$2:$S$25),""))</f>
        <v/>
      </c>
      <c r="L204" s="26">
        <f>IF(K204="","",IF(COUNTIF(K$2:K204,K204)=1,COUNTIF(K$2:K$2000,K204)+(2001-ROW())/100000,""))</f>
        <v/>
      </c>
      <c r="M204" s="26">
        <f>IF(TRIM(Applications!D204)="","",TRIM(LEFT(TRIM(Applications!D204),FIND(",",TRIM(Applications!D204)&amp;",")-1)))</f>
        <v/>
      </c>
      <c r="N204" s="26">
        <f>IF(M204="","",IF(LEN(TRIM(LEFT(TRIM(MID(TRIM(Applications!D204),FIND(",",TRIM(Applications!D204)&amp;",")+1,200)),FIND(",",TRIM(MID(TRIM(Applications!D204),FIND(",",TRIM(Applications!D204)&amp;",")+1,200))&amp;",")-1)))=2,UPPER(TRIM(LEFT(TRIM(MID(TRIM(Applications!D204),FIND(",",TRIM(Applications!D204)&amp;",")+1,200)),FIND(",",TRIM(MID(TRIM(Applications!D204),FIND(",",TRIM(Applications!D204)&amp;",")+1,200))&amp;",")-1))),IFERROR(VLOOKUP(LOWER(TRIM(LEFT(TRIM(MID(TRIM(Applications!D204),FIND(",",TRIM(Applications!D204)&amp;",")+1,200)),FIND(",",TRIM(MID(TRIM(Applications!D204),FIND(",",TRIM(Applications!D204)&amp;",")+1,200))&amp;",")-1))),$U$2:$V$67,2,FALSE),"")))</f>
        <v/>
      </c>
      <c r="O204" s="26">
        <f>IF(M204="","",IF(N204="",M204,M204&amp;", "&amp;N204))</f>
        <v/>
      </c>
      <c r="P204" s="26">
        <f>IF(O204="","",IF(COUNTIF(O$2:O204,O204)=1,COUNTIF(O$2:O$2000,O204)+(2001-ROW())/100000,""))</f>
        <v/>
      </c>
    </row>
    <row r="205">
      <c r="A205" s="26">
        <f>IF(AND(ISNUMBER(Applications!A205),ISNUMBER(Applications!M205),OR(UPPER(TRIM(Applications!I205))="INTERVIEWING",UPPER(TRIM(Applications!I205))="REJECTED",UPPER(TRIM(Applications!I205))="OFFER")),IF(Applications!M205&gt;=Applications!A205,Applications!M205-Applications!A205,""),"")</f>
        <v/>
      </c>
      <c r="B205" s="26">
        <f>IF(AND(D205=1,ISNUMBER(Applications!A205)),WEEKDAY(Applications!A205),"")</f>
        <v/>
      </c>
      <c r="C205" s="27">
        <f>IF(AND(D205=1,ISNUMBER(Applications!A205)),Applications!A205-WEEKDAY(Applications!A205,3),"")</f>
        <v/>
      </c>
      <c r="D205" s="26">
        <f>IF(OR(UPPER(TRIM(Applications!I205))="APPLIED",UPPER(TRIM(Applications!I205))="INTERVIEWING",UPPER(TRIM(Applications!I205))="REJECTED",UPPER(TRIM(Applications!I205))="OFFER"),1,0)</f>
        <v/>
      </c>
      <c r="E205" s="26">
        <f>IF(AND(ISNUMBER(Applications!M205),OR(N(Applications!O205)&gt;0,UPPER(TRIM(Applications!I205))="INTERVIEWING",UPPER(TRIM(Applications!I205))="OFFER")),Applications!M205-WEEKDAY(Applications!M205,3),"")</f>
        <v/>
      </c>
      <c r="F205" s="26">
        <f>IF(AND(UPPER(TRIM(Applications!I205))="SKIPPED",ISNUMBER(Applications!A205)),Applications!A205-WEEKDAY(Applications!A205,3),"")</f>
        <v/>
      </c>
      <c r="G205" s="26">
        <f>IF(AND(UPPER(TRIM(Applications!I205))="BOOKMARKED",ISNUMBER(Applications!A205)),Applications!A205-WEEKDAY(Applications!A205,3),"")</f>
        <v/>
      </c>
      <c r="H205" s="26">
        <f>IF(AND(UPPER(TRIM(Applications!I205))="NOT APPLIED",ISNUMBER(Applications!A205)),Applications!A205-WEEKDAY(Applications!A205,3),"")</f>
        <v/>
      </c>
      <c r="I205" s="26">
        <f>IF(AND(UPPER(TRIM(Applications!I205))="REJECTED",ISNUMBER(Applications!M205)),Applications!M205-WEEKDAY(Applications!M205,3),"")</f>
        <v/>
      </c>
      <c r="J205" s="26">
        <f>IF(AND(UPPER(TRIM(Applications!I205))="OFFER",ISNUMBER(Applications!M205)),Applications!M205-WEEKDAY(Applications!M205,3),"")</f>
        <v/>
      </c>
      <c r="K205" s="26">
        <f>IF(TRIM(Applications!J205)="","",IFERROR(LOOKUP(2,1/ISNUMBER(SEARCH($R$2:$R$25,Applications!J205)),$S$2:$S$25),""))</f>
        <v/>
      </c>
      <c r="L205" s="26">
        <f>IF(K205="","",IF(COUNTIF(K$2:K205,K205)=1,COUNTIF(K$2:K$2000,K205)+(2001-ROW())/100000,""))</f>
        <v/>
      </c>
      <c r="M205" s="26">
        <f>IF(TRIM(Applications!D205)="","",TRIM(LEFT(TRIM(Applications!D205),FIND(",",TRIM(Applications!D205)&amp;",")-1)))</f>
        <v/>
      </c>
      <c r="N205" s="26">
        <f>IF(M205="","",IF(LEN(TRIM(LEFT(TRIM(MID(TRIM(Applications!D205),FIND(",",TRIM(Applications!D205)&amp;",")+1,200)),FIND(",",TRIM(MID(TRIM(Applications!D205),FIND(",",TRIM(Applications!D205)&amp;",")+1,200))&amp;",")-1)))=2,UPPER(TRIM(LEFT(TRIM(MID(TRIM(Applications!D205),FIND(",",TRIM(Applications!D205)&amp;",")+1,200)),FIND(",",TRIM(MID(TRIM(Applications!D205),FIND(",",TRIM(Applications!D205)&amp;",")+1,200))&amp;",")-1))),IFERROR(VLOOKUP(LOWER(TRIM(LEFT(TRIM(MID(TRIM(Applications!D205),FIND(",",TRIM(Applications!D205)&amp;",")+1,200)),FIND(",",TRIM(MID(TRIM(Applications!D205),FIND(",",TRIM(Applications!D205)&amp;",")+1,200))&amp;",")-1))),$U$2:$V$67,2,FALSE),"")))</f>
        <v/>
      </c>
      <c r="O205" s="26">
        <f>IF(M205="","",IF(N205="",M205,M205&amp;", "&amp;N205))</f>
        <v/>
      </c>
      <c r="P205" s="26">
        <f>IF(O205="","",IF(COUNTIF(O$2:O205,O205)=1,COUNTIF(O$2:O$2000,O205)+(2001-ROW())/100000,""))</f>
        <v/>
      </c>
    </row>
    <row r="206">
      <c r="A206" s="26">
        <f>IF(AND(ISNUMBER(Applications!A206),ISNUMBER(Applications!M206),OR(UPPER(TRIM(Applications!I206))="INTERVIEWING",UPPER(TRIM(Applications!I206))="REJECTED",UPPER(TRIM(Applications!I206))="OFFER")),IF(Applications!M206&gt;=Applications!A206,Applications!M206-Applications!A206,""),"")</f>
        <v/>
      </c>
      <c r="B206" s="26">
        <f>IF(AND(D206=1,ISNUMBER(Applications!A206)),WEEKDAY(Applications!A206),"")</f>
        <v/>
      </c>
      <c r="C206" s="27">
        <f>IF(AND(D206=1,ISNUMBER(Applications!A206)),Applications!A206-WEEKDAY(Applications!A206,3),"")</f>
        <v/>
      </c>
      <c r="D206" s="26">
        <f>IF(OR(UPPER(TRIM(Applications!I206))="APPLIED",UPPER(TRIM(Applications!I206))="INTERVIEWING",UPPER(TRIM(Applications!I206))="REJECTED",UPPER(TRIM(Applications!I206))="OFFER"),1,0)</f>
        <v/>
      </c>
      <c r="E206" s="26">
        <f>IF(AND(ISNUMBER(Applications!M206),OR(N(Applications!O206)&gt;0,UPPER(TRIM(Applications!I206))="INTERVIEWING",UPPER(TRIM(Applications!I206))="OFFER")),Applications!M206-WEEKDAY(Applications!M206,3),"")</f>
        <v/>
      </c>
      <c r="F206" s="26">
        <f>IF(AND(UPPER(TRIM(Applications!I206))="SKIPPED",ISNUMBER(Applications!A206)),Applications!A206-WEEKDAY(Applications!A206,3),"")</f>
        <v/>
      </c>
      <c r="G206" s="26">
        <f>IF(AND(UPPER(TRIM(Applications!I206))="BOOKMARKED",ISNUMBER(Applications!A206)),Applications!A206-WEEKDAY(Applications!A206,3),"")</f>
        <v/>
      </c>
      <c r="H206" s="26">
        <f>IF(AND(UPPER(TRIM(Applications!I206))="NOT APPLIED",ISNUMBER(Applications!A206)),Applications!A206-WEEKDAY(Applications!A206,3),"")</f>
        <v/>
      </c>
      <c r="I206" s="26">
        <f>IF(AND(UPPER(TRIM(Applications!I206))="REJECTED",ISNUMBER(Applications!M206)),Applications!M206-WEEKDAY(Applications!M206,3),"")</f>
        <v/>
      </c>
      <c r="J206" s="26">
        <f>IF(AND(UPPER(TRIM(Applications!I206))="OFFER",ISNUMBER(Applications!M206)),Applications!M206-WEEKDAY(Applications!M206,3),"")</f>
        <v/>
      </c>
      <c r="K206" s="26">
        <f>IF(TRIM(Applications!J206)="","",IFERROR(LOOKUP(2,1/ISNUMBER(SEARCH($R$2:$R$25,Applications!J206)),$S$2:$S$25),""))</f>
        <v/>
      </c>
      <c r="L206" s="26">
        <f>IF(K206="","",IF(COUNTIF(K$2:K206,K206)=1,COUNTIF(K$2:K$2000,K206)+(2001-ROW())/100000,""))</f>
        <v/>
      </c>
      <c r="M206" s="26">
        <f>IF(TRIM(Applications!D206)="","",TRIM(LEFT(TRIM(Applications!D206),FIND(",",TRIM(Applications!D206)&amp;",")-1)))</f>
        <v/>
      </c>
      <c r="N206" s="26">
        <f>IF(M206="","",IF(LEN(TRIM(LEFT(TRIM(MID(TRIM(Applications!D206),FIND(",",TRIM(Applications!D206)&amp;",")+1,200)),FIND(",",TRIM(MID(TRIM(Applications!D206),FIND(",",TRIM(Applications!D206)&amp;",")+1,200))&amp;",")-1)))=2,UPPER(TRIM(LEFT(TRIM(MID(TRIM(Applications!D206),FIND(",",TRIM(Applications!D206)&amp;",")+1,200)),FIND(",",TRIM(MID(TRIM(Applications!D206),FIND(",",TRIM(Applications!D206)&amp;",")+1,200))&amp;",")-1))),IFERROR(VLOOKUP(LOWER(TRIM(LEFT(TRIM(MID(TRIM(Applications!D206),FIND(",",TRIM(Applications!D206)&amp;",")+1,200)),FIND(",",TRIM(MID(TRIM(Applications!D206),FIND(",",TRIM(Applications!D206)&amp;",")+1,200))&amp;",")-1))),$U$2:$V$67,2,FALSE),"")))</f>
        <v/>
      </c>
      <c r="O206" s="26">
        <f>IF(M206="","",IF(N206="",M206,M206&amp;", "&amp;N206))</f>
        <v/>
      </c>
      <c r="P206" s="26">
        <f>IF(O206="","",IF(COUNTIF(O$2:O206,O206)=1,COUNTIF(O$2:O$2000,O206)+(2001-ROW())/100000,""))</f>
        <v/>
      </c>
    </row>
    <row r="207">
      <c r="A207" s="26">
        <f>IF(AND(ISNUMBER(Applications!A207),ISNUMBER(Applications!M207),OR(UPPER(TRIM(Applications!I207))="INTERVIEWING",UPPER(TRIM(Applications!I207))="REJECTED",UPPER(TRIM(Applications!I207))="OFFER")),IF(Applications!M207&gt;=Applications!A207,Applications!M207-Applications!A207,""),"")</f>
        <v/>
      </c>
      <c r="B207" s="26">
        <f>IF(AND(D207=1,ISNUMBER(Applications!A207)),WEEKDAY(Applications!A207),"")</f>
        <v/>
      </c>
      <c r="C207" s="27">
        <f>IF(AND(D207=1,ISNUMBER(Applications!A207)),Applications!A207-WEEKDAY(Applications!A207,3),"")</f>
        <v/>
      </c>
      <c r="D207" s="26">
        <f>IF(OR(UPPER(TRIM(Applications!I207))="APPLIED",UPPER(TRIM(Applications!I207))="INTERVIEWING",UPPER(TRIM(Applications!I207))="REJECTED",UPPER(TRIM(Applications!I207))="OFFER"),1,0)</f>
        <v/>
      </c>
      <c r="E207" s="26">
        <f>IF(AND(ISNUMBER(Applications!M207),OR(N(Applications!O207)&gt;0,UPPER(TRIM(Applications!I207))="INTERVIEWING",UPPER(TRIM(Applications!I207))="OFFER")),Applications!M207-WEEKDAY(Applications!M207,3),"")</f>
        <v/>
      </c>
      <c r="F207" s="26">
        <f>IF(AND(UPPER(TRIM(Applications!I207))="SKIPPED",ISNUMBER(Applications!A207)),Applications!A207-WEEKDAY(Applications!A207,3),"")</f>
        <v/>
      </c>
      <c r="G207" s="26">
        <f>IF(AND(UPPER(TRIM(Applications!I207))="BOOKMARKED",ISNUMBER(Applications!A207)),Applications!A207-WEEKDAY(Applications!A207,3),"")</f>
        <v/>
      </c>
      <c r="H207" s="26">
        <f>IF(AND(UPPER(TRIM(Applications!I207))="NOT APPLIED",ISNUMBER(Applications!A207)),Applications!A207-WEEKDAY(Applications!A207,3),"")</f>
        <v/>
      </c>
      <c r="I207" s="26">
        <f>IF(AND(UPPER(TRIM(Applications!I207))="REJECTED",ISNUMBER(Applications!M207)),Applications!M207-WEEKDAY(Applications!M207,3),"")</f>
        <v/>
      </c>
      <c r="J207" s="26">
        <f>IF(AND(UPPER(TRIM(Applications!I207))="OFFER",ISNUMBER(Applications!M207)),Applications!M207-WEEKDAY(Applications!M207,3),"")</f>
        <v/>
      </c>
      <c r="K207" s="26">
        <f>IF(TRIM(Applications!J207)="","",IFERROR(LOOKUP(2,1/ISNUMBER(SEARCH($R$2:$R$25,Applications!J207)),$S$2:$S$25),""))</f>
        <v/>
      </c>
      <c r="L207" s="26">
        <f>IF(K207="","",IF(COUNTIF(K$2:K207,K207)=1,COUNTIF(K$2:K$2000,K207)+(2001-ROW())/100000,""))</f>
        <v/>
      </c>
      <c r="M207" s="26">
        <f>IF(TRIM(Applications!D207)="","",TRIM(LEFT(TRIM(Applications!D207),FIND(",",TRIM(Applications!D207)&amp;",")-1)))</f>
        <v/>
      </c>
      <c r="N207" s="26">
        <f>IF(M207="","",IF(LEN(TRIM(LEFT(TRIM(MID(TRIM(Applications!D207),FIND(",",TRIM(Applications!D207)&amp;",")+1,200)),FIND(",",TRIM(MID(TRIM(Applications!D207),FIND(",",TRIM(Applications!D207)&amp;",")+1,200))&amp;",")-1)))=2,UPPER(TRIM(LEFT(TRIM(MID(TRIM(Applications!D207),FIND(",",TRIM(Applications!D207)&amp;",")+1,200)),FIND(",",TRIM(MID(TRIM(Applications!D207),FIND(",",TRIM(Applications!D207)&amp;",")+1,200))&amp;",")-1))),IFERROR(VLOOKUP(LOWER(TRIM(LEFT(TRIM(MID(TRIM(Applications!D207),FIND(",",TRIM(Applications!D207)&amp;",")+1,200)),FIND(",",TRIM(MID(TRIM(Applications!D207),FIND(",",TRIM(Applications!D207)&amp;",")+1,200))&amp;",")-1))),$U$2:$V$67,2,FALSE),"")))</f>
        <v/>
      </c>
      <c r="O207" s="26">
        <f>IF(M207="","",IF(N207="",M207,M207&amp;", "&amp;N207))</f>
        <v/>
      </c>
      <c r="P207" s="26">
        <f>IF(O207="","",IF(COUNTIF(O$2:O207,O207)=1,COUNTIF(O$2:O$2000,O207)+(2001-ROW())/100000,""))</f>
        <v/>
      </c>
    </row>
    <row r="208">
      <c r="A208" s="26">
        <f>IF(AND(ISNUMBER(Applications!A208),ISNUMBER(Applications!M208),OR(UPPER(TRIM(Applications!I208))="INTERVIEWING",UPPER(TRIM(Applications!I208))="REJECTED",UPPER(TRIM(Applications!I208))="OFFER")),IF(Applications!M208&gt;=Applications!A208,Applications!M208-Applications!A208,""),"")</f>
        <v/>
      </c>
      <c r="B208" s="26">
        <f>IF(AND(D208=1,ISNUMBER(Applications!A208)),WEEKDAY(Applications!A208),"")</f>
        <v/>
      </c>
      <c r="C208" s="27">
        <f>IF(AND(D208=1,ISNUMBER(Applications!A208)),Applications!A208-WEEKDAY(Applications!A208,3),"")</f>
        <v/>
      </c>
      <c r="D208" s="26">
        <f>IF(OR(UPPER(TRIM(Applications!I208))="APPLIED",UPPER(TRIM(Applications!I208))="INTERVIEWING",UPPER(TRIM(Applications!I208))="REJECTED",UPPER(TRIM(Applications!I208))="OFFER"),1,0)</f>
        <v/>
      </c>
      <c r="E208" s="26">
        <f>IF(AND(ISNUMBER(Applications!M208),OR(N(Applications!O208)&gt;0,UPPER(TRIM(Applications!I208))="INTERVIEWING",UPPER(TRIM(Applications!I208))="OFFER")),Applications!M208-WEEKDAY(Applications!M208,3),"")</f>
        <v/>
      </c>
      <c r="F208" s="26">
        <f>IF(AND(UPPER(TRIM(Applications!I208))="SKIPPED",ISNUMBER(Applications!A208)),Applications!A208-WEEKDAY(Applications!A208,3),"")</f>
        <v/>
      </c>
      <c r="G208" s="26">
        <f>IF(AND(UPPER(TRIM(Applications!I208))="BOOKMARKED",ISNUMBER(Applications!A208)),Applications!A208-WEEKDAY(Applications!A208,3),"")</f>
        <v/>
      </c>
      <c r="H208" s="26">
        <f>IF(AND(UPPER(TRIM(Applications!I208))="NOT APPLIED",ISNUMBER(Applications!A208)),Applications!A208-WEEKDAY(Applications!A208,3),"")</f>
        <v/>
      </c>
      <c r="I208" s="26">
        <f>IF(AND(UPPER(TRIM(Applications!I208))="REJECTED",ISNUMBER(Applications!M208)),Applications!M208-WEEKDAY(Applications!M208,3),"")</f>
        <v/>
      </c>
      <c r="J208" s="26">
        <f>IF(AND(UPPER(TRIM(Applications!I208))="OFFER",ISNUMBER(Applications!M208)),Applications!M208-WEEKDAY(Applications!M208,3),"")</f>
        <v/>
      </c>
      <c r="K208" s="26">
        <f>IF(TRIM(Applications!J208)="","",IFERROR(LOOKUP(2,1/ISNUMBER(SEARCH($R$2:$R$25,Applications!J208)),$S$2:$S$25),""))</f>
        <v/>
      </c>
      <c r="L208" s="26">
        <f>IF(K208="","",IF(COUNTIF(K$2:K208,K208)=1,COUNTIF(K$2:K$2000,K208)+(2001-ROW())/100000,""))</f>
        <v/>
      </c>
      <c r="M208" s="26">
        <f>IF(TRIM(Applications!D208)="","",TRIM(LEFT(TRIM(Applications!D208),FIND(",",TRIM(Applications!D208)&amp;",")-1)))</f>
        <v/>
      </c>
      <c r="N208" s="26">
        <f>IF(M208="","",IF(LEN(TRIM(LEFT(TRIM(MID(TRIM(Applications!D208),FIND(",",TRIM(Applications!D208)&amp;",")+1,200)),FIND(",",TRIM(MID(TRIM(Applications!D208),FIND(",",TRIM(Applications!D208)&amp;",")+1,200))&amp;",")-1)))=2,UPPER(TRIM(LEFT(TRIM(MID(TRIM(Applications!D208),FIND(",",TRIM(Applications!D208)&amp;",")+1,200)),FIND(",",TRIM(MID(TRIM(Applications!D208),FIND(",",TRIM(Applications!D208)&amp;",")+1,200))&amp;",")-1))),IFERROR(VLOOKUP(LOWER(TRIM(LEFT(TRIM(MID(TRIM(Applications!D208),FIND(",",TRIM(Applications!D208)&amp;",")+1,200)),FIND(",",TRIM(MID(TRIM(Applications!D208),FIND(",",TRIM(Applications!D208)&amp;",")+1,200))&amp;",")-1))),$U$2:$V$67,2,FALSE),"")))</f>
        <v/>
      </c>
      <c r="O208" s="26">
        <f>IF(M208="","",IF(N208="",M208,M208&amp;", "&amp;N208))</f>
        <v/>
      </c>
      <c r="P208" s="26">
        <f>IF(O208="","",IF(COUNTIF(O$2:O208,O208)=1,COUNTIF(O$2:O$2000,O208)+(2001-ROW())/100000,""))</f>
        <v/>
      </c>
    </row>
    <row r="209">
      <c r="A209" s="26">
        <f>IF(AND(ISNUMBER(Applications!A209),ISNUMBER(Applications!M209),OR(UPPER(TRIM(Applications!I209))="INTERVIEWING",UPPER(TRIM(Applications!I209))="REJECTED",UPPER(TRIM(Applications!I209))="OFFER")),IF(Applications!M209&gt;=Applications!A209,Applications!M209-Applications!A209,""),"")</f>
        <v/>
      </c>
      <c r="B209" s="26">
        <f>IF(AND(D209=1,ISNUMBER(Applications!A209)),WEEKDAY(Applications!A209),"")</f>
        <v/>
      </c>
      <c r="C209" s="27">
        <f>IF(AND(D209=1,ISNUMBER(Applications!A209)),Applications!A209-WEEKDAY(Applications!A209,3),"")</f>
        <v/>
      </c>
      <c r="D209" s="26">
        <f>IF(OR(UPPER(TRIM(Applications!I209))="APPLIED",UPPER(TRIM(Applications!I209))="INTERVIEWING",UPPER(TRIM(Applications!I209))="REJECTED",UPPER(TRIM(Applications!I209))="OFFER"),1,0)</f>
        <v/>
      </c>
      <c r="E209" s="26">
        <f>IF(AND(ISNUMBER(Applications!M209),OR(N(Applications!O209)&gt;0,UPPER(TRIM(Applications!I209))="INTERVIEWING",UPPER(TRIM(Applications!I209))="OFFER")),Applications!M209-WEEKDAY(Applications!M209,3),"")</f>
        <v/>
      </c>
      <c r="F209" s="26">
        <f>IF(AND(UPPER(TRIM(Applications!I209))="SKIPPED",ISNUMBER(Applications!A209)),Applications!A209-WEEKDAY(Applications!A209,3),"")</f>
        <v/>
      </c>
      <c r="G209" s="26">
        <f>IF(AND(UPPER(TRIM(Applications!I209))="BOOKMARKED",ISNUMBER(Applications!A209)),Applications!A209-WEEKDAY(Applications!A209,3),"")</f>
        <v/>
      </c>
      <c r="H209" s="26">
        <f>IF(AND(UPPER(TRIM(Applications!I209))="NOT APPLIED",ISNUMBER(Applications!A209)),Applications!A209-WEEKDAY(Applications!A209,3),"")</f>
        <v/>
      </c>
      <c r="I209" s="26">
        <f>IF(AND(UPPER(TRIM(Applications!I209))="REJECTED",ISNUMBER(Applications!M209)),Applications!M209-WEEKDAY(Applications!M209,3),"")</f>
        <v/>
      </c>
      <c r="J209" s="26">
        <f>IF(AND(UPPER(TRIM(Applications!I209))="OFFER",ISNUMBER(Applications!M209)),Applications!M209-WEEKDAY(Applications!M209,3),"")</f>
        <v/>
      </c>
      <c r="K209" s="26">
        <f>IF(TRIM(Applications!J209)="","",IFERROR(LOOKUP(2,1/ISNUMBER(SEARCH($R$2:$R$25,Applications!J209)),$S$2:$S$25),""))</f>
        <v/>
      </c>
      <c r="L209" s="26">
        <f>IF(K209="","",IF(COUNTIF(K$2:K209,K209)=1,COUNTIF(K$2:K$2000,K209)+(2001-ROW())/100000,""))</f>
        <v/>
      </c>
      <c r="M209" s="26">
        <f>IF(TRIM(Applications!D209)="","",TRIM(LEFT(TRIM(Applications!D209),FIND(",",TRIM(Applications!D209)&amp;",")-1)))</f>
        <v/>
      </c>
      <c r="N209" s="26">
        <f>IF(M209="","",IF(LEN(TRIM(LEFT(TRIM(MID(TRIM(Applications!D209),FIND(",",TRIM(Applications!D209)&amp;",")+1,200)),FIND(",",TRIM(MID(TRIM(Applications!D209),FIND(",",TRIM(Applications!D209)&amp;",")+1,200))&amp;",")-1)))=2,UPPER(TRIM(LEFT(TRIM(MID(TRIM(Applications!D209),FIND(",",TRIM(Applications!D209)&amp;",")+1,200)),FIND(",",TRIM(MID(TRIM(Applications!D209),FIND(",",TRIM(Applications!D209)&amp;",")+1,200))&amp;",")-1))),IFERROR(VLOOKUP(LOWER(TRIM(LEFT(TRIM(MID(TRIM(Applications!D209),FIND(",",TRIM(Applications!D209)&amp;",")+1,200)),FIND(",",TRIM(MID(TRIM(Applications!D209),FIND(",",TRIM(Applications!D209)&amp;",")+1,200))&amp;",")-1))),$U$2:$V$67,2,FALSE),"")))</f>
        <v/>
      </c>
      <c r="O209" s="26">
        <f>IF(M209="","",IF(N209="",M209,M209&amp;", "&amp;N209))</f>
        <v/>
      </c>
      <c r="P209" s="26">
        <f>IF(O209="","",IF(COUNTIF(O$2:O209,O209)=1,COUNTIF(O$2:O$2000,O209)+(2001-ROW())/100000,""))</f>
        <v/>
      </c>
    </row>
    <row r="210">
      <c r="A210" s="26">
        <f>IF(AND(ISNUMBER(Applications!A210),ISNUMBER(Applications!M210),OR(UPPER(TRIM(Applications!I210))="INTERVIEWING",UPPER(TRIM(Applications!I210))="REJECTED",UPPER(TRIM(Applications!I210))="OFFER")),IF(Applications!M210&gt;=Applications!A210,Applications!M210-Applications!A210,""),"")</f>
        <v/>
      </c>
      <c r="B210" s="26">
        <f>IF(AND(D210=1,ISNUMBER(Applications!A210)),WEEKDAY(Applications!A210),"")</f>
        <v/>
      </c>
      <c r="C210" s="27">
        <f>IF(AND(D210=1,ISNUMBER(Applications!A210)),Applications!A210-WEEKDAY(Applications!A210,3),"")</f>
        <v/>
      </c>
      <c r="D210" s="26">
        <f>IF(OR(UPPER(TRIM(Applications!I210))="APPLIED",UPPER(TRIM(Applications!I210))="INTERVIEWING",UPPER(TRIM(Applications!I210))="REJECTED",UPPER(TRIM(Applications!I210))="OFFER"),1,0)</f>
        <v/>
      </c>
      <c r="E210" s="26">
        <f>IF(AND(ISNUMBER(Applications!M210),OR(N(Applications!O210)&gt;0,UPPER(TRIM(Applications!I210))="INTERVIEWING",UPPER(TRIM(Applications!I210))="OFFER")),Applications!M210-WEEKDAY(Applications!M210,3),"")</f>
        <v/>
      </c>
      <c r="F210" s="26">
        <f>IF(AND(UPPER(TRIM(Applications!I210))="SKIPPED",ISNUMBER(Applications!A210)),Applications!A210-WEEKDAY(Applications!A210,3),"")</f>
        <v/>
      </c>
      <c r="G210" s="26">
        <f>IF(AND(UPPER(TRIM(Applications!I210))="BOOKMARKED",ISNUMBER(Applications!A210)),Applications!A210-WEEKDAY(Applications!A210,3),"")</f>
        <v/>
      </c>
      <c r="H210" s="26">
        <f>IF(AND(UPPER(TRIM(Applications!I210))="NOT APPLIED",ISNUMBER(Applications!A210)),Applications!A210-WEEKDAY(Applications!A210,3),"")</f>
        <v/>
      </c>
      <c r="I210" s="26">
        <f>IF(AND(UPPER(TRIM(Applications!I210))="REJECTED",ISNUMBER(Applications!M210)),Applications!M210-WEEKDAY(Applications!M210,3),"")</f>
        <v/>
      </c>
      <c r="J210" s="26">
        <f>IF(AND(UPPER(TRIM(Applications!I210))="OFFER",ISNUMBER(Applications!M210)),Applications!M210-WEEKDAY(Applications!M210,3),"")</f>
        <v/>
      </c>
      <c r="K210" s="26">
        <f>IF(TRIM(Applications!J210)="","",IFERROR(LOOKUP(2,1/ISNUMBER(SEARCH($R$2:$R$25,Applications!J210)),$S$2:$S$25),""))</f>
        <v/>
      </c>
      <c r="L210" s="26">
        <f>IF(K210="","",IF(COUNTIF(K$2:K210,K210)=1,COUNTIF(K$2:K$2000,K210)+(2001-ROW())/100000,""))</f>
        <v/>
      </c>
      <c r="M210" s="26">
        <f>IF(TRIM(Applications!D210)="","",TRIM(LEFT(TRIM(Applications!D210),FIND(",",TRIM(Applications!D210)&amp;",")-1)))</f>
        <v/>
      </c>
      <c r="N210" s="26">
        <f>IF(M210="","",IF(LEN(TRIM(LEFT(TRIM(MID(TRIM(Applications!D210),FIND(",",TRIM(Applications!D210)&amp;",")+1,200)),FIND(",",TRIM(MID(TRIM(Applications!D210),FIND(",",TRIM(Applications!D210)&amp;",")+1,200))&amp;",")-1)))=2,UPPER(TRIM(LEFT(TRIM(MID(TRIM(Applications!D210),FIND(",",TRIM(Applications!D210)&amp;",")+1,200)),FIND(",",TRIM(MID(TRIM(Applications!D210),FIND(",",TRIM(Applications!D210)&amp;",")+1,200))&amp;",")-1))),IFERROR(VLOOKUP(LOWER(TRIM(LEFT(TRIM(MID(TRIM(Applications!D210),FIND(",",TRIM(Applications!D210)&amp;",")+1,200)),FIND(",",TRIM(MID(TRIM(Applications!D210),FIND(",",TRIM(Applications!D210)&amp;",")+1,200))&amp;",")-1))),$U$2:$V$67,2,FALSE),"")))</f>
        <v/>
      </c>
      <c r="O210" s="26">
        <f>IF(M210="","",IF(N210="",M210,M210&amp;", "&amp;N210))</f>
        <v/>
      </c>
      <c r="P210" s="26">
        <f>IF(O210="","",IF(COUNTIF(O$2:O210,O210)=1,COUNTIF(O$2:O$2000,O210)+(2001-ROW())/100000,""))</f>
        <v/>
      </c>
    </row>
    <row r="211">
      <c r="A211" s="26">
        <f>IF(AND(ISNUMBER(Applications!A211),ISNUMBER(Applications!M211),OR(UPPER(TRIM(Applications!I211))="INTERVIEWING",UPPER(TRIM(Applications!I211))="REJECTED",UPPER(TRIM(Applications!I211))="OFFER")),IF(Applications!M211&gt;=Applications!A211,Applications!M211-Applications!A211,""),"")</f>
        <v/>
      </c>
      <c r="B211" s="26">
        <f>IF(AND(D211=1,ISNUMBER(Applications!A211)),WEEKDAY(Applications!A211),"")</f>
        <v/>
      </c>
      <c r="C211" s="27">
        <f>IF(AND(D211=1,ISNUMBER(Applications!A211)),Applications!A211-WEEKDAY(Applications!A211,3),"")</f>
        <v/>
      </c>
      <c r="D211" s="26">
        <f>IF(OR(UPPER(TRIM(Applications!I211))="APPLIED",UPPER(TRIM(Applications!I211))="INTERVIEWING",UPPER(TRIM(Applications!I211))="REJECTED",UPPER(TRIM(Applications!I211))="OFFER"),1,0)</f>
        <v/>
      </c>
      <c r="E211" s="26">
        <f>IF(AND(ISNUMBER(Applications!M211),OR(N(Applications!O211)&gt;0,UPPER(TRIM(Applications!I211))="INTERVIEWING",UPPER(TRIM(Applications!I211))="OFFER")),Applications!M211-WEEKDAY(Applications!M211,3),"")</f>
        <v/>
      </c>
      <c r="F211" s="26">
        <f>IF(AND(UPPER(TRIM(Applications!I211))="SKIPPED",ISNUMBER(Applications!A211)),Applications!A211-WEEKDAY(Applications!A211,3),"")</f>
        <v/>
      </c>
      <c r="G211" s="26">
        <f>IF(AND(UPPER(TRIM(Applications!I211))="BOOKMARKED",ISNUMBER(Applications!A211)),Applications!A211-WEEKDAY(Applications!A211,3),"")</f>
        <v/>
      </c>
      <c r="H211" s="26">
        <f>IF(AND(UPPER(TRIM(Applications!I211))="NOT APPLIED",ISNUMBER(Applications!A211)),Applications!A211-WEEKDAY(Applications!A211,3),"")</f>
        <v/>
      </c>
      <c r="I211" s="26">
        <f>IF(AND(UPPER(TRIM(Applications!I211))="REJECTED",ISNUMBER(Applications!M211)),Applications!M211-WEEKDAY(Applications!M211,3),"")</f>
        <v/>
      </c>
      <c r="J211" s="26">
        <f>IF(AND(UPPER(TRIM(Applications!I211))="OFFER",ISNUMBER(Applications!M211)),Applications!M211-WEEKDAY(Applications!M211,3),"")</f>
        <v/>
      </c>
      <c r="K211" s="26">
        <f>IF(TRIM(Applications!J211)="","",IFERROR(LOOKUP(2,1/ISNUMBER(SEARCH($R$2:$R$25,Applications!J211)),$S$2:$S$25),""))</f>
        <v/>
      </c>
      <c r="L211" s="26">
        <f>IF(K211="","",IF(COUNTIF(K$2:K211,K211)=1,COUNTIF(K$2:K$2000,K211)+(2001-ROW())/100000,""))</f>
        <v/>
      </c>
      <c r="M211" s="26">
        <f>IF(TRIM(Applications!D211)="","",TRIM(LEFT(TRIM(Applications!D211),FIND(",",TRIM(Applications!D211)&amp;",")-1)))</f>
        <v/>
      </c>
      <c r="N211" s="26">
        <f>IF(M211="","",IF(LEN(TRIM(LEFT(TRIM(MID(TRIM(Applications!D211),FIND(",",TRIM(Applications!D211)&amp;",")+1,200)),FIND(",",TRIM(MID(TRIM(Applications!D211),FIND(",",TRIM(Applications!D211)&amp;",")+1,200))&amp;",")-1)))=2,UPPER(TRIM(LEFT(TRIM(MID(TRIM(Applications!D211),FIND(",",TRIM(Applications!D211)&amp;",")+1,200)),FIND(",",TRIM(MID(TRIM(Applications!D211),FIND(",",TRIM(Applications!D211)&amp;",")+1,200))&amp;",")-1))),IFERROR(VLOOKUP(LOWER(TRIM(LEFT(TRIM(MID(TRIM(Applications!D211),FIND(",",TRIM(Applications!D211)&amp;",")+1,200)),FIND(",",TRIM(MID(TRIM(Applications!D211),FIND(",",TRIM(Applications!D211)&amp;",")+1,200))&amp;",")-1))),$U$2:$V$67,2,FALSE),"")))</f>
        <v/>
      </c>
      <c r="O211" s="26">
        <f>IF(M211="","",IF(N211="",M211,M211&amp;", "&amp;N211))</f>
        <v/>
      </c>
      <c r="P211" s="26">
        <f>IF(O211="","",IF(COUNTIF(O$2:O211,O211)=1,COUNTIF(O$2:O$2000,O211)+(2001-ROW())/100000,""))</f>
        <v/>
      </c>
    </row>
    <row r="212">
      <c r="A212" s="26">
        <f>IF(AND(ISNUMBER(Applications!A212),ISNUMBER(Applications!M212),OR(UPPER(TRIM(Applications!I212))="INTERVIEWING",UPPER(TRIM(Applications!I212))="REJECTED",UPPER(TRIM(Applications!I212))="OFFER")),IF(Applications!M212&gt;=Applications!A212,Applications!M212-Applications!A212,""),"")</f>
        <v/>
      </c>
      <c r="B212" s="26">
        <f>IF(AND(D212=1,ISNUMBER(Applications!A212)),WEEKDAY(Applications!A212),"")</f>
        <v/>
      </c>
      <c r="C212" s="27">
        <f>IF(AND(D212=1,ISNUMBER(Applications!A212)),Applications!A212-WEEKDAY(Applications!A212,3),"")</f>
        <v/>
      </c>
      <c r="D212" s="26">
        <f>IF(OR(UPPER(TRIM(Applications!I212))="APPLIED",UPPER(TRIM(Applications!I212))="INTERVIEWING",UPPER(TRIM(Applications!I212))="REJECTED",UPPER(TRIM(Applications!I212))="OFFER"),1,0)</f>
        <v/>
      </c>
      <c r="E212" s="26">
        <f>IF(AND(ISNUMBER(Applications!M212),OR(N(Applications!O212)&gt;0,UPPER(TRIM(Applications!I212))="INTERVIEWING",UPPER(TRIM(Applications!I212))="OFFER")),Applications!M212-WEEKDAY(Applications!M212,3),"")</f>
        <v/>
      </c>
      <c r="F212" s="26">
        <f>IF(AND(UPPER(TRIM(Applications!I212))="SKIPPED",ISNUMBER(Applications!A212)),Applications!A212-WEEKDAY(Applications!A212,3),"")</f>
        <v/>
      </c>
      <c r="G212" s="26">
        <f>IF(AND(UPPER(TRIM(Applications!I212))="BOOKMARKED",ISNUMBER(Applications!A212)),Applications!A212-WEEKDAY(Applications!A212,3),"")</f>
        <v/>
      </c>
      <c r="H212" s="26">
        <f>IF(AND(UPPER(TRIM(Applications!I212))="NOT APPLIED",ISNUMBER(Applications!A212)),Applications!A212-WEEKDAY(Applications!A212,3),"")</f>
        <v/>
      </c>
      <c r="I212" s="26">
        <f>IF(AND(UPPER(TRIM(Applications!I212))="REJECTED",ISNUMBER(Applications!M212)),Applications!M212-WEEKDAY(Applications!M212,3),"")</f>
        <v/>
      </c>
      <c r="J212" s="26">
        <f>IF(AND(UPPER(TRIM(Applications!I212))="OFFER",ISNUMBER(Applications!M212)),Applications!M212-WEEKDAY(Applications!M212,3),"")</f>
        <v/>
      </c>
      <c r="K212" s="26">
        <f>IF(TRIM(Applications!J212)="","",IFERROR(LOOKUP(2,1/ISNUMBER(SEARCH($R$2:$R$25,Applications!J212)),$S$2:$S$25),""))</f>
        <v/>
      </c>
      <c r="L212" s="26">
        <f>IF(K212="","",IF(COUNTIF(K$2:K212,K212)=1,COUNTIF(K$2:K$2000,K212)+(2001-ROW())/100000,""))</f>
        <v/>
      </c>
      <c r="M212" s="26">
        <f>IF(TRIM(Applications!D212)="","",TRIM(LEFT(TRIM(Applications!D212),FIND(",",TRIM(Applications!D212)&amp;",")-1)))</f>
        <v/>
      </c>
      <c r="N212" s="26">
        <f>IF(M212="","",IF(LEN(TRIM(LEFT(TRIM(MID(TRIM(Applications!D212),FIND(",",TRIM(Applications!D212)&amp;",")+1,200)),FIND(",",TRIM(MID(TRIM(Applications!D212),FIND(",",TRIM(Applications!D212)&amp;",")+1,200))&amp;",")-1)))=2,UPPER(TRIM(LEFT(TRIM(MID(TRIM(Applications!D212),FIND(",",TRIM(Applications!D212)&amp;",")+1,200)),FIND(",",TRIM(MID(TRIM(Applications!D212),FIND(",",TRIM(Applications!D212)&amp;",")+1,200))&amp;",")-1))),IFERROR(VLOOKUP(LOWER(TRIM(LEFT(TRIM(MID(TRIM(Applications!D212),FIND(",",TRIM(Applications!D212)&amp;",")+1,200)),FIND(",",TRIM(MID(TRIM(Applications!D212),FIND(",",TRIM(Applications!D212)&amp;",")+1,200))&amp;",")-1))),$U$2:$V$67,2,FALSE),"")))</f>
        <v/>
      </c>
      <c r="O212" s="26">
        <f>IF(M212="","",IF(N212="",M212,M212&amp;", "&amp;N212))</f>
        <v/>
      </c>
      <c r="P212" s="26">
        <f>IF(O212="","",IF(COUNTIF(O$2:O212,O212)=1,COUNTIF(O$2:O$2000,O212)+(2001-ROW())/100000,""))</f>
        <v/>
      </c>
    </row>
    <row r="213">
      <c r="A213" s="26">
        <f>IF(AND(ISNUMBER(Applications!A213),ISNUMBER(Applications!M213),OR(UPPER(TRIM(Applications!I213))="INTERVIEWING",UPPER(TRIM(Applications!I213))="REJECTED",UPPER(TRIM(Applications!I213))="OFFER")),IF(Applications!M213&gt;=Applications!A213,Applications!M213-Applications!A213,""),"")</f>
        <v/>
      </c>
      <c r="B213" s="26">
        <f>IF(AND(D213=1,ISNUMBER(Applications!A213)),WEEKDAY(Applications!A213),"")</f>
        <v/>
      </c>
      <c r="C213" s="27">
        <f>IF(AND(D213=1,ISNUMBER(Applications!A213)),Applications!A213-WEEKDAY(Applications!A213,3),"")</f>
        <v/>
      </c>
      <c r="D213" s="26">
        <f>IF(OR(UPPER(TRIM(Applications!I213))="APPLIED",UPPER(TRIM(Applications!I213))="INTERVIEWING",UPPER(TRIM(Applications!I213))="REJECTED",UPPER(TRIM(Applications!I213))="OFFER"),1,0)</f>
        <v/>
      </c>
      <c r="E213" s="26">
        <f>IF(AND(ISNUMBER(Applications!M213),OR(N(Applications!O213)&gt;0,UPPER(TRIM(Applications!I213))="INTERVIEWING",UPPER(TRIM(Applications!I213))="OFFER")),Applications!M213-WEEKDAY(Applications!M213,3),"")</f>
        <v/>
      </c>
      <c r="F213" s="26">
        <f>IF(AND(UPPER(TRIM(Applications!I213))="SKIPPED",ISNUMBER(Applications!A213)),Applications!A213-WEEKDAY(Applications!A213,3),"")</f>
        <v/>
      </c>
      <c r="G213" s="26">
        <f>IF(AND(UPPER(TRIM(Applications!I213))="BOOKMARKED",ISNUMBER(Applications!A213)),Applications!A213-WEEKDAY(Applications!A213,3),"")</f>
        <v/>
      </c>
      <c r="H213" s="26">
        <f>IF(AND(UPPER(TRIM(Applications!I213))="NOT APPLIED",ISNUMBER(Applications!A213)),Applications!A213-WEEKDAY(Applications!A213,3),"")</f>
        <v/>
      </c>
      <c r="I213" s="26">
        <f>IF(AND(UPPER(TRIM(Applications!I213))="REJECTED",ISNUMBER(Applications!M213)),Applications!M213-WEEKDAY(Applications!M213,3),"")</f>
        <v/>
      </c>
      <c r="J213" s="26">
        <f>IF(AND(UPPER(TRIM(Applications!I213))="OFFER",ISNUMBER(Applications!M213)),Applications!M213-WEEKDAY(Applications!M213,3),"")</f>
        <v/>
      </c>
      <c r="K213" s="26">
        <f>IF(TRIM(Applications!J213)="","",IFERROR(LOOKUP(2,1/ISNUMBER(SEARCH($R$2:$R$25,Applications!J213)),$S$2:$S$25),""))</f>
        <v/>
      </c>
      <c r="L213" s="26">
        <f>IF(K213="","",IF(COUNTIF(K$2:K213,K213)=1,COUNTIF(K$2:K$2000,K213)+(2001-ROW())/100000,""))</f>
        <v/>
      </c>
      <c r="M213" s="26">
        <f>IF(TRIM(Applications!D213)="","",TRIM(LEFT(TRIM(Applications!D213),FIND(",",TRIM(Applications!D213)&amp;",")-1)))</f>
        <v/>
      </c>
      <c r="N213" s="26">
        <f>IF(M213="","",IF(LEN(TRIM(LEFT(TRIM(MID(TRIM(Applications!D213),FIND(",",TRIM(Applications!D213)&amp;",")+1,200)),FIND(",",TRIM(MID(TRIM(Applications!D213),FIND(",",TRIM(Applications!D213)&amp;",")+1,200))&amp;",")-1)))=2,UPPER(TRIM(LEFT(TRIM(MID(TRIM(Applications!D213),FIND(",",TRIM(Applications!D213)&amp;",")+1,200)),FIND(",",TRIM(MID(TRIM(Applications!D213),FIND(",",TRIM(Applications!D213)&amp;",")+1,200))&amp;",")-1))),IFERROR(VLOOKUP(LOWER(TRIM(LEFT(TRIM(MID(TRIM(Applications!D213),FIND(",",TRIM(Applications!D213)&amp;",")+1,200)),FIND(",",TRIM(MID(TRIM(Applications!D213),FIND(",",TRIM(Applications!D213)&amp;",")+1,200))&amp;",")-1))),$U$2:$V$67,2,FALSE),"")))</f>
        <v/>
      </c>
      <c r="O213" s="26">
        <f>IF(M213="","",IF(N213="",M213,M213&amp;", "&amp;N213))</f>
        <v/>
      </c>
      <c r="P213" s="26">
        <f>IF(O213="","",IF(COUNTIF(O$2:O213,O213)=1,COUNTIF(O$2:O$2000,O213)+(2001-ROW())/100000,""))</f>
        <v/>
      </c>
    </row>
    <row r="214">
      <c r="A214" s="26">
        <f>IF(AND(ISNUMBER(Applications!A214),ISNUMBER(Applications!M214),OR(UPPER(TRIM(Applications!I214))="INTERVIEWING",UPPER(TRIM(Applications!I214))="REJECTED",UPPER(TRIM(Applications!I214))="OFFER")),IF(Applications!M214&gt;=Applications!A214,Applications!M214-Applications!A214,""),"")</f>
        <v/>
      </c>
      <c r="B214" s="26">
        <f>IF(AND(D214=1,ISNUMBER(Applications!A214)),WEEKDAY(Applications!A214),"")</f>
        <v/>
      </c>
      <c r="C214" s="27">
        <f>IF(AND(D214=1,ISNUMBER(Applications!A214)),Applications!A214-WEEKDAY(Applications!A214,3),"")</f>
        <v/>
      </c>
      <c r="D214" s="26">
        <f>IF(OR(UPPER(TRIM(Applications!I214))="APPLIED",UPPER(TRIM(Applications!I214))="INTERVIEWING",UPPER(TRIM(Applications!I214))="REJECTED",UPPER(TRIM(Applications!I214))="OFFER"),1,0)</f>
        <v/>
      </c>
      <c r="E214" s="26">
        <f>IF(AND(ISNUMBER(Applications!M214),OR(N(Applications!O214)&gt;0,UPPER(TRIM(Applications!I214))="INTERVIEWING",UPPER(TRIM(Applications!I214))="OFFER")),Applications!M214-WEEKDAY(Applications!M214,3),"")</f>
        <v/>
      </c>
      <c r="F214" s="26">
        <f>IF(AND(UPPER(TRIM(Applications!I214))="SKIPPED",ISNUMBER(Applications!A214)),Applications!A214-WEEKDAY(Applications!A214,3),"")</f>
        <v/>
      </c>
      <c r="G214" s="26">
        <f>IF(AND(UPPER(TRIM(Applications!I214))="BOOKMARKED",ISNUMBER(Applications!A214)),Applications!A214-WEEKDAY(Applications!A214,3),"")</f>
        <v/>
      </c>
      <c r="H214" s="26">
        <f>IF(AND(UPPER(TRIM(Applications!I214))="NOT APPLIED",ISNUMBER(Applications!A214)),Applications!A214-WEEKDAY(Applications!A214,3),"")</f>
        <v/>
      </c>
      <c r="I214" s="26">
        <f>IF(AND(UPPER(TRIM(Applications!I214))="REJECTED",ISNUMBER(Applications!M214)),Applications!M214-WEEKDAY(Applications!M214,3),"")</f>
        <v/>
      </c>
      <c r="J214" s="26">
        <f>IF(AND(UPPER(TRIM(Applications!I214))="OFFER",ISNUMBER(Applications!M214)),Applications!M214-WEEKDAY(Applications!M214,3),"")</f>
        <v/>
      </c>
      <c r="K214" s="26">
        <f>IF(TRIM(Applications!J214)="","",IFERROR(LOOKUP(2,1/ISNUMBER(SEARCH($R$2:$R$25,Applications!J214)),$S$2:$S$25),""))</f>
        <v/>
      </c>
      <c r="L214" s="26">
        <f>IF(K214="","",IF(COUNTIF(K$2:K214,K214)=1,COUNTIF(K$2:K$2000,K214)+(2001-ROW())/100000,""))</f>
        <v/>
      </c>
      <c r="M214" s="26">
        <f>IF(TRIM(Applications!D214)="","",TRIM(LEFT(TRIM(Applications!D214),FIND(",",TRIM(Applications!D214)&amp;",")-1)))</f>
        <v/>
      </c>
      <c r="N214" s="26">
        <f>IF(M214="","",IF(LEN(TRIM(LEFT(TRIM(MID(TRIM(Applications!D214),FIND(",",TRIM(Applications!D214)&amp;",")+1,200)),FIND(",",TRIM(MID(TRIM(Applications!D214),FIND(",",TRIM(Applications!D214)&amp;",")+1,200))&amp;",")-1)))=2,UPPER(TRIM(LEFT(TRIM(MID(TRIM(Applications!D214),FIND(",",TRIM(Applications!D214)&amp;",")+1,200)),FIND(",",TRIM(MID(TRIM(Applications!D214),FIND(",",TRIM(Applications!D214)&amp;",")+1,200))&amp;",")-1))),IFERROR(VLOOKUP(LOWER(TRIM(LEFT(TRIM(MID(TRIM(Applications!D214),FIND(",",TRIM(Applications!D214)&amp;",")+1,200)),FIND(",",TRIM(MID(TRIM(Applications!D214),FIND(",",TRIM(Applications!D214)&amp;",")+1,200))&amp;",")-1))),$U$2:$V$67,2,FALSE),"")))</f>
        <v/>
      </c>
      <c r="O214" s="26">
        <f>IF(M214="","",IF(N214="",M214,M214&amp;", "&amp;N214))</f>
        <v/>
      </c>
      <c r="P214" s="26">
        <f>IF(O214="","",IF(COUNTIF(O$2:O214,O214)=1,COUNTIF(O$2:O$2000,O214)+(2001-ROW())/100000,""))</f>
        <v/>
      </c>
    </row>
    <row r="215">
      <c r="A215" s="26">
        <f>IF(AND(ISNUMBER(Applications!A215),ISNUMBER(Applications!M215),OR(UPPER(TRIM(Applications!I215))="INTERVIEWING",UPPER(TRIM(Applications!I215))="REJECTED",UPPER(TRIM(Applications!I215))="OFFER")),IF(Applications!M215&gt;=Applications!A215,Applications!M215-Applications!A215,""),"")</f>
        <v/>
      </c>
      <c r="B215" s="26">
        <f>IF(AND(D215=1,ISNUMBER(Applications!A215)),WEEKDAY(Applications!A215),"")</f>
        <v/>
      </c>
      <c r="C215" s="27">
        <f>IF(AND(D215=1,ISNUMBER(Applications!A215)),Applications!A215-WEEKDAY(Applications!A215,3),"")</f>
        <v/>
      </c>
      <c r="D215" s="26">
        <f>IF(OR(UPPER(TRIM(Applications!I215))="APPLIED",UPPER(TRIM(Applications!I215))="INTERVIEWING",UPPER(TRIM(Applications!I215))="REJECTED",UPPER(TRIM(Applications!I215))="OFFER"),1,0)</f>
        <v/>
      </c>
      <c r="E215" s="26">
        <f>IF(AND(ISNUMBER(Applications!M215),OR(N(Applications!O215)&gt;0,UPPER(TRIM(Applications!I215))="INTERVIEWING",UPPER(TRIM(Applications!I215))="OFFER")),Applications!M215-WEEKDAY(Applications!M215,3),"")</f>
        <v/>
      </c>
      <c r="F215" s="26">
        <f>IF(AND(UPPER(TRIM(Applications!I215))="SKIPPED",ISNUMBER(Applications!A215)),Applications!A215-WEEKDAY(Applications!A215,3),"")</f>
        <v/>
      </c>
      <c r="G215" s="26">
        <f>IF(AND(UPPER(TRIM(Applications!I215))="BOOKMARKED",ISNUMBER(Applications!A215)),Applications!A215-WEEKDAY(Applications!A215,3),"")</f>
        <v/>
      </c>
      <c r="H215" s="26">
        <f>IF(AND(UPPER(TRIM(Applications!I215))="NOT APPLIED",ISNUMBER(Applications!A215)),Applications!A215-WEEKDAY(Applications!A215,3),"")</f>
        <v/>
      </c>
      <c r="I215" s="26">
        <f>IF(AND(UPPER(TRIM(Applications!I215))="REJECTED",ISNUMBER(Applications!M215)),Applications!M215-WEEKDAY(Applications!M215,3),"")</f>
        <v/>
      </c>
      <c r="J215" s="26">
        <f>IF(AND(UPPER(TRIM(Applications!I215))="OFFER",ISNUMBER(Applications!M215)),Applications!M215-WEEKDAY(Applications!M215,3),"")</f>
        <v/>
      </c>
      <c r="K215" s="26">
        <f>IF(TRIM(Applications!J215)="","",IFERROR(LOOKUP(2,1/ISNUMBER(SEARCH($R$2:$R$25,Applications!J215)),$S$2:$S$25),""))</f>
        <v/>
      </c>
      <c r="L215" s="26">
        <f>IF(K215="","",IF(COUNTIF(K$2:K215,K215)=1,COUNTIF(K$2:K$2000,K215)+(2001-ROW())/100000,""))</f>
        <v/>
      </c>
      <c r="M215" s="26">
        <f>IF(TRIM(Applications!D215)="","",TRIM(LEFT(TRIM(Applications!D215),FIND(",",TRIM(Applications!D215)&amp;",")-1)))</f>
        <v/>
      </c>
      <c r="N215" s="26">
        <f>IF(M215="","",IF(LEN(TRIM(LEFT(TRIM(MID(TRIM(Applications!D215),FIND(",",TRIM(Applications!D215)&amp;",")+1,200)),FIND(",",TRIM(MID(TRIM(Applications!D215),FIND(",",TRIM(Applications!D215)&amp;",")+1,200))&amp;",")-1)))=2,UPPER(TRIM(LEFT(TRIM(MID(TRIM(Applications!D215),FIND(",",TRIM(Applications!D215)&amp;",")+1,200)),FIND(",",TRIM(MID(TRIM(Applications!D215),FIND(",",TRIM(Applications!D215)&amp;",")+1,200))&amp;",")-1))),IFERROR(VLOOKUP(LOWER(TRIM(LEFT(TRIM(MID(TRIM(Applications!D215),FIND(",",TRIM(Applications!D215)&amp;",")+1,200)),FIND(",",TRIM(MID(TRIM(Applications!D215),FIND(",",TRIM(Applications!D215)&amp;",")+1,200))&amp;",")-1))),$U$2:$V$67,2,FALSE),"")))</f>
        <v/>
      </c>
      <c r="O215" s="26">
        <f>IF(M215="","",IF(N215="",M215,M215&amp;", "&amp;N215))</f>
        <v/>
      </c>
      <c r="P215" s="26">
        <f>IF(O215="","",IF(COUNTIF(O$2:O215,O215)=1,COUNTIF(O$2:O$2000,O215)+(2001-ROW())/100000,""))</f>
        <v/>
      </c>
    </row>
    <row r="216">
      <c r="A216" s="26">
        <f>IF(AND(ISNUMBER(Applications!A216),ISNUMBER(Applications!M216),OR(UPPER(TRIM(Applications!I216))="INTERVIEWING",UPPER(TRIM(Applications!I216))="REJECTED",UPPER(TRIM(Applications!I216))="OFFER")),IF(Applications!M216&gt;=Applications!A216,Applications!M216-Applications!A216,""),"")</f>
        <v/>
      </c>
      <c r="B216" s="26">
        <f>IF(AND(D216=1,ISNUMBER(Applications!A216)),WEEKDAY(Applications!A216),"")</f>
        <v/>
      </c>
      <c r="C216" s="27">
        <f>IF(AND(D216=1,ISNUMBER(Applications!A216)),Applications!A216-WEEKDAY(Applications!A216,3),"")</f>
        <v/>
      </c>
      <c r="D216" s="26">
        <f>IF(OR(UPPER(TRIM(Applications!I216))="APPLIED",UPPER(TRIM(Applications!I216))="INTERVIEWING",UPPER(TRIM(Applications!I216))="REJECTED",UPPER(TRIM(Applications!I216))="OFFER"),1,0)</f>
        <v/>
      </c>
      <c r="E216" s="26">
        <f>IF(AND(ISNUMBER(Applications!M216),OR(N(Applications!O216)&gt;0,UPPER(TRIM(Applications!I216))="INTERVIEWING",UPPER(TRIM(Applications!I216))="OFFER")),Applications!M216-WEEKDAY(Applications!M216,3),"")</f>
        <v/>
      </c>
      <c r="F216" s="26">
        <f>IF(AND(UPPER(TRIM(Applications!I216))="SKIPPED",ISNUMBER(Applications!A216)),Applications!A216-WEEKDAY(Applications!A216,3),"")</f>
        <v/>
      </c>
      <c r="G216" s="26">
        <f>IF(AND(UPPER(TRIM(Applications!I216))="BOOKMARKED",ISNUMBER(Applications!A216)),Applications!A216-WEEKDAY(Applications!A216,3),"")</f>
        <v/>
      </c>
      <c r="H216" s="26">
        <f>IF(AND(UPPER(TRIM(Applications!I216))="NOT APPLIED",ISNUMBER(Applications!A216)),Applications!A216-WEEKDAY(Applications!A216,3),"")</f>
        <v/>
      </c>
      <c r="I216" s="26">
        <f>IF(AND(UPPER(TRIM(Applications!I216))="REJECTED",ISNUMBER(Applications!M216)),Applications!M216-WEEKDAY(Applications!M216,3),"")</f>
        <v/>
      </c>
      <c r="J216" s="26">
        <f>IF(AND(UPPER(TRIM(Applications!I216))="OFFER",ISNUMBER(Applications!M216)),Applications!M216-WEEKDAY(Applications!M216,3),"")</f>
        <v/>
      </c>
      <c r="K216" s="26">
        <f>IF(TRIM(Applications!J216)="","",IFERROR(LOOKUP(2,1/ISNUMBER(SEARCH($R$2:$R$25,Applications!J216)),$S$2:$S$25),""))</f>
        <v/>
      </c>
      <c r="L216" s="26">
        <f>IF(K216="","",IF(COUNTIF(K$2:K216,K216)=1,COUNTIF(K$2:K$2000,K216)+(2001-ROW())/100000,""))</f>
        <v/>
      </c>
      <c r="M216" s="26">
        <f>IF(TRIM(Applications!D216)="","",TRIM(LEFT(TRIM(Applications!D216),FIND(",",TRIM(Applications!D216)&amp;",")-1)))</f>
        <v/>
      </c>
      <c r="N216" s="26">
        <f>IF(M216="","",IF(LEN(TRIM(LEFT(TRIM(MID(TRIM(Applications!D216),FIND(",",TRIM(Applications!D216)&amp;",")+1,200)),FIND(",",TRIM(MID(TRIM(Applications!D216),FIND(",",TRIM(Applications!D216)&amp;",")+1,200))&amp;",")-1)))=2,UPPER(TRIM(LEFT(TRIM(MID(TRIM(Applications!D216),FIND(",",TRIM(Applications!D216)&amp;",")+1,200)),FIND(",",TRIM(MID(TRIM(Applications!D216),FIND(",",TRIM(Applications!D216)&amp;",")+1,200))&amp;",")-1))),IFERROR(VLOOKUP(LOWER(TRIM(LEFT(TRIM(MID(TRIM(Applications!D216),FIND(",",TRIM(Applications!D216)&amp;",")+1,200)),FIND(",",TRIM(MID(TRIM(Applications!D216),FIND(",",TRIM(Applications!D216)&amp;",")+1,200))&amp;",")-1))),$U$2:$V$67,2,FALSE),"")))</f>
        <v/>
      </c>
      <c r="O216" s="26">
        <f>IF(M216="","",IF(N216="",M216,M216&amp;", "&amp;N216))</f>
        <v/>
      </c>
      <c r="P216" s="26">
        <f>IF(O216="","",IF(COUNTIF(O$2:O216,O216)=1,COUNTIF(O$2:O$2000,O216)+(2001-ROW())/100000,""))</f>
        <v/>
      </c>
    </row>
    <row r="217">
      <c r="A217" s="26">
        <f>IF(AND(ISNUMBER(Applications!A217),ISNUMBER(Applications!M217),OR(UPPER(TRIM(Applications!I217))="INTERVIEWING",UPPER(TRIM(Applications!I217))="REJECTED",UPPER(TRIM(Applications!I217))="OFFER")),IF(Applications!M217&gt;=Applications!A217,Applications!M217-Applications!A217,""),"")</f>
        <v/>
      </c>
      <c r="B217" s="26">
        <f>IF(AND(D217=1,ISNUMBER(Applications!A217)),WEEKDAY(Applications!A217),"")</f>
        <v/>
      </c>
      <c r="C217" s="27">
        <f>IF(AND(D217=1,ISNUMBER(Applications!A217)),Applications!A217-WEEKDAY(Applications!A217,3),"")</f>
        <v/>
      </c>
      <c r="D217" s="26">
        <f>IF(OR(UPPER(TRIM(Applications!I217))="APPLIED",UPPER(TRIM(Applications!I217))="INTERVIEWING",UPPER(TRIM(Applications!I217))="REJECTED",UPPER(TRIM(Applications!I217))="OFFER"),1,0)</f>
        <v/>
      </c>
      <c r="E217" s="26">
        <f>IF(AND(ISNUMBER(Applications!M217),OR(N(Applications!O217)&gt;0,UPPER(TRIM(Applications!I217))="INTERVIEWING",UPPER(TRIM(Applications!I217))="OFFER")),Applications!M217-WEEKDAY(Applications!M217,3),"")</f>
        <v/>
      </c>
      <c r="F217" s="26">
        <f>IF(AND(UPPER(TRIM(Applications!I217))="SKIPPED",ISNUMBER(Applications!A217)),Applications!A217-WEEKDAY(Applications!A217,3),"")</f>
        <v/>
      </c>
      <c r="G217" s="26">
        <f>IF(AND(UPPER(TRIM(Applications!I217))="BOOKMARKED",ISNUMBER(Applications!A217)),Applications!A217-WEEKDAY(Applications!A217,3),"")</f>
        <v/>
      </c>
      <c r="H217" s="26">
        <f>IF(AND(UPPER(TRIM(Applications!I217))="NOT APPLIED",ISNUMBER(Applications!A217)),Applications!A217-WEEKDAY(Applications!A217,3),"")</f>
        <v/>
      </c>
      <c r="I217" s="26">
        <f>IF(AND(UPPER(TRIM(Applications!I217))="REJECTED",ISNUMBER(Applications!M217)),Applications!M217-WEEKDAY(Applications!M217,3),"")</f>
        <v/>
      </c>
      <c r="J217" s="26">
        <f>IF(AND(UPPER(TRIM(Applications!I217))="OFFER",ISNUMBER(Applications!M217)),Applications!M217-WEEKDAY(Applications!M217,3),"")</f>
        <v/>
      </c>
      <c r="K217" s="26">
        <f>IF(TRIM(Applications!J217)="","",IFERROR(LOOKUP(2,1/ISNUMBER(SEARCH($R$2:$R$25,Applications!J217)),$S$2:$S$25),""))</f>
        <v/>
      </c>
      <c r="L217" s="26">
        <f>IF(K217="","",IF(COUNTIF(K$2:K217,K217)=1,COUNTIF(K$2:K$2000,K217)+(2001-ROW())/100000,""))</f>
        <v/>
      </c>
      <c r="M217" s="26">
        <f>IF(TRIM(Applications!D217)="","",TRIM(LEFT(TRIM(Applications!D217),FIND(",",TRIM(Applications!D217)&amp;",")-1)))</f>
        <v/>
      </c>
      <c r="N217" s="26">
        <f>IF(M217="","",IF(LEN(TRIM(LEFT(TRIM(MID(TRIM(Applications!D217),FIND(",",TRIM(Applications!D217)&amp;",")+1,200)),FIND(",",TRIM(MID(TRIM(Applications!D217),FIND(",",TRIM(Applications!D217)&amp;",")+1,200))&amp;",")-1)))=2,UPPER(TRIM(LEFT(TRIM(MID(TRIM(Applications!D217),FIND(",",TRIM(Applications!D217)&amp;",")+1,200)),FIND(",",TRIM(MID(TRIM(Applications!D217),FIND(",",TRIM(Applications!D217)&amp;",")+1,200))&amp;",")-1))),IFERROR(VLOOKUP(LOWER(TRIM(LEFT(TRIM(MID(TRIM(Applications!D217),FIND(",",TRIM(Applications!D217)&amp;",")+1,200)),FIND(",",TRIM(MID(TRIM(Applications!D217),FIND(",",TRIM(Applications!D217)&amp;",")+1,200))&amp;",")-1))),$U$2:$V$67,2,FALSE),"")))</f>
        <v/>
      </c>
      <c r="O217" s="26">
        <f>IF(M217="","",IF(N217="",M217,M217&amp;", "&amp;N217))</f>
        <v/>
      </c>
      <c r="P217" s="26">
        <f>IF(O217="","",IF(COUNTIF(O$2:O217,O217)=1,COUNTIF(O$2:O$2000,O217)+(2001-ROW())/100000,""))</f>
        <v/>
      </c>
    </row>
    <row r="218">
      <c r="A218" s="26">
        <f>IF(AND(ISNUMBER(Applications!A218),ISNUMBER(Applications!M218),OR(UPPER(TRIM(Applications!I218))="INTERVIEWING",UPPER(TRIM(Applications!I218))="REJECTED",UPPER(TRIM(Applications!I218))="OFFER")),IF(Applications!M218&gt;=Applications!A218,Applications!M218-Applications!A218,""),"")</f>
        <v/>
      </c>
      <c r="B218" s="26">
        <f>IF(AND(D218=1,ISNUMBER(Applications!A218)),WEEKDAY(Applications!A218),"")</f>
        <v/>
      </c>
      <c r="C218" s="27">
        <f>IF(AND(D218=1,ISNUMBER(Applications!A218)),Applications!A218-WEEKDAY(Applications!A218,3),"")</f>
        <v/>
      </c>
      <c r="D218" s="26">
        <f>IF(OR(UPPER(TRIM(Applications!I218))="APPLIED",UPPER(TRIM(Applications!I218))="INTERVIEWING",UPPER(TRIM(Applications!I218))="REJECTED",UPPER(TRIM(Applications!I218))="OFFER"),1,0)</f>
        <v/>
      </c>
      <c r="E218" s="26">
        <f>IF(AND(ISNUMBER(Applications!M218),OR(N(Applications!O218)&gt;0,UPPER(TRIM(Applications!I218))="INTERVIEWING",UPPER(TRIM(Applications!I218))="OFFER")),Applications!M218-WEEKDAY(Applications!M218,3),"")</f>
        <v/>
      </c>
      <c r="F218" s="26">
        <f>IF(AND(UPPER(TRIM(Applications!I218))="SKIPPED",ISNUMBER(Applications!A218)),Applications!A218-WEEKDAY(Applications!A218,3),"")</f>
        <v/>
      </c>
      <c r="G218" s="26">
        <f>IF(AND(UPPER(TRIM(Applications!I218))="BOOKMARKED",ISNUMBER(Applications!A218)),Applications!A218-WEEKDAY(Applications!A218,3),"")</f>
        <v/>
      </c>
      <c r="H218" s="26">
        <f>IF(AND(UPPER(TRIM(Applications!I218))="NOT APPLIED",ISNUMBER(Applications!A218)),Applications!A218-WEEKDAY(Applications!A218,3),"")</f>
        <v/>
      </c>
      <c r="I218" s="26">
        <f>IF(AND(UPPER(TRIM(Applications!I218))="REJECTED",ISNUMBER(Applications!M218)),Applications!M218-WEEKDAY(Applications!M218,3),"")</f>
        <v/>
      </c>
      <c r="J218" s="26">
        <f>IF(AND(UPPER(TRIM(Applications!I218))="OFFER",ISNUMBER(Applications!M218)),Applications!M218-WEEKDAY(Applications!M218,3),"")</f>
        <v/>
      </c>
      <c r="K218" s="26">
        <f>IF(TRIM(Applications!J218)="","",IFERROR(LOOKUP(2,1/ISNUMBER(SEARCH($R$2:$R$25,Applications!J218)),$S$2:$S$25),""))</f>
        <v/>
      </c>
      <c r="L218" s="26">
        <f>IF(K218="","",IF(COUNTIF(K$2:K218,K218)=1,COUNTIF(K$2:K$2000,K218)+(2001-ROW())/100000,""))</f>
        <v/>
      </c>
      <c r="M218" s="26">
        <f>IF(TRIM(Applications!D218)="","",TRIM(LEFT(TRIM(Applications!D218),FIND(",",TRIM(Applications!D218)&amp;",")-1)))</f>
        <v/>
      </c>
      <c r="N218" s="26">
        <f>IF(M218="","",IF(LEN(TRIM(LEFT(TRIM(MID(TRIM(Applications!D218),FIND(",",TRIM(Applications!D218)&amp;",")+1,200)),FIND(",",TRIM(MID(TRIM(Applications!D218),FIND(",",TRIM(Applications!D218)&amp;",")+1,200))&amp;",")-1)))=2,UPPER(TRIM(LEFT(TRIM(MID(TRIM(Applications!D218),FIND(",",TRIM(Applications!D218)&amp;",")+1,200)),FIND(",",TRIM(MID(TRIM(Applications!D218),FIND(",",TRIM(Applications!D218)&amp;",")+1,200))&amp;",")-1))),IFERROR(VLOOKUP(LOWER(TRIM(LEFT(TRIM(MID(TRIM(Applications!D218),FIND(",",TRIM(Applications!D218)&amp;",")+1,200)),FIND(",",TRIM(MID(TRIM(Applications!D218),FIND(",",TRIM(Applications!D218)&amp;",")+1,200))&amp;",")-1))),$U$2:$V$67,2,FALSE),"")))</f>
        <v/>
      </c>
      <c r="O218" s="26">
        <f>IF(M218="","",IF(N218="",M218,M218&amp;", "&amp;N218))</f>
        <v/>
      </c>
      <c r="P218" s="26">
        <f>IF(O218="","",IF(COUNTIF(O$2:O218,O218)=1,COUNTIF(O$2:O$2000,O218)+(2001-ROW())/100000,""))</f>
        <v/>
      </c>
    </row>
    <row r="219">
      <c r="A219" s="26">
        <f>IF(AND(ISNUMBER(Applications!A219),ISNUMBER(Applications!M219),OR(UPPER(TRIM(Applications!I219))="INTERVIEWING",UPPER(TRIM(Applications!I219))="REJECTED",UPPER(TRIM(Applications!I219))="OFFER")),IF(Applications!M219&gt;=Applications!A219,Applications!M219-Applications!A219,""),"")</f>
        <v/>
      </c>
      <c r="B219" s="26">
        <f>IF(AND(D219=1,ISNUMBER(Applications!A219)),WEEKDAY(Applications!A219),"")</f>
        <v/>
      </c>
      <c r="C219" s="27">
        <f>IF(AND(D219=1,ISNUMBER(Applications!A219)),Applications!A219-WEEKDAY(Applications!A219,3),"")</f>
        <v/>
      </c>
      <c r="D219" s="26">
        <f>IF(OR(UPPER(TRIM(Applications!I219))="APPLIED",UPPER(TRIM(Applications!I219))="INTERVIEWING",UPPER(TRIM(Applications!I219))="REJECTED",UPPER(TRIM(Applications!I219))="OFFER"),1,0)</f>
        <v/>
      </c>
      <c r="E219" s="26">
        <f>IF(AND(ISNUMBER(Applications!M219),OR(N(Applications!O219)&gt;0,UPPER(TRIM(Applications!I219))="INTERVIEWING",UPPER(TRIM(Applications!I219))="OFFER")),Applications!M219-WEEKDAY(Applications!M219,3),"")</f>
        <v/>
      </c>
      <c r="F219" s="26">
        <f>IF(AND(UPPER(TRIM(Applications!I219))="SKIPPED",ISNUMBER(Applications!A219)),Applications!A219-WEEKDAY(Applications!A219,3),"")</f>
        <v/>
      </c>
      <c r="G219" s="26">
        <f>IF(AND(UPPER(TRIM(Applications!I219))="BOOKMARKED",ISNUMBER(Applications!A219)),Applications!A219-WEEKDAY(Applications!A219,3),"")</f>
        <v/>
      </c>
      <c r="H219" s="26">
        <f>IF(AND(UPPER(TRIM(Applications!I219))="NOT APPLIED",ISNUMBER(Applications!A219)),Applications!A219-WEEKDAY(Applications!A219,3),"")</f>
        <v/>
      </c>
      <c r="I219" s="26">
        <f>IF(AND(UPPER(TRIM(Applications!I219))="REJECTED",ISNUMBER(Applications!M219)),Applications!M219-WEEKDAY(Applications!M219,3),"")</f>
        <v/>
      </c>
      <c r="J219" s="26">
        <f>IF(AND(UPPER(TRIM(Applications!I219))="OFFER",ISNUMBER(Applications!M219)),Applications!M219-WEEKDAY(Applications!M219,3),"")</f>
        <v/>
      </c>
      <c r="K219" s="26">
        <f>IF(TRIM(Applications!J219)="","",IFERROR(LOOKUP(2,1/ISNUMBER(SEARCH($R$2:$R$25,Applications!J219)),$S$2:$S$25),""))</f>
        <v/>
      </c>
      <c r="L219" s="26">
        <f>IF(K219="","",IF(COUNTIF(K$2:K219,K219)=1,COUNTIF(K$2:K$2000,K219)+(2001-ROW())/100000,""))</f>
        <v/>
      </c>
      <c r="M219" s="26">
        <f>IF(TRIM(Applications!D219)="","",TRIM(LEFT(TRIM(Applications!D219),FIND(",",TRIM(Applications!D219)&amp;",")-1)))</f>
        <v/>
      </c>
      <c r="N219" s="26">
        <f>IF(M219="","",IF(LEN(TRIM(LEFT(TRIM(MID(TRIM(Applications!D219),FIND(",",TRIM(Applications!D219)&amp;",")+1,200)),FIND(",",TRIM(MID(TRIM(Applications!D219),FIND(",",TRIM(Applications!D219)&amp;",")+1,200))&amp;",")-1)))=2,UPPER(TRIM(LEFT(TRIM(MID(TRIM(Applications!D219),FIND(",",TRIM(Applications!D219)&amp;",")+1,200)),FIND(",",TRIM(MID(TRIM(Applications!D219),FIND(",",TRIM(Applications!D219)&amp;",")+1,200))&amp;",")-1))),IFERROR(VLOOKUP(LOWER(TRIM(LEFT(TRIM(MID(TRIM(Applications!D219),FIND(",",TRIM(Applications!D219)&amp;",")+1,200)),FIND(",",TRIM(MID(TRIM(Applications!D219),FIND(",",TRIM(Applications!D219)&amp;",")+1,200))&amp;",")-1))),$U$2:$V$67,2,FALSE),"")))</f>
        <v/>
      </c>
      <c r="O219" s="26">
        <f>IF(M219="","",IF(N219="",M219,M219&amp;", "&amp;N219))</f>
        <v/>
      </c>
      <c r="P219" s="26">
        <f>IF(O219="","",IF(COUNTIF(O$2:O219,O219)=1,COUNTIF(O$2:O$2000,O219)+(2001-ROW())/100000,""))</f>
        <v/>
      </c>
    </row>
    <row r="220">
      <c r="A220" s="26">
        <f>IF(AND(ISNUMBER(Applications!A220),ISNUMBER(Applications!M220),OR(UPPER(TRIM(Applications!I220))="INTERVIEWING",UPPER(TRIM(Applications!I220))="REJECTED",UPPER(TRIM(Applications!I220))="OFFER")),IF(Applications!M220&gt;=Applications!A220,Applications!M220-Applications!A220,""),"")</f>
        <v/>
      </c>
      <c r="B220" s="26">
        <f>IF(AND(D220=1,ISNUMBER(Applications!A220)),WEEKDAY(Applications!A220),"")</f>
        <v/>
      </c>
      <c r="C220" s="27">
        <f>IF(AND(D220=1,ISNUMBER(Applications!A220)),Applications!A220-WEEKDAY(Applications!A220,3),"")</f>
        <v/>
      </c>
      <c r="D220" s="26">
        <f>IF(OR(UPPER(TRIM(Applications!I220))="APPLIED",UPPER(TRIM(Applications!I220))="INTERVIEWING",UPPER(TRIM(Applications!I220))="REJECTED",UPPER(TRIM(Applications!I220))="OFFER"),1,0)</f>
        <v/>
      </c>
      <c r="E220" s="26">
        <f>IF(AND(ISNUMBER(Applications!M220),OR(N(Applications!O220)&gt;0,UPPER(TRIM(Applications!I220))="INTERVIEWING",UPPER(TRIM(Applications!I220))="OFFER")),Applications!M220-WEEKDAY(Applications!M220,3),"")</f>
        <v/>
      </c>
      <c r="F220" s="26">
        <f>IF(AND(UPPER(TRIM(Applications!I220))="SKIPPED",ISNUMBER(Applications!A220)),Applications!A220-WEEKDAY(Applications!A220,3),"")</f>
        <v/>
      </c>
      <c r="G220" s="26">
        <f>IF(AND(UPPER(TRIM(Applications!I220))="BOOKMARKED",ISNUMBER(Applications!A220)),Applications!A220-WEEKDAY(Applications!A220,3),"")</f>
        <v/>
      </c>
      <c r="H220" s="26">
        <f>IF(AND(UPPER(TRIM(Applications!I220))="NOT APPLIED",ISNUMBER(Applications!A220)),Applications!A220-WEEKDAY(Applications!A220,3),"")</f>
        <v/>
      </c>
      <c r="I220" s="26">
        <f>IF(AND(UPPER(TRIM(Applications!I220))="REJECTED",ISNUMBER(Applications!M220)),Applications!M220-WEEKDAY(Applications!M220,3),"")</f>
        <v/>
      </c>
      <c r="J220" s="26">
        <f>IF(AND(UPPER(TRIM(Applications!I220))="OFFER",ISNUMBER(Applications!M220)),Applications!M220-WEEKDAY(Applications!M220,3),"")</f>
        <v/>
      </c>
      <c r="K220" s="26">
        <f>IF(TRIM(Applications!J220)="","",IFERROR(LOOKUP(2,1/ISNUMBER(SEARCH($R$2:$R$25,Applications!J220)),$S$2:$S$25),""))</f>
        <v/>
      </c>
      <c r="L220" s="26">
        <f>IF(K220="","",IF(COUNTIF(K$2:K220,K220)=1,COUNTIF(K$2:K$2000,K220)+(2001-ROW())/100000,""))</f>
        <v/>
      </c>
      <c r="M220" s="26">
        <f>IF(TRIM(Applications!D220)="","",TRIM(LEFT(TRIM(Applications!D220),FIND(",",TRIM(Applications!D220)&amp;",")-1)))</f>
        <v/>
      </c>
      <c r="N220" s="26">
        <f>IF(M220="","",IF(LEN(TRIM(LEFT(TRIM(MID(TRIM(Applications!D220),FIND(",",TRIM(Applications!D220)&amp;",")+1,200)),FIND(",",TRIM(MID(TRIM(Applications!D220),FIND(",",TRIM(Applications!D220)&amp;",")+1,200))&amp;",")-1)))=2,UPPER(TRIM(LEFT(TRIM(MID(TRIM(Applications!D220),FIND(",",TRIM(Applications!D220)&amp;",")+1,200)),FIND(",",TRIM(MID(TRIM(Applications!D220),FIND(",",TRIM(Applications!D220)&amp;",")+1,200))&amp;",")-1))),IFERROR(VLOOKUP(LOWER(TRIM(LEFT(TRIM(MID(TRIM(Applications!D220),FIND(",",TRIM(Applications!D220)&amp;",")+1,200)),FIND(",",TRIM(MID(TRIM(Applications!D220),FIND(",",TRIM(Applications!D220)&amp;",")+1,200))&amp;",")-1))),$U$2:$V$67,2,FALSE),"")))</f>
        <v/>
      </c>
      <c r="O220" s="26">
        <f>IF(M220="","",IF(N220="",M220,M220&amp;", "&amp;N220))</f>
        <v/>
      </c>
      <c r="P220" s="26">
        <f>IF(O220="","",IF(COUNTIF(O$2:O220,O220)=1,COUNTIF(O$2:O$2000,O220)+(2001-ROW())/100000,""))</f>
        <v/>
      </c>
    </row>
    <row r="221">
      <c r="A221" s="26">
        <f>IF(AND(ISNUMBER(Applications!A221),ISNUMBER(Applications!M221),OR(UPPER(TRIM(Applications!I221))="INTERVIEWING",UPPER(TRIM(Applications!I221))="REJECTED",UPPER(TRIM(Applications!I221))="OFFER")),IF(Applications!M221&gt;=Applications!A221,Applications!M221-Applications!A221,""),"")</f>
        <v/>
      </c>
      <c r="B221" s="26">
        <f>IF(AND(D221=1,ISNUMBER(Applications!A221)),WEEKDAY(Applications!A221),"")</f>
        <v/>
      </c>
      <c r="C221" s="27">
        <f>IF(AND(D221=1,ISNUMBER(Applications!A221)),Applications!A221-WEEKDAY(Applications!A221,3),"")</f>
        <v/>
      </c>
      <c r="D221" s="26">
        <f>IF(OR(UPPER(TRIM(Applications!I221))="APPLIED",UPPER(TRIM(Applications!I221))="INTERVIEWING",UPPER(TRIM(Applications!I221))="REJECTED",UPPER(TRIM(Applications!I221))="OFFER"),1,0)</f>
        <v/>
      </c>
      <c r="E221" s="26">
        <f>IF(AND(ISNUMBER(Applications!M221),OR(N(Applications!O221)&gt;0,UPPER(TRIM(Applications!I221))="INTERVIEWING",UPPER(TRIM(Applications!I221))="OFFER")),Applications!M221-WEEKDAY(Applications!M221,3),"")</f>
        <v/>
      </c>
      <c r="F221" s="26">
        <f>IF(AND(UPPER(TRIM(Applications!I221))="SKIPPED",ISNUMBER(Applications!A221)),Applications!A221-WEEKDAY(Applications!A221,3),"")</f>
        <v/>
      </c>
      <c r="G221" s="26">
        <f>IF(AND(UPPER(TRIM(Applications!I221))="BOOKMARKED",ISNUMBER(Applications!A221)),Applications!A221-WEEKDAY(Applications!A221,3),"")</f>
        <v/>
      </c>
      <c r="H221" s="26">
        <f>IF(AND(UPPER(TRIM(Applications!I221))="NOT APPLIED",ISNUMBER(Applications!A221)),Applications!A221-WEEKDAY(Applications!A221,3),"")</f>
        <v/>
      </c>
      <c r="I221" s="26">
        <f>IF(AND(UPPER(TRIM(Applications!I221))="REJECTED",ISNUMBER(Applications!M221)),Applications!M221-WEEKDAY(Applications!M221,3),"")</f>
        <v/>
      </c>
      <c r="J221" s="26">
        <f>IF(AND(UPPER(TRIM(Applications!I221))="OFFER",ISNUMBER(Applications!M221)),Applications!M221-WEEKDAY(Applications!M221,3),"")</f>
        <v/>
      </c>
      <c r="K221" s="26">
        <f>IF(TRIM(Applications!J221)="","",IFERROR(LOOKUP(2,1/ISNUMBER(SEARCH($R$2:$R$25,Applications!J221)),$S$2:$S$25),""))</f>
        <v/>
      </c>
      <c r="L221" s="26">
        <f>IF(K221="","",IF(COUNTIF(K$2:K221,K221)=1,COUNTIF(K$2:K$2000,K221)+(2001-ROW())/100000,""))</f>
        <v/>
      </c>
      <c r="M221" s="26">
        <f>IF(TRIM(Applications!D221)="","",TRIM(LEFT(TRIM(Applications!D221),FIND(",",TRIM(Applications!D221)&amp;",")-1)))</f>
        <v/>
      </c>
      <c r="N221" s="26">
        <f>IF(M221="","",IF(LEN(TRIM(LEFT(TRIM(MID(TRIM(Applications!D221),FIND(",",TRIM(Applications!D221)&amp;",")+1,200)),FIND(",",TRIM(MID(TRIM(Applications!D221),FIND(",",TRIM(Applications!D221)&amp;",")+1,200))&amp;",")-1)))=2,UPPER(TRIM(LEFT(TRIM(MID(TRIM(Applications!D221),FIND(",",TRIM(Applications!D221)&amp;",")+1,200)),FIND(",",TRIM(MID(TRIM(Applications!D221),FIND(",",TRIM(Applications!D221)&amp;",")+1,200))&amp;",")-1))),IFERROR(VLOOKUP(LOWER(TRIM(LEFT(TRIM(MID(TRIM(Applications!D221),FIND(",",TRIM(Applications!D221)&amp;",")+1,200)),FIND(",",TRIM(MID(TRIM(Applications!D221),FIND(",",TRIM(Applications!D221)&amp;",")+1,200))&amp;",")-1))),$U$2:$V$67,2,FALSE),"")))</f>
        <v/>
      </c>
      <c r="O221" s="26">
        <f>IF(M221="","",IF(N221="",M221,M221&amp;", "&amp;N221))</f>
        <v/>
      </c>
      <c r="P221" s="26">
        <f>IF(O221="","",IF(COUNTIF(O$2:O221,O221)=1,COUNTIF(O$2:O$2000,O221)+(2001-ROW())/100000,""))</f>
        <v/>
      </c>
    </row>
    <row r="222">
      <c r="A222" s="26">
        <f>IF(AND(ISNUMBER(Applications!A222),ISNUMBER(Applications!M222),OR(UPPER(TRIM(Applications!I222))="INTERVIEWING",UPPER(TRIM(Applications!I222))="REJECTED",UPPER(TRIM(Applications!I222))="OFFER")),IF(Applications!M222&gt;=Applications!A222,Applications!M222-Applications!A222,""),"")</f>
        <v/>
      </c>
      <c r="B222" s="26">
        <f>IF(AND(D222=1,ISNUMBER(Applications!A222)),WEEKDAY(Applications!A222),"")</f>
        <v/>
      </c>
      <c r="C222" s="27">
        <f>IF(AND(D222=1,ISNUMBER(Applications!A222)),Applications!A222-WEEKDAY(Applications!A222,3),"")</f>
        <v/>
      </c>
      <c r="D222" s="26">
        <f>IF(OR(UPPER(TRIM(Applications!I222))="APPLIED",UPPER(TRIM(Applications!I222))="INTERVIEWING",UPPER(TRIM(Applications!I222))="REJECTED",UPPER(TRIM(Applications!I222))="OFFER"),1,0)</f>
        <v/>
      </c>
      <c r="E222" s="26">
        <f>IF(AND(ISNUMBER(Applications!M222),OR(N(Applications!O222)&gt;0,UPPER(TRIM(Applications!I222))="INTERVIEWING",UPPER(TRIM(Applications!I222))="OFFER")),Applications!M222-WEEKDAY(Applications!M222,3),"")</f>
        <v/>
      </c>
      <c r="F222" s="26">
        <f>IF(AND(UPPER(TRIM(Applications!I222))="SKIPPED",ISNUMBER(Applications!A222)),Applications!A222-WEEKDAY(Applications!A222,3),"")</f>
        <v/>
      </c>
      <c r="G222" s="26">
        <f>IF(AND(UPPER(TRIM(Applications!I222))="BOOKMARKED",ISNUMBER(Applications!A222)),Applications!A222-WEEKDAY(Applications!A222,3),"")</f>
        <v/>
      </c>
      <c r="H222" s="26">
        <f>IF(AND(UPPER(TRIM(Applications!I222))="NOT APPLIED",ISNUMBER(Applications!A222)),Applications!A222-WEEKDAY(Applications!A222,3),"")</f>
        <v/>
      </c>
      <c r="I222" s="26">
        <f>IF(AND(UPPER(TRIM(Applications!I222))="REJECTED",ISNUMBER(Applications!M222)),Applications!M222-WEEKDAY(Applications!M222,3),"")</f>
        <v/>
      </c>
      <c r="J222" s="26">
        <f>IF(AND(UPPER(TRIM(Applications!I222))="OFFER",ISNUMBER(Applications!M222)),Applications!M222-WEEKDAY(Applications!M222,3),"")</f>
        <v/>
      </c>
      <c r="K222" s="26">
        <f>IF(TRIM(Applications!J222)="","",IFERROR(LOOKUP(2,1/ISNUMBER(SEARCH($R$2:$R$25,Applications!J222)),$S$2:$S$25),""))</f>
        <v/>
      </c>
      <c r="L222" s="26">
        <f>IF(K222="","",IF(COUNTIF(K$2:K222,K222)=1,COUNTIF(K$2:K$2000,K222)+(2001-ROW())/100000,""))</f>
        <v/>
      </c>
      <c r="M222" s="26">
        <f>IF(TRIM(Applications!D222)="","",TRIM(LEFT(TRIM(Applications!D222),FIND(",",TRIM(Applications!D222)&amp;",")-1)))</f>
        <v/>
      </c>
      <c r="N222" s="26">
        <f>IF(M222="","",IF(LEN(TRIM(LEFT(TRIM(MID(TRIM(Applications!D222),FIND(",",TRIM(Applications!D222)&amp;",")+1,200)),FIND(",",TRIM(MID(TRIM(Applications!D222),FIND(",",TRIM(Applications!D222)&amp;",")+1,200))&amp;",")-1)))=2,UPPER(TRIM(LEFT(TRIM(MID(TRIM(Applications!D222),FIND(",",TRIM(Applications!D222)&amp;",")+1,200)),FIND(",",TRIM(MID(TRIM(Applications!D222),FIND(",",TRIM(Applications!D222)&amp;",")+1,200))&amp;",")-1))),IFERROR(VLOOKUP(LOWER(TRIM(LEFT(TRIM(MID(TRIM(Applications!D222),FIND(",",TRIM(Applications!D222)&amp;",")+1,200)),FIND(",",TRIM(MID(TRIM(Applications!D222),FIND(",",TRIM(Applications!D222)&amp;",")+1,200))&amp;",")-1))),$U$2:$V$67,2,FALSE),"")))</f>
        <v/>
      </c>
      <c r="O222" s="26">
        <f>IF(M222="","",IF(N222="",M222,M222&amp;", "&amp;N222))</f>
        <v/>
      </c>
      <c r="P222" s="26">
        <f>IF(O222="","",IF(COUNTIF(O$2:O222,O222)=1,COUNTIF(O$2:O$2000,O222)+(2001-ROW())/100000,""))</f>
        <v/>
      </c>
    </row>
    <row r="223">
      <c r="A223" s="26">
        <f>IF(AND(ISNUMBER(Applications!A223),ISNUMBER(Applications!M223),OR(UPPER(TRIM(Applications!I223))="INTERVIEWING",UPPER(TRIM(Applications!I223))="REJECTED",UPPER(TRIM(Applications!I223))="OFFER")),IF(Applications!M223&gt;=Applications!A223,Applications!M223-Applications!A223,""),"")</f>
        <v/>
      </c>
      <c r="B223" s="26">
        <f>IF(AND(D223=1,ISNUMBER(Applications!A223)),WEEKDAY(Applications!A223),"")</f>
        <v/>
      </c>
      <c r="C223" s="27">
        <f>IF(AND(D223=1,ISNUMBER(Applications!A223)),Applications!A223-WEEKDAY(Applications!A223,3),"")</f>
        <v/>
      </c>
      <c r="D223" s="26">
        <f>IF(OR(UPPER(TRIM(Applications!I223))="APPLIED",UPPER(TRIM(Applications!I223))="INTERVIEWING",UPPER(TRIM(Applications!I223))="REJECTED",UPPER(TRIM(Applications!I223))="OFFER"),1,0)</f>
        <v/>
      </c>
      <c r="E223" s="26">
        <f>IF(AND(ISNUMBER(Applications!M223),OR(N(Applications!O223)&gt;0,UPPER(TRIM(Applications!I223))="INTERVIEWING",UPPER(TRIM(Applications!I223))="OFFER")),Applications!M223-WEEKDAY(Applications!M223,3),"")</f>
        <v/>
      </c>
      <c r="F223" s="26">
        <f>IF(AND(UPPER(TRIM(Applications!I223))="SKIPPED",ISNUMBER(Applications!A223)),Applications!A223-WEEKDAY(Applications!A223,3),"")</f>
        <v/>
      </c>
      <c r="G223" s="26">
        <f>IF(AND(UPPER(TRIM(Applications!I223))="BOOKMARKED",ISNUMBER(Applications!A223)),Applications!A223-WEEKDAY(Applications!A223,3),"")</f>
        <v/>
      </c>
      <c r="H223" s="26">
        <f>IF(AND(UPPER(TRIM(Applications!I223))="NOT APPLIED",ISNUMBER(Applications!A223)),Applications!A223-WEEKDAY(Applications!A223,3),"")</f>
        <v/>
      </c>
      <c r="I223" s="26">
        <f>IF(AND(UPPER(TRIM(Applications!I223))="REJECTED",ISNUMBER(Applications!M223)),Applications!M223-WEEKDAY(Applications!M223,3),"")</f>
        <v/>
      </c>
      <c r="J223" s="26">
        <f>IF(AND(UPPER(TRIM(Applications!I223))="OFFER",ISNUMBER(Applications!M223)),Applications!M223-WEEKDAY(Applications!M223,3),"")</f>
        <v/>
      </c>
      <c r="K223" s="26">
        <f>IF(TRIM(Applications!J223)="","",IFERROR(LOOKUP(2,1/ISNUMBER(SEARCH($R$2:$R$25,Applications!J223)),$S$2:$S$25),""))</f>
        <v/>
      </c>
      <c r="L223" s="26">
        <f>IF(K223="","",IF(COUNTIF(K$2:K223,K223)=1,COUNTIF(K$2:K$2000,K223)+(2001-ROW())/100000,""))</f>
        <v/>
      </c>
      <c r="M223" s="26">
        <f>IF(TRIM(Applications!D223)="","",TRIM(LEFT(TRIM(Applications!D223),FIND(",",TRIM(Applications!D223)&amp;",")-1)))</f>
        <v/>
      </c>
      <c r="N223" s="26">
        <f>IF(M223="","",IF(LEN(TRIM(LEFT(TRIM(MID(TRIM(Applications!D223),FIND(",",TRIM(Applications!D223)&amp;",")+1,200)),FIND(",",TRIM(MID(TRIM(Applications!D223),FIND(",",TRIM(Applications!D223)&amp;",")+1,200))&amp;",")-1)))=2,UPPER(TRIM(LEFT(TRIM(MID(TRIM(Applications!D223),FIND(",",TRIM(Applications!D223)&amp;",")+1,200)),FIND(",",TRIM(MID(TRIM(Applications!D223),FIND(",",TRIM(Applications!D223)&amp;",")+1,200))&amp;",")-1))),IFERROR(VLOOKUP(LOWER(TRIM(LEFT(TRIM(MID(TRIM(Applications!D223),FIND(",",TRIM(Applications!D223)&amp;",")+1,200)),FIND(",",TRIM(MID(TRIM(Applications!D223),FIND(",",TRIM(Applications!D223)&amp;",")+1,200))&amp;",")-1))),$U$2:$V$67,2,FALSE),"")))</f>
        <v/>
      </c>
      <c r="O223" s="26">
        <f>IF(M223="","",IF(N223="",M223,M223&amp;", "&amp;N223))</f>
        <v/>
      </c>
      <c r="P223" s="26">
        <f>IF(O223="","",IF(COUNTIF(O$2:O223,O223)=1,COUNTIF(O$2:O$2000,O223)+(2001-ROW())/100000,""))</f>
        <v/>
      </c>
    </row>
    <row r="224">
      <c r="A224" s="26">
        <f>IF(AND(ISNUMBER(Applications!A224),ISNUMBER(Applications!M224),OR(UPPER(TRIM(Applications!I224))="INTERVIEWING",UPPER(TRIM(Applications!I224))="REJECTED",UPPER(TRIM(Applications!I224))="OFFER")),IF(Applications!M224&gt;=Applications!A224,Applications!M224-Applications!A224,""),"")</f>
        <v/>
      </c>
      <c r="B224" s="26">
        <f>IF(AND(D224=1,ISNUMBER(Applications!A224)),WEEKDAY(Applications!A224),"")</f>
        <v/>
      </c>
      <c r="C224" s="27">
        <f>IF(AND(D224=1,ISNUMBER(Applications!A224)),Applications!A224-WEEKDAY(Applications!A224,3),"")</f>
        <v/>
      </c>
      <c r="D224" s="26">
        <f>IF(OR(UPPER(TRIM(Applications!I224))="APPLIED",UPPER(TRIM(Applications!I224))="INTERVIEWING",UPPER(TRIM(Applications!I224))="REJECTED",UPPER(TRIM(Applications!I224))="OFFER"),1,0)</f>
        <v/>
      </c>
      <c r="E224" s="26">
        <f>IF(AND(ISNUMBER(Applications!M224),OR(N(Applications!O224)&gt;0,UPPER(TRIM(Applications!I224))="INTERVIEWING",UPPER(TRIM(Applications!I224))="OFFER")),Applications!M224-WEEKDAY(Applications!M224,3),"")</f>
        <v/>
      </c>
      <c r="F224" s="26">
        <f>IF(AND(UPPER(TRIM(Applications!I224))="SKIPPED",ISNUMBER(Applications!A224)),Applications!A224-WEEKDAY(Applications!A224,3),"")</f>
        <v/>
      </c>
      <c r="G224" s="26">
        <f>IF(AND(UPPER(TRIM(Applications!I224))="BOOKMARKED",ISNUMBER(Applications!A224)),Applications!A224-WEEKDAY(Applications!A224,3),"")</f>
        <v/>
      </c>
      <c r="H224" s="26">
        <f>IF(AND(UPPER(TRIM(Applications!I224))="NOT APPLIED",ISNUMBER(Applications!A224)),Applications!A224-WEEKDAY(Applications!A224,3),"")</f>
        <v/>
      </c>
      <c r="I224" s="26">
        <f>IF(AND(UPPER(TRIM(Applications!I224))="REJECTED",ISNUMBER(Applications!M224)),Applications!M224-WEEKDAY(Applications!M224,3),"")</f>
        <v/>
      </c>
      <c r="J224" s="26">
        <f>IF(AND(UPPER(TRIM(Applications!I224))="OFFER",ISNUMBER(Applications!M224)),Applications!M224-WEEKDAY(Applications!M224,3),"")</f>
        <v/>
      </c>
      <c r="K224" s="26">
        <f>IF(TRIM(Applications!J224)="","",IFERROR(LOOKUP(2,1/ISNUMBER(SEARCH($R$2:$R$25,Applications!J224)),$S$2:$S$25),""))</f>
        <v/>
      </c>
      <c r="L224" s="26">
        <f>IF(K224="","",IF(COUNTIF(K$2:K224,K224)=1,COUNTIF(K$2:K$2000,K224)+(2001-ROW())/100000,""))</f>
        <v/>
      </c>
      <c r="M224" s="26">
        <f>IF(TRIM(Applications!D224)="","",TRIM(LEFT(TRIM(Applications!D224),FIND(",",TRIM(Applications!D224)&amp;",")-1)))</f>
        <v/>
      </c>
      <c r="N224" s="26">
        <f>IF(M224="","",IF(LEN(TRIM(LEFT(TRIM(MID(TRIM(Applications!D224),FIND(",",TRIM(Applications!D224)&amp;",")+1,200)),FIND(",",TRIM(MID(TRIM(Applications!D224),FIND(",",TRIM(Applications!D224)&amp;",")+1,200))&amp;",")-1)))=2,UPPER(TRIM(LEFT(TRIM(MID(TRIM(Applications!D224),FIND(",",TRIM(Applications!D224)&amp;",")+1,200)),FIND(",",TRIM(MID(TRIM(Applications!D224),FIND(",",TRIM(Applications!D224)&amp;",")+1,200))&amp;",")-1))),IFERROR(VLOOKUP(LOWER(TRIM(LEFT(TRIM(MID(TRIM(Applications!D224),FIND(",",TRIM(Applications!D224)&amp;",")+1,200)),FIND(",",TRIM(MID(TRIM(Applications!D224),FIND(",",TRIM(Applications!D224)&amp;",")+1,200))&amp;",")-1))),$U$2:$V$67,2,FALSE),"")))</f>
        <v/>
      </c>
      <c r="O224" s="26">
        <f>IF(M224="","",IF(N224="",M224,M224&amp;", "&amp;N224))</f>
        <v/>
      </c>
      <c r="P224" s="26">
        <f>IF(O224="","",IF(COUNTIF(O$2:O224,O224)=1,COUNTIF(O$2:O$2000,O224)+(2001-ROW())/100000,""))</f>
        <v/>
      </c>
    </row>
    <row r="225">
      <c r="A225" s="26">
        <f>IF(AND(ISNUMBER(Applications!A225),ISNUMBER(Applications!M225),OR(UPPER(TRIM(Applications!I225))="INTERVIEWING",UPPER(TRIM(Applications!I225))="REJECTED",UPPER(TRIM(Applications!I225))="OFFER")),IF(Applications!M225&gt;=Applications!A225,Applications!M225-Applications!A225,""),"")</f>
        <v/>
      </c>
      <c r="B225" s="26">
        <f>IF(AND(D225=1,ISNUMBER(Applications!A225)),WEEKDAY(Applications!A225),"")</f>
        <v/>
      </c>
      <c r="C225" s="27">
        <f>IF(AND(D225=1,ISNUMBER(Applications!A225)),Applications!A225-WEEKDAY(Applications!A225,3),"")</f>
        <v/>
      </c>
      <c r="D225" s="26">
        <f>IF(OR(UPPER(TRIM(Applications!I225))="APPLIED",UPPER(TRIM(Applications!I225))="INTERVIEWING",UPPER(TRIM(Applications!I225))="REJECTED",UPPER(TRIM(Applications!I225))="OFFER"),1,0)</f>
        <v/>
      </c>
      <c r="E225" s="26">
        <f>IF(AND(ISNUMBER(Applications!M225),OR(N(Applications!O225)&gt;0,UPPER(TRIM(Applications!I225))="INTERVIEWING",UPPER(TRIM(Applications!I225))="OFFER")),Applications!M225-WEEKDAY(Applications!M225,3),"")</f>
        <v/>
      </c>
      <c r="F225" s="26">
        <f>IF(AND(UPPER(TRIM(Applications!I225))="SKIPPED",ISNUMBER(Applications!A225)),Applications!A225-WEEKDAY(Applications!A225,3),"")</f>
        <v/>
      </c>
      <c r="G225" s="26">
        <f>IF(AND(UPPER(TRIM(Applications!I225))="BOOKMARKED",ISNUMBER(Applications!A225)),Applications!A225-WEEKDAY(Applications!A225,3),"")</f>
        <v/>
      </c>
      <c r="H225" s="26">
        <f>IF(AND(UPPER(TRIM(Applications!I225))="NOT APPLIED",ISNUMBER(Applications!A225)),Applications!A225-WEEKDAY(Applications!A225,3),"")</f>
        <v/>
      </c>
      <c r="I225" s="26">
        <f>IF(AND(UPPER(TRIM(Applications!I225))="REJECTED",ISNUMBER(Applications!M225)),Applications!M225-WEEKDAY(Applications!M225,3),"")</f>
        <v/>
      </c>
      <c r="J225" s="26">
        <f>IF(AND(UPPER(TRIM(Applications!I225))="OFFER",ISNUMBER(Applications!M225)),Applications!M225-WEEKDAY(Applications!M225,3),"")</f>
        <v/>
      </c>
      <c r="K225" s="26">
        <f>IF(TRIM(Applications!J225)="","",IFERROR(LOOKUP(2,1/ISNUMBER(SEARCH($R$2:$R$25,Applications!J225)),$S$2:$S$25),""))</f>
        <v/>
      </c>
      <c r="L225" s="26">
        <f>IF(K225="","",IF(COUNTIF(K$2:K225,K225)=1,COUNTIF(K$2:K$2000,K225)+(2001-ROW())/100000,""))</f>
        <v/>
      </c>
      <c r="M225" s="26">
        <f>IF(TRIM(Applications!D225)="","",TRIM(LEFT(TRIM(Applications!D225),FIND(",",TRIM(Applications!D225)&amp;",")-1)))</f>
        <v/>
      </c>
      <c r="N225" s="26">
        <f>IF(M225="","",IF(LEN(TRIM(LEFT(TRIM(MID(TRIM(Applications!D225),FIND(",",TRIM(Applications!D225)&amp;",")+1,200)),FIND(",",TRIM(MID(TRIM(Applications!D225),FIND(",",TRIM(Applications!D225)&amp;",")+1,200))&amp;",")-1)))=2,UPPER(TRIM(LEFT(TRIM(MID(TRIM(Applications!D225),FIND(",",TRIM(Applications!D225)&amp;",")+1,200)),FIND(",",TRIM(MID(TRIM(Applications!D225),FIND(",",TRIM(Applications!D225)&amp;",")+1,200))&amp;",")-1))),IFERROR(VLOOKUP(LOWER(TRIM(LEFT(TRIM(MID(TRIM(Applications!D225),FIND(",",TRIM(Applications!D225)&amp;",")+1,200)),FIND(",",TRIM(MID(TRIM(Applications!D225),FIND(",",TRIM(Applications!D225)&amp;",")+1,200))&amp;",")-1))),$U$2:$V$67,2,FALSE),"")))</f>
        <v/>
      </c>
      <c r="O225" s="26">
        <f>IF(M225="","",IF(N225="",M225,M225&amp;", "&amp;N225))</f>
        <v/>
      </c>
      <c r="P225" s="26">
        <f>IF(O225="","",IF(COUNTIF(O$2:O225,O225)=1,COUNTIF(O$2:O$2000,O225)+(2001-ROW())/100000,""))</f>
        <v/>
      </c>
    </row>
    <row r="226">
      <c r="A226" s="26">
        <f>IF(AND(ISNUMBER(Applications!A226),ISNUMBER(Applications!M226),OR(UPPER(TRIM(Applications!I226))="INTERVIEWING",UPPER(TRIM(Applications!I226))="REJECTED",UPPER(TRIM(Applications!I226))="OFFER")),IF(Applications!M226&gt;=Applications!A226,Applications!M226-Applications!A226,""),"")</f>
        <v/>
      </c>
      <c r="B226" s="26">
        <f>IF(AND(D226=1,ISNUMBER(Applications!A226)),WEEKDAY(Applications!A226),"")</f>
        <v/>
      </c>
      <c r="C226" s="27">
        <f>IF(AND(D226=1,ISNUMBER(Applications!A226)),Applications!A226-WEEKDAY(Applications!A226,3),"")</f>
        <v/>
      </c>
      <c r="D226" s="26">
        <f>IF(OR(UPPER(TRIM(Applications!I226))="APPLIED",UPPER(TRIM(Applications!I226))="INTERVIEWING",UPPER(TRIM(Applications!I226))="REJECTED",UPPER(TRIM(Applications!I226))="OFFER"),1,0)</f>
        <v/>
      </c>
      <c r="E226" s="26">
        <f>IF(AND(ISNUMBER(Applications!M226),OR(N(Applications!O226)&gt;0,UPPER(TRIM(Applications!I226))="INTERVIEWING",UPPER(TRIM(Applications!I226))="OFFER")),Applications!M226-WEEKDAY(Applications!M226,3),"")</f>
        <v/>
      </c>
      <c r="F226" s="26">
        <f>IF(AND(UPPER(TRIM(Applications!I226))="SKIPPED",ISNUMBER(Applications!A226)),Applications!A226-WEEKDAY(Applications!A226,3),"")</f>
        <v/>
      </c>
      <c r="G226" s="26">
        <f>IF(AND(UPPER(TRIM(Applications!I226))="BOOKMARKED",ISNUMBER(Applications!A226)),Applications!A226-WEEKDAY(Applications!A226,3),"")</f>
        <v/>
      </c>
      <c r="H226" s="26">
        <f>IF(AND(UPPER(TRIM(Applications!I226))="NOT APPLIED",ISNUMBER(Applications!A226)),Applications!A226-WEEKDAY(Applications!A226,3),"")</f>
        <v/>
      </c>
      <c r="I226" s="26">
        <f>IF(AND(UPPER(TRIM(Applications!I226))="REJECTED",ISNUMBER(Applications!M226)),Applications!M226-WEEKDAY(Applications!M226,3),"")</f>
        <v/>
      </c>
      <c r="J226" s="26">
        <f>IF(AND(UPPER(TRIM(Applications!I226))="OFFER",ISNUMBER(Applications!M226)),Applications!M226-WEEKDAY(Applications!M226,3),"")</f>
        <v/>
      </c>
      <c r="K226" s="26">
        <f>IF(TRIM(Applications!J226)="","",IFERROR(LOOKUP(2,1/ISNUMBER(SEARCH($R$2:$R$25,Applications!J226)),$S$2:$S$25),""))</f>
        <v/>
      </c>
      <c r="L226" s="26">
        <f>IF(K226="","",IF(COUNTIF(K$2:K226,K226)=1,COUNTIF(K$2:K$2000,K226)+(2001-ROW())/100000,""))</f>
        <v/>
      </c>
      <c r="M226" s="26">
        <f>IF(TRIM(Applications!D226)="","",TRIM(LEFT(TRIM(Applications!D226),FIND(",",TRIM(Applications!D226)&amp;",")-1)))</f>
        <v/>
      </c>
      <c r="N226" s="26">
        <f>IF(M226="","",IF(LEN(TRIM(LEFT(TRIM(MID(TRIM(Applications!D226),FIND(",",TRIM(Applications!D226)&amp;",")+1,200)),FIND(",",TRIM(MID(TRIM(Applications!D226),FIND(",",TRIM(Applications!D226)&amp;",")+1,200))&amp;",")-1)))=2,UPPER(TRIM(LEFT(TRIM(MID(TRIM(Applications!D226),FIND(",",TRIM(Applications!D226)&amp;",")+1,200)),FIND(",",TRIM(MID(TRIM(Applications!D226),FIND(",",TRIM(Applications!D226)&amp;",")+1,200))&amp;",")-1))),IFERROR(VLOOKUP(LOWER(TRIM(LEFT(TRIM(MID(TRIM(Applications!D226),FIND(",",TRIM(Applications!D226)&amp;",")+1,200)),FIND(",",TRIM(MID(TRIM(Applications!D226),FIND(",",TRIM(Applications!D226)&amp;",")+1,200))&amp;",")-1))),$U$2:$V$67,2,FALSE),"")))</f>
        <v/>
      </c>
      <c r="O226" s="26">
        <f>IF(M226="","",IF(N226="",M226,M226&amp;", "&amp;N226))</f>
        <v/>
      </c>
      <c r="P226" s="26">
        <f>IF(O226="","",IF(COUNTIF(O$2:O226,O226)=1,COUNTIF(O$2:O$2000,O226)+(2001-ROW())/100000,""))</f>
        <v/>
      </c>
    </row>
    <row r="227">
      <c r="A227" s="26">
        <f>IF(AND(ISNUMBER(Applications!A227),ISNUMBER(Applications!M227),OR(UPPER(TRIM(Applications!I227))="INTERVIEWING",UPPER(TRIM(Applications!I227))="REJECTED",UPPER(TRIM(Applications!I227))="OFFER")),IF(Applications!M227&gt;=Applications!A227,Applications!M227-Applications!A227,""),"")</f>
        <v/>
      </c>
      <c r="B227" s="26">
        <f>IF(AND(D227=1,ISNUMBER(Applications!A227)),WEEKDAY(Applications!A227),"")</f>
        <v/>
      </c>
      <c r="C227" s="27">
        <f>IF(AND(D227=1,ISNUMBER(Applications!A227)),Applications!A227-WEEKDAY(Applications!A227,3),"")</f>
        <v/>
      </c>
      <c r="D227" s="26">
        <f>IF(OR(UPPER(TRIM(Applications!I227))="APPLIED",UPPER(TRIM(Applications!I227))="INTERVIEWING",UPPER(TRIM(Applications!I227))="REJECTED",UPPER(TRIM(Applications!I227))="OFFER"),1,0)</f>
        <v/>
      </c>
      <c r="E227" s="26">
        <f>IF(AND(ISNUMBER(Applications!M227),OR(N(Applications!O227)&gt;0,UPPER(TRIM(Applications!I227))="INTERVIEWING",UPPER(TRIM(Applications!I227))="OFFER")),Applications!M227-WEEKDAY(Applications!M227,3),"")</f>
        <v/>
      </c>
      <c r="F227" s="26">
        <f>IF(AND(UPPER(TRIM(Applications!I227))="SKIPPED",ISNUMBER(Applications!A227)),Applications!A227-WEEKDAY(Applications!A227,3),"")</f>
        <v/>
      </c>
      <c r="G227" s="26">
        <f>IF(AND(UPPER(TRIM(Applications!I227))="BOOKMARKED",ISNUMBER(Applications!A227)),Applications!A227-WEEKDAY(Applications!A227,3),"")</f>
        <v/>
      </c>
      <c r="H227" s="26">
        <f>IF(AND(UPPER(TRIM(Applications!I227))="NOT APPLIED",ISNUMBER(Applications!A227)),Applications!A227-WEEKDAY(Applications!A227,3),"")</f>
        <v/>
      </c>
      <c r="I227" s="26">
        <f>IF(AND(UPPER(TRIM(Applications!I227))="REJECTED",ISNUMBER(Applications!M227)),Applications!M227-WEEKDAY(Applications!M227,3),"")</f>
        <v/>
      </c>
      <c r="J227" s="26">
        <f>IF(AND(UPPER(TRIM(Applications!I227))="OFFER",ISNUMBER(Applications!M227)),Applications!M227-WEEKDAY(Applications!M227,3),"")</f>
        <v/>
      </c>
      <c r="K227" s="26">
        <f>IF(TRIM(Applications!J227)="","",IFERROR(LOOKUP(2,1/ISNUMBER(SEARCH($R$2:$R$25,Applications!J227)),$S$2:$S$25),""))</f>
        <v/>
      </c>
      <c r="L227" s="26">
        <f>IF(K227="","",IF(COUNTIF(K$2:K227,K227)=1,COUNTIF(K$2:K$2000,K227)+(2001-ROW())/100000,""))</f>
        <v/>
      </c>
      <c r="M227" s="26">
        <f>IF(TRIM(Applications!D227)="","",TRIM(LEFT(TRIM(Applications!D227),FIND(",",TRIM(Applications!D227)&amp;",")-1)))</f>
        <v/>
      </c>
      <c r="N227" s="26">
        <f>IF(M227="","",IF(LEN(TRIM(LEFT(TRIM(MID(TRIM(Applications!D227),FIND(",",TRIM(Applications!D227)&amp;",")+1,200)),FIND(",",TRIM(MID(TRIM(Applications!D227),FIND(",",TRIM(Applications!D227)&amp;",")+1,200))&amp;",")-1)))=2,UPPER(TRIM(LEFT(TRIM(MID(TRIM(Applications!D227),FIND(",",TRIM(Applications!D227)&amp;",")+1,200)),FIND(",",TRIM(MID(TRIM(Applications!D227),FIND(",",TRIM(Applications!D227)&amp;",")+1,200))&amp;",")-1))),IFERROR(VLOOKUP(LOWER(TRIM(LEFT(TRIM(MID(TRIM(Applications!D227),FIND(",",TRIM(Applications!D227)&amp;",")+1,200)),FIND(",",TRIM(MID(TRIM(Applications!D227),FIND(",",TRIM(Applications!D227)&amp;",")+1,200))&amp;",")-1))),$U$2:$V$67,2,FALSE),"")))</f>
        <v/>
      </c>
      <c r="O227" s="26">
        <f>IF(M227="","",IF(N227="",M227,M227&amp;", "&amp;N227))</f>
        <v/>
      </c>
      <c r="P227" s="26">
        <f>IF(O227="","",IF(COUNTIF(O$2:O227,O227)=1,COUNTIF(O$2:O$2000,O227)+(2001-ROW())/100000,""))</f>
        <v/>
      </c>
    </row>
    <row r="228">
      <c r="A228" s="26">
        <f>IF(AND(ISNUMBER(Applications!A228),ISNUMBER(Applications!M228),OR(UPPER(TRIM(Applications!I228))="INTERVIEWING",UPPER(TRIM(Applications!I228))="REJECTED",UPPER(TRIM(Applications!I228))="OFFER")),IF(Applications!M228&gt;=Applications!A228,Applications!M228-Applications!A228,""),"")</f>
        <v/>
      </c>
      <c r="B228" s="26">
        <f>IF(AND(D228=1,ISNUMBER(Applications!A228)),WEEKDAY(Applications!A228),"")</f>
        <v/>
      </c>
      <c r="C228" s="27">
        <f>IF(AND(D228=1,ISNUMBER(Applications!A228)),Applications!A228-WEEKDAY(Applications!A228,3),"")</f>
        <v/>
      </c>
      <c r="D228" s="26">
        <f>IF(OR(UPPER(TRIM(Applications!I228))="APPLIED",UPPER(TRIM(Applications!I228))="INTERVIEWING",UPPER(TRIM(Applications!I228))="REJECTED",UPPER(TRIM(Applications!I228))="OFFER"),1,0)</f>
        <v/>
      </c>
      <c r="E228" s="26">
        <f>IF(AND(ISNUMBER(Applications!M228),OR(N(Applications!O228)&gt;0,UPPER(TRIM(Applications!I228))="INTERVIEWING",UPPER(TRIM(Applications!I228))="OFFER")),Applications!M228-WEEKDAY(Applications!M228,3),"")</f>
        <v/>
      </c>
      <c r="F228" s="26">
        <f>IF(AND(UPPER(TRIM(Applications!I228))="SKIPPED",ISNUMBER(Applications!A228)),Applications!A228-WEEKDAY(Applications!A228,3),"")</f>
        <v/>
      </c>
      <c r="G228" s="26">
        <f>IF(AND(UPPER(TRIM(Applications!I228))="BOOKMARKED",ISNUMBER(Applications!A228)),Applications!A228-WEEKDAY(Applications!A228,3),"")</f>
        <v/>
      </c>
      <c r="H228" s="26">
        <f>IF(AND(UPPER(TRIM(Applications!I228))="NOT APPLIED",ISNUMBER(Applications!A228)),Applications!A228-WEEKDAY(Applications!A228,3),"")</f>
        <v/>
      </c>
      <c r="I228" s="26">
        <f>IF(AND(UPPER(TRIM(Applications!I228))="REJECTED",ISNUMBER(Applications!M228)),Applications!M228-WEEKDAY(Applications!M228,3),"")</f>
        <v/>
      </c>
      <c r="J228" s="26">
        <f>IF(AND(UPPER(TRIM(Applications!I228))="OFFER",ISNUMBER(Applications!M228)),Applications!M228-WEEKDAY(Applications!M228,3),"")</f>
        <v/>
      </c>
      <c r="K228" s="26">
        <f>IF(TRIM(Applications!J228)="","",IFERROR(LOOKUP(2,1/ISNUMBER(SEARCH($R$2:$R$25,Applications!J228)),$S$2:$S$25),""))</f>
        <v/>
      </c>
      <c r="L228" s="26">
        <f>IF(K228="","",IF(COUNTIF(K$2:K228,K228)=1,COUNTIF(K$2:K$2000,K228)+(2001-ROW())/100000,""))</f>
        <v/>
      </c>
      <c r="M228" s="26">
        <f>IF(TRIM(Applications!D228)="","",TRIM(LEFT(TRIM(Applications!D228),FIND(",",TRIM(Applications!D228)&amp;",")-1)))</f>
        <v/>
      </c>
      <c r="N228" s="26">
        <f>IF(M228="","",IF(LEN(TRIM(LEFT(TRIM(MID(TRIM(Applications!D228),FIND(",",TRIM(Applications!D228)&amp;",")+1,200)),FIND(",",TRIM(MID(TRIM(Applications!D228),FIND(",",TRIM(Applications!D228)&amp;",")+1,200))&amp;",")-1)))=2,UPPER(TRIM(LEFT(TRIM(MID(TRIM(Applications!D228),FIND(",",TRIM(Applications!D228)&amp;",")+1,200)),FIND(",",TRIM(MID(TRIM(Applications!D228),FIND(",",TRIM(Applications!D228)&amp;",")+1,200))&amp;",")-1))),IFERROR(VLOOKUP(LOWER(TRIM(LEFT(TRIM(MID(TRIM(Applications!D228),FIND(",",TRIM(Applications!D228)&amp;",")+1,200)),FIND(",",TRIM(MID(TRIM(Applications!D228),FIND(",",TRIM(Applications!D228)&amp;",")+1,200))&amp;",")-1))),$U$2:$V$67,2,FALSE),"")))</f>
        <v/>
      </c>
      <c r="O228" s="26">
        <f>IF(M228="","",IF(N228="",M228,M228&amp;", "&amp;N228))</f>
        <v/>
      </c>
      <c r="P228" s="26">
        <f>IF(O228="","",IF(COUNTIF(O$2:O228,O228)=1,COUNTIF(O$2:O$2000,O228)+(2001-ROW())/100000,""))</f>
        <v/>
      </c>
    </row>
    <row r="229">
      <c r="A229" s="26">
        <f>IF(AND(ISNUMBER(Applications!A229),ISNUMBER(Applications!M229),OR(UPPER(TRIM(Applications!I229))="INTERVIEWING",UPPER(TRIM(Applications!I229))="REJECTED",UPPER(TRIM(Applications!I229))="OFFER")),IF(Applications!M229&gt;=Applications!A229,Applications!M229-Applications!A229,""),"")</f>
        <v/>
      </c>
      <c r="B229" s="26">
        <f>IF(AND(D229=1,ISNUMBER(Applications!A229)),WEEKDAY(Applications!A229),"")</f>
        <v/>
      </c>
      <c r="C229" s="27">
        <f>IF(AND(D229=1,ISNUMBER(Applications!A229)),Applications!A229-WEEKDAY(Applications!A229,3),"")</f>
        <v/>
      </c>
      <c r="D229" s="26">
        <f>IF(OR(UPPER(TRIM(Applications!I229))="APPLIED",UPPER(TRIM(Applications!I229))="INTERVIEWING",UPPER(TRIM(Applications!I229))="REJECTED",UPPER(TRIM(Applications!I229))="OFFER"),1,0)</f>
        <v/>
      </c>
      <c r="E229" s="26">
        <f>IF(AND(ISNUMBER(Applications!M229),OR(N(Applications!O229)&gt;0,UPPER(TRIM(Applications!I229))="INTERVIEWING",UPPER(TRIM(Applications!I229))="OFFER")),Applications!M229-WEEKDAY(Applications!M229,3),"")</f>
        <v/>
      </c>
      <c r="F229" s="26">
        <f>IF(AND(UPPER(TRIM(Applications!I229))="SKIPPED",ISNUMBER(Applications!A229)),Applications!A229-WEEKDAY(Applications!A229,3),"")</f>
        <v/>
      </c>
      <c r="G229" s="26">
        <f>IF(AND(UPPER(TRIM(Applications!I229))="BOOKMARKED",ISNUMBER(Applications!A229)),Applications!A229-WEEKDAY(Applications!A229,3),"")</f>
        <v/>
      </c>
      <c r="H229" s="26">
        <f>IF(AND(UPPER(TRIM(Applications!I229))="NOT APPLIED",ISNUMBER(Applications!A229)),Applications!A229-WEEKDAY(Applications!A229,3),"")</f>
        <v/>
      </c>
      <c r="I229" s="26">
        <f>IF(AND(UPPER(TRIM(Applications!I229))="REJECTED",ISNUMBER(Applications!M229)),Applications!M229-WEEKDAY(Applications!M229,3),"")</f>
        <v/>
      </c>
      <c r="J229" s="26">
        <f>IF(AND(UPPER(TRIM(Applications!I229))="OFFER",ISNUMBER(Applications!M229)),Applications!M229-WEEKDAY(Applications!M229,3),"")</f>
        <v/>
      </c>
      <c r="K229" s="26">
        <f>IF(TRIM(Applications!J229)="","",IFERROR(LOOKUP(2,1/ISNUMBER(SEARCH($R$2:$R$25,Applications!J229)),$S$2:$S$25),""))</f>
        <v/>
      </c>
      <c r="L229" s="26">
        <f>IF(K229="","",IF(COUNTIF(K$2:K229,K229)=1,COUNTIF(K$2:K$2000,K229)+(2001-ROW())/100000,""))</f>
        <v/>
      </c>
      <c r="M229" s="26">
        <f>IF(TRIM(Applications!D229)="","",TRIM(LEFT(TRIM(Applications!D229),FIND(",",TRIM(Applications!D229)&amp;",")-1)))</f>
        <v/>
      </c>
      <c r="N229" s="26">
        <f>IF(M229="","",IF(LEN(TRIM(LEFT(TRIM(MID(TRIM(Applications!D229),FIND(",",TRIM(Applications!D229)&amp;",")+1,200)),FIND(",",TRIM(MID(TRIM(Applications!D229),FIND(",",TRIM(Applications!D229)&amp;",")+1,200))&amp;",")-1)))=2,UPPER(TRIM(LEFT(TRIM(MID(TRIM(Applications!D229),FIND(",",TRIM(Applications!D229)&amp;",")+1,200)),FIND(",",TRIM(MID(TRIM(Applications!D229),FIND(",",TRIM(Applications!D229)&amp;",")+1,200))&amp;",")-1))),IFERROR(VLOOKUP(LOWER(TRIM(LEFT(TRIM(MID(TRIM(Applications!D229),FIND(",",TRIM(Applications!D229)&amp;",")+1,200)),FIND(",",TRIM(MID(TRIM(Applications!D229),FIND(",",TRIM(Applications!D229)&amp;",")+1,200))&amp;",")-1))),$U$2:$V$67,2,FALSE),"")))</f>
        <v/>
      </c>
      <c r="O229" s="26">
        <f>IF(M229="","",IF(N229="",M229,M229&amp;", "&amp;N229))</f>
        <v/>
      </c>
      <c r="P229" s="26">
        <f>IF(O229="","",IF(COUNTIF(O$2:O229,O229)=1,COUNTIF(O$2:O$2000,O229)+(2001-ROW())/100000,""))</f>
        <v/>
      </c>
    </row>
    <row r="230">
      <c r="A230" s="26">
        <f>IF(AND(ISNUMBER(Applications!A230),ISNUMBER(Applications!M230),OR(UPPER(TRIM(Applications!I230))="INTERVIEWING",UPPER(TRIM(Applications!I230))="REJECTED",UPPER(TRIM(Applications!I230))="OFFER")),IF(Applications!M230&gt;=Applications!A230,Applications!M230-Applications!A230,""),"")</f>
        <v/>
      </c>
      <c r="B230" s="26">
        <f>IF(AND(D230=1,ISNUMBER(Applications!A230)),WEEKDAY(Applications!A230),"")</f>
        <v/>
      </c>
      <c r="C230" s="27">
        <f>IF(AND(D230=1,ISNUMBER(Applications!A230)),Applications!A230-WEEKDAY(Applications!A230,3),"")</f>
        <v/>
      </c>
      <c r="D230" s="26">
        <f>IF(OR(UPPER(TRIM(Applications!I230))="APPLIED",UPPER(TRIM(Applications!I230))="INTERVIEWING",UPPER(TRIM(Applications!I230))="REJECTED",UPPER(TRIM(Applications!I230))="OFFER"),1,0)</f>
        <v/>
      </c>
      <c r="E230" s="26">
        <f>IF(AND(ISNUMBER(Applications!M230),OR(N(Applications!O230)&gt;0,UPPER(TRIM(Applications!I230))="INTERVIEWING",UPPER(TRIM(Applications!I230))="OFFER")),Applications!M230-WEEKDAY(Applications!M230,3),"")</f>
        <v/>
      </c>
      <c r="F230" s="26">
        <f>IF(AND(UPPER(TRIM(Applications!I230))="SKIPPED",ISNUMBER(Applications!A230)),Applications!A230-WEEKDAY(Applications!A230,3),"")</f>
        <v/>
      </c>
      <c r="G230" s="26">
        <f>IF(AND(UPPER(TRIM(Applications!I230))="BOOKMARKED",ISNUMBER(Applications!A230)),Applications!A230-WEEKDAY(Applications!A230,3),"")</f>
        <v/>
      </c>
      <c r="H230" s="26">
        <f>IF(AND(UPPER(TRIM(Applications!I230))="NOT APPLIED",ISNUMBER(Applications!A230)),Applications!A230-WEEKDAY(Applications!A230,3),"")</f>
        <v/>
      </c>
      <c r="I230" s="26">
        <f>IF(AND(UPPER(TRIM(Applications!I230))="REJECTED",ISNUMBER(Applications!M230)),Applications!M230-WEEKDAY(Applications!M230,3),"")</f>
        <v/>
      </c>
      <c r="J230" s="26">
        <f>IF(AND(UPPER(TRIM(Applications!I230))="OFFER",ISNUMBER(Applications!M230)),Applications!M230-WEEKDAY(Applications!M230,3),"")</f>
        <v/>
      </c>
      <c r="K230" s="26">
        <f>IF(TRIM(Applications!J230)="","",IFERROR(LOOKUP(2,1/ISNUMBER(SEARCH($R$2:$R$25,Applications!J230)),$S$2:$S$25),""))</f>
        <v/>
      </c>
      <c r="L230" s="26">
        <f>IF(K230="","",IF(COUNTIF(K$2:K230,K230)=1,COUNTIF(K$2:K$2000,K230)+(2001-ROW())/100000,""))</f>
        <v/>
      </c>
      <c r="M230" s="26">
        <f>IF(TRIM(Applications!D230)="","",TRIM(LEFT(TRIM(Applications!D230),FIND(",",TRIM(Applications!D230)&amp;",")-1)))</f>
        <v/>
      </c>
      <c r="N230" s="26">
        <f>IF(M230="","",IF(LEN(TRIM(LEFT(TRIM(MID(TRIM(Applications!D230),FIND(",",TRIM(Applications!D230)&amp;",")+1,200)),FIND(",",TRIM(MID(TRIM(Applications!D230),FIND(",",TRIM(Applications!D230)&amp;",")+1,200))&amp;",")-1)))=2,UPPER(TRIM(LEFT(TRIM(MID(TRIM(Applications!D230),FIND(",",TRIM(Applications!D230)&amp;",")+1,200)),FIND(",",TRIM(MID(TRIM(Applications!D230),FIND(",",TRIM(Applications!D230)&amp;",")+1,200))&amp;",")-1))),IFERROR(VLOOKUP(LOWER(TRIM(LEFT(TRIM(MID(TRIM(Applications!D230),FIND(",",TRIM(Applications!D230)&amp;",")+1,200)),FIND(",",TRIM(MID(TRIM(Applications!D230),FIND(",",TRIM(Applications!D230)&amp;",")+1,200))&amp;",")-1))),$U$2:$V$67,2,FALSE),"")))</f>
        <v/>
      </c>
      <c r="O230" s="26">
        <f>IF(M230="","",IF(N230="",M230,M230&amp;", "&amp;N230))</f>
        <v/>
      </c>
      <c r="P230" s="26">
        <f>IF(O230="","",IF(COUNTIF(O$2:O230,O230)=1,COUNTIF(O$2:O$2000,O230)+(2001-ROW())/100000,""))</f>
        <v/>
      </c>
    </row>
    <row r="231">
      <c r="A231" s="26">
        <f>IF(AND(ISNUMBER(Applications!A231),ISNUMBER(Applications!M231),OR(UPPER(TRIM(Applications!I231))="INTERVIEWING",UPPER(TRIM(Applications!I231))="REJECTED",UPPER(TRIM(Applications!I231))="OFFER")),IF(Applications!M231&gt;=Applications!A231,Applications!M231-Applications!A231,""),"")</f>
        <v/>
      </c>
      <c r="B231" s="26">
        <f>IF(AND(D231=1,ISNUMBER(Applications!A231)),WEEKDAY(Applications!A231),"")</f>
        <v/>
      </c>
      <c r="C231" s="27">
        <f>IF(AND(D231=1,ISNUMBER(Applications!A231)),Applications!A231-WEEKDAY(Applications!A231,3),"")</f>
        <v/>
      </c>
      <c r="D231" s="26">
        <f>IF(OR(UPPER(TRIM(Applications!I231))="APPLIED",UPPER(TRIM(Applications!I231))="INTERVIEWING",UPPER(TRIM(Applications!I231))="REJECTED",UPPER(TRIM(Applications!I231))="OFFER"),1,0)</f>
        <v/>
      </c>
      <c r="E231" s="26">
        <f>IF(AND(ISNUMBER(Applications!M231),OR(N(Applications!O231)&gt;0,UPPER(TRIM(Applications!I231))="INTERVIEWING",UPPER(TRIM(Applications!I231))="OFFER")),Applications!M231-WEEKDAY(Applications!M231,3),"")</f>
        <v/>
      </c>
      <c r="F231" s="26">
        <f>IF(AND(UPPER(TRIM(Applications!I231))="SKIPPED",ISNUMBER(Applications!A231)),Applications!A231-WEEKDAY(Applications!A231,3),"")</f>
        <v/>
      </c>
      <c r="G231" s="26">
        <f>IF(AND(UPPER(TRIM(Applications!I231))="BOOKMARKED",ISNUMBER(Applications!A231)),Applications!A231-WEEKDAY(Applications!A231,3),"")</f>
        <v/>
      </c>
      <c r="H231" s="26">
        <f>IF(AND(UPPER(TRIM(Applications!I231))="NOT APPLIED",ISNUMBER(Applications!A231)),Applications!A231-WEEKDAY(Applications!A231,3),"")</f>
        <v/>
      </c>
      <c r="I231" s="26">
        <f>IF(AND(UPPER(TRIM(Applications!I231))="REJECTED",ISNUMBER(Applications!M231)),Applications!M231-WEEKDAY(Applications!M231,3),"")</f>
        <v/>
      </c>
      <c r="J231" s="26">
        <f>IF(AND(UPPER(TRIM(Applications!I231))="OFFER",ISNUMBER(Applications!M231)),Applications!M231-WEEKDAY(Applications!M231,3),"")</f>
        <v/>
      </c>
      <c r="K231" s="26">
        <f>IF(TRIM(Applications!J231)="","",IFERROR(LOOKUP(2,1/ISNUMBER(SEARCH($R$2:$R$25,Applications!J231)),$S$2:$S$25),""))</f>
        <v/>
      </c>
      <c r="L231" s="26">
        <f>IF(K231="","",IF(COUNTIF(K$2:K231,K231)=1,COUNTIF(K$2:K$2000,K231)+(2001-ROW())/100000,""))</f>
        <v/>
      </c>
      <c r="M231" s="26">
        <f>IF(TRIM(Applications!D231)="","",TRIM(LEFT(TRIM(Applications!D231),FIND(",",TRIM(Applications!D231)&amp;",")-1)))</f>
        <v/>
      </c>
      <c r="N231" s="26">
        <f>IF(M231="","",IF(LEN(TRIM(LEFT(TRIM(MID(TRIM(Applications!D231),FIND(",",TRIM(Applications!D231)&amp;",")+1,200)),FIND(",",TRIM(MID(TRIM(Applications!D231),FIND(",",TRIM(Applications!D231)&amp;",")+1,200))&amp;",")-1)))=2,UPPER(TRIM(LEFT(TRIM(MID(TRIM(Applications!D231),FIND(",",TRIM(Applications!D231)&amp;",")+1,200)),FIND(",",TRIM(MID(TRIM(Applications!D231),FIND(",",TRIM(Applications!D231)&amp;",")+1,200))&amp;",")-1))),IFERROR(VLOOKUP(LOWER(TRIM(LEFT(TRIM(MID(TRIM(Applications!D231),FIND(",",TRIM(Applications!D231)&amp;",")+1,200)),FIND(",",TRIM(MID(TRIM(Applications!D231),FIND(",",TRIM(Applications!D231)&amp;",")+1,200))&amp;",")-1))),$U$2:$V$67,2,FALSE),"")))</f>
        <v/>
      </c>
      <c r="O231" s="26">
        <f>IF(M231="","",IF(N231="",M231,M231&amp;", "&amp;N231))</f>
        <v/>
      </c>
      <c r="P231" s="26">
        <f>IF(O231="","",IF(COUNTIF(O$2:O231,O231)=1,COUNTIF(O$2:O$2000,O231)+(2001-ROW())/100000,""))</f>
        <v/>
      </c>
    </row>
    <row r="232">
      <c r="A232" s="26">
        <f>IF(AND(ISNUMBER(Applications!A232),ISNUMBER(Applications!M232),OR(UPPER(TRIM(Applications!I232))="INTERVIEWING",UPPER(TRIM(Applications!I232))="REJECTED",UPPER(TRIM(Applications!I232))="OFFER")),IF(Applications!M232&gt;=Applications!A232,Applications!M232-Applications!A232,""),"")</f>
        <v/>
      </c>
      <c r="B232" s="26">
        <f>IF(AND(D232=1,ISNUMBER(Applications!A232)),WEEKDAY(Applications!A232),"")</f>
        <v/>
      </c>
      <c r="C232" s="27">
        <f>IF(AND(D232=1,ISNUMBER(Applications!A232)),Applications!A232-WEEKDAY(Applications!A232,3),"")</f>
        <v/>
      </c>
      <c r="D232" s="26">
        <f>IF(OR(UPPER(TRIM(Applications!I232))="APPLIED",UPPER(TRIM(Applications!I232))="INTERVIEWING",UPPER(TRIM(Applications!I232))="REJECTED",UPPER(TRIM(Applications!I232))="OFFER"),1,0)</f>
        <v/>
      </c>
      <c r="E232" s="26">
        <f>IF(AND(ISNUMBER(Applications!M232),OR(N(Applications!O232)&gt;0,UPPER(TRIM(Applications!I232))="INTERVIEWING",UPPER(TRIM(Applications!I232))="OFFER")),Applications!M232-WEEKDAY(Applications!M232,3),"")</f>
        <v/>
      </c>
      <c r="F232" s="26">
        <f>IF(AND(UPPER(TRIM(Applications!I232))="SKIPPED",ISNUMBER(Applications!A232)),Applications!A232-WEEKDAY(Applications!A232,3),"")</f>
        <v/>
      </c>
      <c r="G232" s="26">
        <f>IF(AND(UPPER(TRIM(Applications!I232))="BOOKMARKED",ISNUMBER(Applications!A232)),Applications!A232-WEEKDAY(Applications!A232,3),"")</f>
        <v/>
      </c>
      <c r="H232" s="26">
        <f>IF(AND(UPPER(TRIM(Applications!I232))="NOT APPLIED",ISNUMBER(Applications!A232)),Applications!A232-WEEKDAY(Applications!A232,3),"")</f>
        <v/>
      </c>
      <c r="I232" s="26">
        <f>IF(AND(UPPER(TRIM(Applications!I232))="REJECTED",ISNUMBER(Applications!M232)),Applications!M232-WEEKDAY(Applications!M232,3),"")</f>
        <v/>
      </c>
      <c r="J232" s="26">
        <f>IF(AND(UPPER(TRIM(Applications!I232))="OFFER",ISNUMBER(Applications!M232)),Applications!M232-WEEKDAY(Applications!M232,3),"")</f>
        <v/>
      </c>
      <c r="K232" s="26">
        <f>IF(TRIM(Applications!J232)="","",IFERROR(LOOKUP(2,1/ISNUMBER(SEARCH($R$2:$R$25,Applications!J232)),$S$2:$S$25),""))</f>
        <v/>
      </c>
      <c r="L232" s="26">
        <f>IF(K232="","",IF(COUNTIF(K$2:K232,K232)=1,COUNTIF(K$2:K$2000,K232)+(2001-ROW())/100000,""))</f>
        <v/>
      </c>
      <c r="M232" s="26">
        <f>IF(TRIM(Applications!D232)="","",TRIM(LEFT(TRIM(Applications!D232),FIND(",",TRIM(Applications!D232)&amp;",")-1)))</f>
        <v/>
      </c>
      <c r="N232" s="26">
        <f>IF(M232="","",IF(LEN(TRIM(LEFT(TRIM(MID(TRIM(Applications!D232),FIND(",",TRIM(Applications!D232)&amp;",")+1,200)),FIND(",",TRIM(MID(TRIM(Applications!D232),FIND(",",TRIM(Applications!D232)&amp;",")+1,200))&amp;",")-1)))=2,UPPER(TRIM(LEFT(TRIM(MID(TRIM(Applications!D232),FIND(",",TRIM(Applications!D232)&amp;",")+1,200)),FIND(",",TRIM(MID(TRIM(Applications!D232),FIND(",",TRIM(Applications!D232)&amp;",")+1,200))&amp;",")-1))),IFERROR(VLOOKUP(LOWER(TRIM(LEFT(TRIM(MID(TRIM(Applications!D232),FIND(",",TRIM(Applications!D232)&amp;",")+1,200)),FIND(",",TRIM(MID(TRIM(Applications!D232),FIND(",",TRIM(Applications!D232)&amp;",")+1,200))&amp;",")-1))),$U$2:$V$67,2,FALSE),"")))</f>
        <v/>
      </c>
      <c r="O232" s="26">
        <f>IF(M232="","",IF(N232="",M232,M232&amp;", "&amp;N232))</f>
        <v/>
      </c>
      <c r="P232" s="26">
        <f>IF(O232="","",IF(COUNTIF(O$2:O232,O232)=1,COUNTIF(O$2:O$2000,O232)+(2001-ROW())/100000,""))</f>
        <v/>
      </c>
    </row>
    <row r="233">
      <c r="A233" s="26">
        <f>IF(AND(ISNUMBER(Applications!A233),ISNUMBER(Applications!M233),OR(UPPER(TRIM(Applications!I233))="INTERVIEWING",UPPER(TRIM(Applications!I233))="REJECTED",UPPER(TRIM(Applications!I233))="OFFER")),IF(Applications!M233&gt;=Applications!A233,Applications!M233-Applications!A233,""),"")</f>
        <v/>
      </c>
      <c r="B233" s="26">
        <f>IF(AND(D233=1,ISNUMBER(Applications!A233)),WEEKDAY(Applications!A233),"")</f>
        <v/>
      </c>
      <c r="C233" s="27">
        <f>IF(AND(D233=1,ISNUMBER(Applications!A233)),Applications!A233-WEEKDAY(Applications!A233,3),"")</f>
        <v/>
      </c>
      <c r="D233" s="26">
        <f>IF(OR(UPPER(TRIM(Applications!I233))="APPLIED",UPPER(TRIM(Applications!I233))="INTERVIEWING",UPPER(TRIM(Applications!I233))="REJECTED",UPPER(TRIM(Applications!I233))="OFFER"),1,0)</f>
        <v/>
      </c>
      <c r="E233" s="26">
        <f>IF(AND(ISNUMBER(Applications!M233),OR(N(Applications!O233)&gt;0,UPPER(TRIM(Applications!I233))="INTERVIEWING",UPPER(TRIM(Applications!I233))="OFFER")),Applications!M233-WEEKDAY(Applications!M233,3),"")</f>
        <v/>
      </c>
      <c r="F233" s="26">
        <f>IF(AND(UPPER(TRIM(Applications!I233))="SKIPPED",ISNUMBER(Applications!A233)),Applications!A233-WEEKDAY(Applications!A233,3),"")</f>
        <v/>
      </c>
      <c r="G233" s="26">
        <f>IF(AND(UPPER(TRIM(Applications!I233))="BOOKMARKED",ISNUMBER(Applications!A233)),Applications!A233-WEEKDAY(Applications!A233,3),"")</f>
        <v/>
      </c>
      <c r="H233" s="26">
        <f>IF(AND(UPPER(TRIM(Applications!I233))="NOT APPLIED",ISNUMBER(Applications!A233)),Applications!A233-WEEKDAY(Applications!A233,3),"")</f>
        <v/>
      </c>
      <c r="I233" s="26">
        <f>IF(AND(UPPER(TRIM(Applications!I233))="REJECTED",ISNUMBER(Applications!M233)),Applications!M233-WEEKDAY(Applications!M233,3),"")</f>
        <v/>
      </c>
      <c r="J233" s="26">
        <f>IF(AND(UPPER(TRIM(Applications!I233))="OFFER",ISNUMBER(Applications!M233)),Applications!M233-WEEKDAY(Applications!M233,3),"")</f>
        <v/>
      </c>
      <c r="K233" s="26">
        <f>IF(TRIM(Applications!J233)="","",IFERROR(LOOKUP(2,1/ISNUMBER(SEARCH($R$2:$R$25,Applications!J233)),$S$2:$S$25),""))</f>
        <v/>
      </c>
      <c r="L233" s="26">
        <f>IF(K233="","",IF(COUNTIF(K$2:K233,K233)=1,COUNTIF(K$2:K$2000,K233)+(2001-ROW())/100000,""))</f>
        <v/>
      </c>
      <c r="M233" s="26">
        <f>IF(TRIM(Applications!D233)="","",TRIM(LEFT(TRIM(Applications!D233),FIND(",",TRIM(Applications!D233)&amp;",")-1)))</f>
        <v/>
      </c>
      <c r="N233" s="26">
        <f>IF(M233="","",IF(LEN(TRIM(LEFT(TRIM(MID(TRIM(Applications!D233),FIND(",",TRIM(Applications!D233)&amp;",")+1,200)),FIND(",",TRIM(MID(TRIM(Applications!D233),FIND(",",TRIM(Applications!D233)&amp;",")+1,200))&amp;",")-1)))=2,UPPER(TRIM(LEFT(TRIM(MID(TRIM(Applications!D233),FIND(",",TRIM(Applications!D233)&amp;",")+1,200)),FIND(",",TRIM(MID(TRIM(Applications!D233),FIND(",",TRIM(Applications!D233)&amp;",")+1,200))&amp;",")-1))),IFERROR(VLOOKUP(LOWER(TRIM(LEFT(TRIM(MID(TRIM(Applications!D233),FIND(",",TRIM(Applications!D233)&amp;",")+1,200)),FIND(",",TRIM(MID(TRIM(Applications!D233),FIND(",",TRIM(Applications!D233)&amp;",")+1,200))&amp;",")-1))),$U$2:$V$67,2,FALSE),"")))</f>
        <v/>
      </c>
      <c r="O233" s="26">
        <f>IF(M233="","",IF(N233="",M233,M233&amp;", "&amp;N233))</f>
        <v/>
      </c>
      <c r="P233" s="26">
        <f>IF(O233="","",IF(COUNTIF(O$2:O233,O233)=1,COUNTIF(O$2:O$2000,O233)+(2001-ROW())/100000,""))</f>
        <v/>
      </c>
    </row>
    <row r="234">
      <c r="A234" s="26">
        <f>IF(AND(ISNUMBER(Applications!A234),ISNUMBER(Applications!M234),OR(UPPER(TRIM(Applications!I234))="INTERVIEWING",UPPER(TRIM(Applications!I234))="REJECTED",UPPER(TRIM(Applications!I234))="OFFER")),IF(Applications!M234&gt;=Applications!A234,Applications!M234-Applications!A234,""),"")</f>
        <v/>
      </c>
      <c r="B234" s="26">
        <f>IF(AND(D234=1,ISNUMBER(Applications!A234)),WEEKDAY(Applications!A234),"")</f>
        <v/>
      </c>
      <c r="C234" s="27">
        <f>IF(AND(D234=1,ISNUMBER(Applications!A234)),Applications!A234-WEEKDAY(Applications!A234,3),"")</f>
        <v/>
      </c>
      <c r="D234" s="26">
        <f>IF(OR(UPPER(TRIM(Applications!I234))="APPLIED",UPPER(TRIM(Applications!I234))="INTERVIEWING",UPPER(TRIM(Applications!I234))="REJECTED",UPPER(TRIM(Applications!I234))="OFFER"),1,0)</f>
        <v/>
      </c>
      <c r="E234" s="26">
        <f>IF(AND(ISNUMBER(Applications!M234),OR(N(Applications!O234)&gt;0,UPPER(TRIM(Applications!I234))="INTERVIEWING",UPPER(TRIM(Applications!I234))="OFFER")),Applications!M234-WEEKDAY(Applications!M234,3),"")</f>
        <v/>
      </c>
      <c r="F234" s="26">
        <f>IF(AND(UPPER(TRIM(Applications!I234))="SKIPPED",ISNUMBER(Applications!A234)),Applications!A234-WEEKDAY(Applications!A234,3),"")</f>
        <v/>
      </c>
      <c r="G234" s="26">
        <f>IF(AND(UPPER(TRIM(Applications!I234))="BOOKMARKED",ISNUMBER(Applications!A234)),Applications!A234-WEEKDAY(Applications!A234,3),"")</f>
        <v/>
      </c>
      <c r="H234" s="26">
        <f>IF(AND(UPPER(TRIM(Applications!I234))="NOT APPLIED",ISNUMBER(Applications!A234)),Applications!A234-WEEKDAY(Applications!A234,3),"")</f>
        <v/>
      </c>
      <c r="I234" s="26">
        <f>IF(AND(UPPER(TRIM(Applications!I234))="REJECTED",ISNUMBER(Applications!M234)),Applications!M234-WEEKDAY(Applications!M234,3),"")</f>
        <v/>
      </c>
      <c r="J234" s="26">
        <f>IF(AND(UPPER(TRIM(Applications!I234))="OFFER",ISNUMBER(Applications!M234)),Applications!M234-WEEKDAY(Applications!M234,3),"")</f>
        <v/>
      </c>
      <c r="K234" s="26">
        <f>IF(TRIM(Applications!J234)="","",IFERROR(LOOKUP(2,1/ISNUMBER(SEARCH($R$2:$R$25,Applications!J234)),$S$2:$S$25),""))</f>
        <v/>
      </c>
      <c r="L234" s="26">
        <f>IF(K234="","",IF(COUNTIF(K$2:K234,K234)=1,COUNTIF(K$2:K$2000,K234)+(2001-ROW())/100000,""))</f>
        <v/>
      </c>
      <c r="M234" s="26">
        <f>IF(TRIM(Applications!D234)="","",TRIM(LEFT(TRIM(Applications!D234),FIND(",",TRIM(Applications!D234)&amp;",")-1)))</f>
        <v/>
      </c>
      <c r="N234" s="26">
        <f>IF(M234="","",IF(LEN(TRIM(LEFT(TRIM(MID(TRIM(Applications!D234),FIND(",",TRIM(Applications!D234)&amp;",")+1,200)),FIND(",",TRIM(MID(TRIM(Applications!D234),FIND(",",TRIM(Applications!D234)&amp;",")+1,200))&amp;",")-1)))=2,UPPER(TRIM(LEFT(TRIM(MID(TRIM(Applications!D234),FIND(",",TRIM(Applications!D234)&amp;",")+1,200)),FIND(",",TRIM(MID(TRIM(Applications!D234),FIND(",",TRIM(Applications!D234)&amp;",")+1,200))&amp;",")-1))),IFERROR(VLOOKUP(LOWER(TRIM(LEFT(TRIM(MID(TRIM(Applications!D234),FIND(",",TRIM(Applications!D234)&amp;",")+1,200)),FIND(",",TRIM(MID(TRIM(Applications!D234),FIND(",",TRIM(Applications!D234)&amp;",")+1,200))&amp;",")-1))),$U$2:$V$67,2,FALSE),"")))</f>
        <v/>
      </c>
      <c r="O234" s="26">
        <f>IF(M234="","",IF(N234="",M234,M234&amp;", "&amp;N234))</f>
        <v/>
      </c>
      <c r="P234" s="26">
        <f>IF(O234="","",IF(COUNTIF(O$2:O234,O234)=1,COUNTIF(O$2:O$2000,O234)+(2001-ROW())/100000,""))</f>
        <v/>
      </c>
    </row>
    <row r="235">
      <c r="A235" s="26">
        <f>IF(AND(ISNUMBER(Applications!A235),ISNUMBER(Applications!M235),OR(UPPER(TRIM(Applications!I235))="INTERVIEWING",UPPER(TRIM(Applications!I235))="REJECTED",UPPER(TRIM(Applications!I235))="OFFER")),IF(Applications!M235&gt;=Applications!A235,Applications!M235-Applications!A235,""),"")</f>
        <v/>
      </c>
      <c r="B235" s="26">
        <f>IF(AND(D235=1,ISNUMBER(Applications!A235)),WEEKDAY(Applications!A235),"")</f>
        <v/>
      </c>
      <c r="C235" s="27">
        <f>IF(AND(D235=1,ISNUMBER(Applications!A235)),Applications!A235-WEEKDAY(Applications!A235,3),"")</f>
        <v/>
      </c>
      <c r="D235" s="26">
        <f>IF(OR(UPPER(TRIM(Applications!I235))="APPLIED",UPPER(TRIM(Applications!I235))="INTERVIEWING",UPPER(TRIM(Applications!I235))="REJECTED",UPPER(TRIM(Applications!I235))="OFFER"),1,0)</f>
        <v/>
      </c>
      <c r="E235" s="26">
        <f>IF(AND(ISNUMBER(Applications!M235),OR(N(Applications!O235)&gt;0,UPPER(TRIM(Applications!I235))="INTERVIEWING",UPPER(TRIM(Applications!I235))="OFFER")),Applications!M235-WEEKDAY(Applications!M235,3),"")</f>
        <v/>
      </c>
      <c r="F235" s="26">
        <f>IF(AND(UPPER(TRIM(Applications!I235))="SKIPPED",ISNUMBER(Applications!A235)),Applications!A235-WEEKDAY(Applications!A235,3),"")</f>
        <v/>
      </c>
      <c r="G235" s="26">
        <f>IF(AND(UPPER(TRIM(Applications!I235))="BOOKMARKED",ISNUMBER(Applications!A235)),Applications!A235-WEEKDAY(Applications!A235,3),"")</f>
        <v/>
      </c>
      <c r="H235" s="26">
        <f>IF(AND(UPPER(TRIM(Applications!I235))="NOT APPLIED",ISNUMBER(Applications!A235)),Applications!A235-WEEKDAY(Applications!A235,3),"")</f>
        <v/>
      </c>
      <c r="I235" s="26">
        <f>IF(AND(UPPER(TRIM(Applications!I235))="REJECTED",ISNUMBER(Applications!M235)),Applications!M235-WEEKDAY(Applications!M235,3),"")</f>
        <v/>
      </c>
      <c r="J235" s="26">
        <f>IF(AND(UPPER(TRIM(Applications!I235))="OFFER",ISNUMBER(Applications!M235)),Applications!M235-WEEKDAY(Applications!M235,3),"")</f>
        <v/>
      </c>
      <c r="K235" s="26">
        <f>IF(TRIM(Applications!J235)="","",IFERROR(LOOKUP(2,1/ISNUMBER(SEARCH($R$2:$R$25,Applications!J235)),$S$2:$S$25),""))</f>
        <v/>
      </c>
      <c r="L235" s="26">
        <f>IF(K235="","",IF(COUNTIF(K$2:K235,K235)=1,COUNTIF(K$2:K$2000,K235)+(2001-ROW())/100000,""))</f>
        <v/>
      </c>
      <c r="M235" s="26">
        <f>IF(TRIM(Applications!D235)="","",TRIM(LEFT(TRIM(Applications!D235),FIND(",",TRIM(Applications!D235)&amp;",")-1)))</f>
        <v/>
      </c>
      <c r="N235" s="26">
        <f>IF(M235="","",IF(LEN(TRIM(LEFT(TRIM(MID(TRIM(Applications!D235),FIND(",",TRIM(Applications!D235)&amp;",")+1,200)),FIND(",",TRIM(MID(TRIM(Applications!D235),FIND(",",TRIM(Applications!D235)&amp;",")+1,200))&amp;",")-1)))=2,UPPER(TRIM(LEFT(TRIM(MID(TRIM(Applications!D235),FIND(",",TRIM(Applications!D235)&amp;",")+1,200)),FIND(",",TRIM(MID(TRIM(Applications!D235),FIND(",",TRIM(Applications!D235)&amp;",")+1,200))&amp;",")-1))),IFERROR(VLOOKUP(LOWER(TRIM(LEFT(TRIM(MID(TRIM(Applications!D235),FIND(",",TRIM(Applications!D235)&amp;",")+1,200)),FIND(",",TRIM(MID(TRIM(Applications!D235),FIND(",",TRIM(Applications!D235)&amp;",")+1,200))&amp;",")-1))),$U$2:$V$67,2,FALSE),"")))</f>
        <v/>
      </c>
      <c r="O235" s="26">
        <f>IF(M235="","",IF(N235="",M235,M235&amp;", "&amp;N235))</f>
        <v/>
      </c>
      <c r="P235" s="26">
        <f>IF(O235="","",IF(COUNTIF(O$2:O235,O235)=1,COUNTIF(O$2:O$2000,O235)+(2001-ROW())/100000,""))</f>
        <v/>
      </c>
    </row>
    <row r="236">
      <c r="A236" s="26">
        <f>IF(AND(ISNUMBER(Applications!A236),ISNUMBER(Applications!M236),OR(UPPER(TRIM(Applications!I236))="INTERVIEWING",UPPER(TRIM(Applications!I236))="REJECTED",UPPER(TRIM(Applications!I236))="OFFER")),IF(Applications!M236&gt;=Applications!A236,Applications!M236-Applications!A236,""),"")</f>
        <v/>
      </c>
      <c r="B236" s="26">
        <f>IF(AND(D236=1,ISNUMBER(Applications!A236)),WEEKDAY(Applications!A236),"")</f>
        <v/>
      </c>
      <c r="C236" s="27">
        <f>IF(AND(D236=1,ISNUMBER(Applications!A236)),Applications!A236-WEEKDAY(Applications!A236,3),"")</f>
        <v/>
      </c>
      <c r="D236" s="26">
        <f>IF(OR(UPPER(TRIM(Applications!I236))="APPLIED",UPPER(TRIM(Applications!I236))="INTERVIEWING",UPPER(TRIM(Applications!I236))="REJECTED",UPPER(TRIM(Applications!I236))="OFFER"),1,0)</f>
        <v/>
      </c>
      <c r="E236" s="26">
        <f>IF(AND(ISNUMBER(Applications!M236),OR(N(Applications!O236)&gt;0,UPPER(TRIM(Applications!I236))="INTERVIEWING",UPPER(TRIM(Applications!I236))="OFFER")),Applications!M236-WEEKDAY(Applications!M236,3),"")</f>
        <v/>
      </c>
      <c r="F236" s="26">
        <f>IF(AND(UPPER(TRIM(Applications!I236))="SKIPPED",ISNUMBER(Applications!A236)),Applications!A236-WEEKDAY(Applications!A236,3),"")</f>
        <v/>
      </c>
      <c r="G236" s="26">
        <f>IF(AND(UPPER(TRIM(Applications!I236))="BOOKMARKED",ISNUMBER(Applications!A236)),Applications!A236-WEEKDAY(Applications!A236,3),"")</f>
        <v/>
      </c>
      <c r="H236" s="26">
        <f>IF(AND(UPPER(TRIM(Applications!I236))="NOT APPLIED",ISNUMBER(Applications!A236)),Applications!A236-WEEKDAY(Applications!A236,3),"")</f>
        <v/>
      </c>
      <c r="I236" s="26">
        <f>IF(AND(UPPER(TRIM(Applications!I236))="REJECTED",ISNUMBER(Applications!M236)),Applications!M236-WEEKDAY(Applications!M236,3),"")</f>
        <v/>
      </c>
      <c r="J236" s="26">
        <f>IF(AND(UPPER(TRIM(Applications!I236))="OFFER",ISNUMBER(Applications!M236)),Applications!M236-WEEKDAY(Applications!M236,3),"")</f>
        <v/>
      </c>
      <c r="K236" s="26">
        <f>IF(TRIM(Applications!J236)="","",IFERROR(LOOKUP(2,1/ISNUMBER(SEARCH($R$2:$R$25,Applications!J236)),$S$2:$S$25),""))</f>
        <v/>
      </c>
      <c r="L236" s="26">
        <f>IF(K236="","",IF(COUNTIF(K$2:K236,K236)=1,COUNTIF(K$2:K$2000,K236)+(2001-ROW())/100000,""))</f>
        <v/>
      </c>
      <c r="M236" s="26">
        <f>IF(TRIM(Applications!D236)="","",TRIM(LEFT(TRIM(Applications!D236),FIND(",",TRIM(Applications!D236)&amp;",")-1)))</f>
        <v/>
      </c>
      <c r="N236" s="26">
        <f>IF(M236="","",IF(LEN(TRIM(LEFT(TRIM(MID(TRIM(Applications!D236),FIND(",",TRIM(Applications!D236)&amp;",")+1,200)),FIND(",",TRIM(MID(TRIM(Applications!D236),FIND(",",TRIM(Applications!D236)&amp;",")+1,200))&amp;",")-1)))=2,UPPER(TRIM(LEFT(TRIM(MID(TRIM(Applications!D236),FIND(",",TRIM(Applications!D236)&amp;",")+1,200)),FIND(",",TRIM(MID(TRIM(Applications!D236),FIND(",",TRIM(Applications!D236)&amp;",")+1,200))&amp;",")-1))),IFERROR(VLOOKUP(LOWER(TRIM(LEFT(TRIM(MID(TRIM(Applications!D236),FIND(",",TRIM(Applications!D236)&amp;",")+1,200)),FIND(",",TRIM(MID(TRIM(Applications!D236),FIND(",",TRIM(Applications!D236)&amp;",")+1,200))&amp;",")-1))),$U$2:$V$67,2,FALSE),"")))</f>
        <v/>
      </c>
      <c r="O236" s="26">
        <f>IF(M236="","",IF(N236="",M236,M236&amp;", "&amp;N236))</f>
        <v/>
      </c>
      <c r="P236" s="26">
        <f>IF(O236="","",IF(COUNTIF(O$2:O236,O236)=1,COUNTIF(O$2:O$2000,O236)+(2001-ROW())/100000,""))</f>
        <v/>
      </c>
    </row>
    <row r="237">
      <c r="A237" s="26">
        <f>IF(AND(ISNUMBER(Applications!A237),ISNUMBER(Applications!M237),OR(UPPER(TRIM(Applications!I237))="INTERVIEWING",UPPER(TRIM(Applications!I237))="REJECTED",UPPER(TRIM(Applications!I237))="OFFER")),IF(Applications!M237&gt;=Applications!A237,Applications!M237-Applications!A237,""),"")</f>
        <v/>
      </c>
      <c r="B237" s="26">
        <f>IF(AND(D237=1,ISNUMBER(Applications!A237)),WEEKDAY(Applications!A237),"")</f>
        <v/>
      </c>
      <c r="C237" s="27">
        <f>IF(AND(D237=1,ISNUMBER(Applications!A237)),Applications!A237-WEEKDAY(Applications!A237,3),"")</f>
        <v/>
      </c>
      <c r="D237" s="26">
        <f>IF(OR(UPPER(TRIM(Applications!I237))="APPLIED",UPPER(TRIM(Applications!I237))="INTERVIEWING",UPPER(TRIM(Applications!I237))="REJECTED",UPPER(TRIM(Applications!I237))="OFFER"),1,0)</f>
        <v/>
      </c>
      <c r="E237" s="26">
        <f>IF(AND(ISNUMBER(Applications!M237),OR(N(Applications!O237)&gt;0,UPPER(TRIM(Applications!I237))="INTERVIEWING",UPPER(TRIM(Applications!I237))="OFFER")),Applications!M237-WEEKDAY(Applications!M237,3),"")</f>
        <v/>
      </c>
      <c r="F237" s="26">
        <f>IF(AND(UPPER(TRIM(Applications!I237))="SKIPPED",ISNUMBER(Applications!A237)),Applications!A237-WEEKDAY(Applications!A237,3),"")</f>
        <v/>
      </c>
      <c r="G237" s="26">
        <f>IF(AND(UPPER(TRIM(Applications!I237))="BOOKMARKED",ISNUMBER(Applications!A237)),Applications!A237-WEEKDAY(Applications!A237,3),"")</f>
        <v/>
      </c>
      <c r="H237" s="26">
        <f>IF(AND(UPPER(TRIM(Applications!I237))="NOT APPLIED",ISNUMBER(Applications!A237)),Applications!A237-WEEKDAY(Applications!A237,3),"")</f>
        <v/>
      </c>
      <c r="I237" s="26">
        <f>IF(AND(UPPER(TRIM(Applications!I237))="REJECTED",ISNUMBER(Applications!M237)),Applications!M237-WEEKDAY(Applications!M237,3),"")</f>
        <v/>
      </c>
      <c r="J237" s="26">
        <f>IF(AND(UPPER(TRIM(Applications!I237))="OFFER",ISNUMBER(Applications!M237)),Applications!M237-WEEKDAY(Applications!M237,3),"")</f>
        <v/>
      </c>
      <c r="K237" s="26">
        <f>IF(TRIM(Applications!J237)="","",IFERROR(LOOKUP(2,1/ISNUMBER(SEARCH($R$2:$R$25,Applications!J237)),$S$2:$S$25),""))</f>
        <v/>
      </c>
      <c r="L237" s="26">
        <f>IF(K237="","",IF(COUNTIF(K$2:K237,K237)=1,COUNTIF(K$2:K$2000,K237)+(2001-ROW())/100000,""))</f>
        <v/>
      </c>
      <c r="M237" s="26">
        <f>IF(TRIM(Applications!D237)="","",TRIM(LEFT(TRIM(Applications!D237),FIND(",",TRIM(Applications!D237)&amp;",")-1)))</f>
        <v/>
      </c>
      <c r="N237" s="26">
        <f>IF(M237="","",IF(LEN(TRIM(LEFT(TRIM(MID(TRIM(Applications!D237),FIND(",",TRIM(Applications!D237)&amp;",")+1,200)),FIND(",",TRIM(MID(TRIM(Applications!D237),FIND(",",TRIM(Applications!D237)&amp;",")+1,200))&amp;",")-1)))=2,UPPER(TRIM(LEFT(TRIM(MID(TRIM(Applications!D237),FIND(",",TRIM(Applications!D237)&amp;",")+1,200)),FIND(",",TRIM(MID(TRIM(Applications!D237),FIND(",",TRIM(Applications!D237)&amp;",")+1,200))&amp;",")-1))),IFERROR(VLOOKUP(LOWER(TRIM(LEFT(TRIM(MID(TRIM(Applications!D237),FIND(",",TRIM(Applications!D237)&amp;",")+1,200)),FIND(",",TRIM(MID(TRIM(Applications!D237),FIND(",",TRIM(Applications!D237)&amp;",")+1,200))&amp;",")-1))),$U$2:$V$67,2,FALSE),"")))</f>
        <v/>
      </c>
      <c r="O237" s="26">
        <f>IF(M237="","",IF(N237="",M237,M237&amp;", "&amp;N237))</f>
        <v/>
      </c>
      <c r="P237" s="26">
        <f>IF(O237="","",IF(COUNTIF(O$2:O237,O237)=1,COUNTIF(O$2:O$2000,O237)+(2001-ROW())/100000,""))</f>
        <v/>
      </c>
    </row>
    <row r="238">
      <c r="A238" s="26">
        <f>IF(AND(ISNUMBER(Applications!A238),ISNUMBER(Applications!M238),OR(UPPER(TRIM(Applications!I238))="INTERVIEWING",UPPER(TRIM(Applications!I238))="REJECTED",UPPER(TRIM(Applications!I238))="OFFER")),IF(Applications!M238&gt;=Applications!A238,Applications!M238-Applications!A238,""),"")</f>
        <v/>
      </c>
      <c r="B238" s="26">
        <f>IF(AND(D238=1,ISNUMBER(Applications!A238)),WEEKDAY(Applications!A238),"")</f>
        <v/>
      </c>
      <c r="C238" s="27">
        <f>IF(AND(D238=1,ISNUMBER(Applications!A238)),Applications!A238-WEEKDAY(Applications!A238,3),"")</f>
        <v/>
      </c>
      <c r="D238" s="26">
        <f>IF(OR(UPPER(TRIM(Applications!I238))="APPLIED",UPPER(TRIM(Applications!I238))="INTERVIEWING",UPPER(TRIM(Applications!I238))="REJECTED",UPPER(TRIM(Applications!I238))="OFFER"),1,0)</f>
        <v/>
      </c>
      <c r="E238" s="26">
        <f>IF(AND(ISNUMBER(Applications!M238),OR(N(Applications!O238)&gt;0,UPPER(TRIM(Applications!I238))="INTERVIEWING",UPPER(TRIM(Applications!I238))="OFFER")),Applications!M238-WEEKDAY(Applications!M238,3),"")</f>
        <v/>
      </c>
      <c r="F238" s="26">
        <f>IF(AND(UPPER(TRIM(Applications!I238))="SKIPPED",ISNUMBER(Applications!A238)),Applications!A238-WEEKDAY(Applications!A238,3),"")</f>
        <v/>
      </c>
      <c r="G238" s="26">
        <f>IF(AND(UPPER(TRIM(Applications!I238))="BOOKMARKED",ISNUMBER(Applications!A238)),Applications!A238-WEEKDAY(Applications!A238,3),"")</f>
        <v/>
      </c>
      <c r="H238" s="26">
        <f>IF(AND(UPPER(TRIM(Applications!I238))="NOT APPLIED",ISNUMBER(Applications!A238)),Applications!A238-WEEKDAY(Applications!A238,3),"")</f>
        <v/>
      </c>
      <c r="I238" s="26">
        <f>IF(AND(UPPER(TRIM(Applications!I238))="REJECTED",ISNUMBER(Applications!M238)),Applications!M238-WEEKDAY(Applications!M238,3),"")</f>
        <v/>
      </c>
      <c r="J238" s="26">
        <f>IF(AND(UPPER(TRIM(Applications!I238))="OFFER",ISNUMBER(Applications!M238)),Applications!M238-WEEKDAY(Applications!M238,3),"")</f>
        <v/>
      </c>
      <c r="K238" s="26">
        <f>IF(TRIM(Applications!J238)="","",IFERROR(LOOKUP(2,1/ISNUMBER(SEARCH($R$2:$R$25,Applications!J238)),$S$2:$S$25),""))</f>
        <v/>
      </c>
      <c r="L238" s="26">
        <f>IF(K238="","",IF(COUNTIF(K$2:K238,K238)=1,COUNTIF(K$2:K$2000,K238)+(2001-ROW())/100000,""))</f>
        <v/>
      </c>
      <c r="M238" s="26">
        <f>IF(TRIM(Applications!D238)="","",TRIM(LEFT(TRIM(Applications!D238),FIND(",",TRIM(Applications!D238)&amp;",")-1)))</f>
        <v/>
      </c>
      <c r="N238" s="26">
        <f>IF(M238="","",IF(LEN(TRIM(LEFT(TRIM(MID(TRIM(Applications!D238),FIND(",",TRIM(Applications!D238)&amp;",")+1,200)),FIND(",",TRIM(MID(TRIM(Applications!D238),FIND(",",TRIM(Applications!D238)&amp;",")+1,200))&amp;",")-1)))=2,UPPER(TRIM(LEFT(TRIM(MID(TRIM(Applications!D238),FIND(",",TRIM(Applications!D238)&amp;",")+1,200)),FIND(",",TRIM(MID(TRIM(Applications!D238),FIND(",",TRIM(Applications!D238)&amp;",")+1,200))&amp;",")-1))),IFERROR(VLOOKUP(LOWER(TRIM(LEFT(TRIM(MID(TRIM(Applications!D238),FIND(",",TRIM(Applications!D238)&amp;",")+1,200)),FIND(",",TRIM(MID(TRIM(Applications!D238),FIND(",",TRIM(Applications!D238)&amp;",")+1,200))&amp;",")-1))),$U$2:$V$67,2,FALSE),"")))</f>
        <v/>
      </c>
      <c r="O238" s="26">
        <f>IF(M238="","",IF(N238="",M238,M238&amp;", "&amp;N238))</f>
        <v/>
      </c>
      <c r="P238" s="26">
        <f>IF(O238="","",IF(COUNTIF(O$2:O238,O238)=1,COUNTIF(O$2:O$2000,O238)+(2001-ROW())/100000,""))</f>
        <v/>
      </c>
    </row>
    <row r="239">
      <c r="A239" s="26">
        <f>IF(AND(ISNUMBER(Applications!A239),ISNUMBER(Applications!M239),OR(UPPER(TRIM(Applications!I239))="INTERVIEWING",UPPER(TRIM(Applications!I239))="REJECTED",UPPER(TRIM(Applications!I239))="OFFER")),IF(Applications!M239&gt;=Applications!A239,Applications!M239-Applications!A239,""),"")</f>
        <v/>
      </c>
      <c r="B239" s="26">
        <f>IF(AND(D239=1,ISNUMBER(Applications!A239)),WEEKDAY(Applications!A239),"")</f>
        <v/>
      </c>
      <c r="C239" s="27">
        <f>IF(AND(D239=1,ISNUMBER(Applications!A239)),Applications!A239-WEEKDAY(Applications!A239,3),"")</f>
        <v/>
      </c>
      <c r="D239" s="26">
        <f>IF(OR(UPPER(TRIM(Applications!I239))="APPLIED",UPPER(TRIM(Applications!I239))="INTERVIEWING",UPPER(TRIM(Applications!I239))="REJECTED",UPPER(TRIM(Applications!I239))="OFFER"),1,0)</f>
        <v/>
      </c>
      <c r="E239" s="26">
        <f>IF(AND(ISNUMBER(Applications!M239),OR(N(Applications!O239)&gt;0,UPPER(TRIM(Applications!I239))="INTERVIEWING",UPPER(TRIM(Applications!I239))="OFFER")),Applications!M239-WEEKDAY(Applications!M239,3),"")</f>
        <v/>
      </c>
      <c r="F239" s="26">
        <f>IF(AND(UPPER(TRIM(Applications!I239))="SKIPPED",ISNUMBER(Applications!A239)),Applications!A239-WEEKDAY(Applications!A239,3),"")</f>
        <v/>
      </c>
      <c r="G239" s="26">
        <f>IF(AND(UPPER(TRIM(Applications!I239))="BOOKMARKED",ISNUMBER(Applications!A239)),Applications!A239-WEEKDAY(Applications!A239,3),"")</f>
        <v/>
      </c>
      <c r="H239" s="26">
        <f>IF(AND(UPPER(TRIM(Applications!I239))="NOT APPLIED",ISNUMBER(Applications!A239)),Applications!A239-WEEKDAY(Applications!A239,3),"")</f>
        <v/>
      </c>
      <c r="I239" s="26">
        <f>IF(AND(UPPER(TRIM(Applications!I239))="REJECTED",ISNUMBER(Applications!M239)),Applications!M239-WEEKDAY(Applications!M239,3),"")</f>
        <v/>
      </c>
      <c r="J239" s="26">
        <f>IF(AND(UPPER(TRIM(Applications!I239))="OFFER",ISNUMBER(Applications!M239)),Applications!M239-WEEKDAY(Applications!M239,3),"")</f>
        <v/>
      </c>
      <c r="K239" s="26">
        <f>IF(TRIM(Applications!J239)="","",IFERROR(LOOKUP(2,1/ISNUMBER(SEARCH($R$2:$R$25,Applications!J239)),$S$2:$S$25),""))</f>
        <v/>
      </c>
      <c r="L239" s="26">
        <f>IF(K239="","",IF(COUNTIF(K$2:K239,K239)=1,COUNTIF(K$2:K$2000,K239)+(2001-ROW())/100000,""))</f>
        <v/>
      </c>
      <c r="M239" s="26">
        <f>IF(TRIM(Applications!D239)="","",TRIM(LEFT(TRIM(Applications!D239),FIND(",",TRIM(Applications!D239)&amp;",")-1)))</f>
        <v/>
      </c>
      <c r="N239" s="26">
        <f>IF(M239="","",IF(LEN(TRIM(LEFT(TRIM(MID(TRIM(Applications!D239),FIND(",",TRIM(Applications!D239)&amp;",")+1,200)),FIND(",",TRIM(MID(TRIM(Applications!D239),FIND(",",TRIM(Applications!D239)&amp;",")+1,200))&amp;",")-1)))=2,UPPER(TRIM(LEFT(TRIM(MID(TRIM(Applications!D239),FIND(",",TRIM(Applications!D239)&amp;",")+1,200)),FIND(",",TRIM(MID(TRIM(Applications!D239),FIND(",",TRIM(Applications!D239)&amp;",")+1,200))&amp;",")-1))),IFERROR(VLOOKUP(LOWER(TRIM(LEFT(TRIM(MID(TRIM(Applications!D239),FIND(",",TRIM(Applications!D239)&amp;",")+1,200)),FIND(",",TRIM(MID(TRIM(Applications!D239),FIND(",",TRIM(Applications!D239)&amp;",")+1,200))&amp;",")-1))),$U$2:$V$67,2,FALSE),"")))</f>
        <v/>
      </c>
      <c r="O239" s="26">
        <f>IF(M239="","",IF(N239="",M239,M239&amp;", "&amp;N239))</f>
        <v/>
      </c>
      <c r="P239" s="26">
        <f>IF(O239="","",IF(COUNTIF(O$2:O239,O239)=1,COUNTIF(O$2:O$2000,O239)+(2001-ROW())/100000,""))</f>
        <v/>
      </c>
    </row>
    <row r="240">
      <c r="A240" s="26">
        <f>IF(AND(ISNUMBER(Applications!A240),ISNUMBER(Applications!M240),OR(UPPER(TRIM(Applications!I240))="INTERVIEWING",UPPER(TRIM(Applications!I240))="REJECTED",UPPER(TRIM(Applications!I240))="OFFER")),IF(Applications!M240&gt;=Applications!A240,Applications!M240-Applications!A240,""),"")</f>
        <v/>
      </c>
      <c r="B240" s="26">
        <f>IF(AND(D240=1,ISNUMBER(Applications!A240)),WEEKDAY(Applications!A240),"")</f>
        <v/>
      </c>
      <c r="C240" s="27">
        <f>IF(AND(D240=1,ISNUMBER(Applications!A240)),Applications!A240-WEEKDAY(Applications!A240,3),"")</f>
        <v/>
      </c>
      <c r="D240" s="26">
        <f>IF(OR(UPPER(TRIM(Applications!I240))="APPLIED",UPPER(TRIM(Applications!I240))="INTERVIEWING",UPPER(TRIM(Applications!I240))="REJECTED",UPPER(TRIM(Applications!I240))="OFFER"),1,0)</f>
        <v/>
      </c>
      <c r="E240" s="26">
        <f>IF(AND(ISNUMBER(Applications!M240),OR(N(Applications!O240)&gt;0,UPPER(TRIM(Applications!I240))="INTERVIEWING",UPPER(TRIM(Applications!I240))="OFFER")),Applications!M240-WEEKDAY(Applications!M240,3),"")</f>
        <v/>
      </c>
      <c r="F240" s="26">
        <f>IF(AND(UPPER(TRIM(Applications!I240))="SKIPPED",ISNUMBER(Applications!A240)),Applications!A240-WEEKDAY(Applications!A240,3),"")</f>
        <v/>
      </c>
      <c r="G240" s="26">
        <f>IF(AND(UPPER(TRIM(Applications!I240))="BOOKMARKED",ISNUMBER(Applications!A240)),Applications!A240-WEEKDAY(Applications!A240,3),"")</f>
        <v/>
      </c>
      <c r="H240" s="26">
        <f>IF(AND(UPPER(TRIM(Applications!I240))="NOT APPLIED",ISNUMBER(Applications!A240)),Applications!A240-WEEKDAY(Applications!A240,3),"")</f>
        <v/>
      </c>
      <c r="I240" s="26">
        <f>IF(AND(UPPER(TRIM(Applications!I240))="REJECTED",ISNUMBER(Applications!M240)),Applications!M240-WEEKDAY(Applications!M240,3),"")</f>
        <v/>
      </c>
      <c r="J240" s="26">
        <f>IF(AND(UPPER(TRIM(Applications!I240))="OFFER",ISNUMBER(Applications!M240)),Applications!M240-WEEKDAY(Applications!M240,3),"")</f>
        <v/>
      </c>
      <c r="K240" s="26">
        <f>IF(TRIM(Applications!J240)="","",IFERROR(LOOKUP(2,1/ISNUMBER(SEARCH($R$2:$R$25,Applications!J240)),$S$2:$S$25),""))</f>
        <v/>
      </c>
      <c r="L240" s="26">
        <f>IF(K240="","",IF(COUNTIF(K$2:K240,K240)=1,COUNTIF(K$2:K$2000,K240)+(2001-ROW())/100000,""))</f>
        <v/>
      </c>
      <c r="M240" s="26">
        <f>IF(TRIM(Applications!D240)="","",TRIM(LEFT(TRIM(Applications!D240),FIND(",",TRIM(Applications!D240)&amp;",")-1)))</f>
        <v/>
      </c>
      <c r="N240" s="26">
        <f>IF(M240="","",IF(LEN(TRIM(LEFT(TRIM(MID(TRIM(Applications!D240),FIND(",",TRIM(Applications!D240)&amp;",")+1,200)),FIND(",",TRIM(MID(TRIM(Applications!D240),FIND(",",TRIM(Applications!D240)&amp;",")+1,200))&amp;",")-1)))=2,UPPER(TRIM(LEFT(TRIM(MID(TRIM(Applications!D240),FIND(",",TRIM(Applications!D240)&amp;",")+1,200)),FIND(",",TRIM(MID(TRIM(Applications!D240),FIND(",",TRIM(Applications!D240)&amp;",")+1,200))&amp;",")-1))),IFERROR(VLOOKUP(LOWER(TRIM(LEFT(TRIM(MID(TRIM(Applications!D240),FIND(",",TRIM(Applications!D240)&amp;",")+1,200)),FIND(",",TRIM(MID(TRIM(Applications!D240),FIND(",",TRIM(Applications!D240)&amp;",")+1,200))&amp;",")-1))),$U$2:$V$67,2,FALSE),"")))</f>
        <v/>
      </c>
      <c r="O240" s="26">
        <f>IF(M240="","",IF(N240="",M240,M240&amp;", "&amp;N240))</f>
        <v/>
      </c>
      <c r="P240" s="26">
        <f>IF(O240="","",IF(COUNTIF(O$2:O240,O240)=1,COUNTIF(O$2:O$2000,O240)+(2001-ROW())/100000,""))</f>
        <v/>
      </c>
    </row>
    <row r="241">
      <c r="A241" s="26">
        <f>IF(AND(ISNUMBER(Applications!A241),ISNUMBER(Applications!M241),OR(UPPER(TRIM(Applications!I241))="INTERVIEWING",UPPER(TRIM(Applications!I241))="REJECTED",UPPER(TRIM(Applications!I241))="OFFER")),IF(Applications!M241&gt;=Applications!A241,Applications!M241-Applications!A241,""),"")</f>
        <v/>
      </c>
      <c r="B241" s="26">
        <f>IF(AND(D241=1,ISNUMBER(Applications!A241)),WEEKDAY(Applications!A241),"")</f>
        <v/>
      </c>
      <c r="C241" s="27">
        <f>IF(AND(D241=1,ISNUMBER(Applications!A241)),Applications!A241-WEEKDAY(Applications!A241,3),"")</f>
        <v/>
      </c>
      <c r="D241" s="26">
        <f>IF(OR(UPPER(TRIM(Applications!I241))="APPLIED",UPPER(TRIM(Applications!I241))="INTERVIEWING",UPPER(TRIM(Applications!I241))="REJECTED",UPPER(TRIM(Applications!I241))="OFFER"),1,0)</f>
        <v/>
      </c>
      <c r="E241" s="26">
        <f>IF(AND(ISNUMBER(Applications!M241),OR(N(Applications!O241)&gt;0,UPPER(TRIM(Applications!I241))="INTERVIEWING",UPPER(TRIM(Applications!I241))="OFFER")),Applications!M241-WEEKDAY(Applications!M241,3),"")</f>
        <v/>
      </c>
      <c r="F241" s="26">
        <f>IF(AND(UPPER(TRIM(Applications!I241))="SKIPPED",ISNUMBER(Applications!A241)),Applications!A241-WEEKDAY(Applications!A241,3),"")</f>
        <v/>
      </c>
      <c r="G241" s="26">
        <f>IF(AND(UPPER(TRIM(Applications!I241))="BOOKMARKED",ISNUMBER(Applications!A241)),Applications!A241-WEEKDAY(Applications!A241,3),"")</f>
        <v/>
      </c>
      <c r="H241" s="26">
        <f>IF(AND(UPPER(TRIM(Applications!I241))="NOT APPLIED",ISNUMBER(Applications!A241)),Applications!A241-WEEKDAY(Applications!A241,3),"")</f>
        <v/>
      </c>
      <c r="I241" s="26">
        <f>IF(AND(UPPER(TRIM(Applications!I241))="REJECTED",ISNUMBER(Applications!M241)),Applications!M241-WEEKDAY(Applications!M241,3),"")</f>
        <v/>
      </c>
      <c r="J241" s="26">
        <f>IF(AND(UPPER(TRIM(Applications!I241))="OFFER",ISNUMBER(Applications!M241)),Applications!M241-WEEKDAY(Applications!M241,3),"")</f>
        <v/>
      </c>
      <c r="K241" s="26">
        <f>IF(TRIM(Applications!J241)="","",IFERROR(LOOKUP(2,1/ISNUMBER(SEARCH($R$2:$R$25,Applications!J241)),$S$2:$S$25),""))</f>
        <v/>
      </c>
      <c r="L241" s="26">
        <f>IF(K241="","",IF(COUNTIF(K$2:K241,K241)=1,COUNTIF(K$2:K$2000,K241)+(2001-ROW())/100000,""))</f>
        <v/>
      </c>
      <c r="M241" s="26">
        <f>IF(TRIM(Applications!D241)="","",TRIM(LEFT(TRIM(Applications!D241),FIND(",",TRIM(Applications!D241)&amp;",")-1)))</f>
        <v/>
      </c>
      <c r="N241" s="26">
        <f>IF(M241="","",IF(LEN(TRIM(LEFT(TRIM(MID(TRIM(Applications!D241),FIND(",",TRIM(Applications!D241)&amp;",")+1,200)),FIND(",",TRIM(MID(TRIM(Applications!D241),FIND(",",TRIM(Applications!D241)&amp;",")+1,200))&amp;",")-1)))=2,UPPER(TRIM(LEFT(TRIM(MID(TRIM(Applications!D241),FIND(",",TRIM(Applications!D241)&amp;",")+1,200)),FIND(",",TRIM(MID(TRIM(Applications!D241),FIND(",",TRIM(Applications!D241)&amp;",")+1,200))&amp;",")-1))),IFERROR(VLOOKUP(LOWER(TRIM(LEFT(TRIM(MID(TRIM(Applications!D241),FIND(",",TRIM(Applications!D241)&amp;",")+1,200)),FIND(",",TRIM(MID(TRIM(Applications!D241),FIND(",",TRIM(Applications!D241)&amp;",")+1,200))&amp;",")-1))),$U$2:$V$67,2,FALSE),"")))</f>
        <v/>
      </c>
      <c r="O241" s="26">
        <f>IF(M241="","",IF(N241="",M241,M241&amp;", "&amp;N241))</f>
        <v/>
      </c>
      <c r="P241" s="26">
        <f>IF(O241="","",IF(COUNTIF(O$2:O241,O241)=1,COUNTIF(O$2:O$2000,O241)+(2001-ROW())/100000,""))</f>
        <v/>
      </c>
    </row>
    <row r="242">
      <c r="A242" s="26">
        <f>IF(AND(ISNUMBER(Applications!A242),ISNUMBER(Applications!M242),OR(UPPER(TRIM(Applications!I242))="INTERVIEWING",UPPER(TRIM(Applications!I242))="REJECTED",UPPER(TRIM(Applications!I242))="OFFER")),IF(Applications!M242&gt;=Applications!A242,Applications!M242-Applications!A242,""),"")</f>
        <v/>
      </c>
      <c r="B242" s="26">
        <f>IF(AND(D242=1,ISNUMBER(Applications!A242)),WEEKDAY(Applications!A242),"")</f>
        <v/>
      </c>
      <c r="C242" s="27">
        <f>IF(AND(D242=1,ISNUMBER(Applications!A242)),Applications!A242-WEEKDAY(Applications!A242,3),"")</f>
        <v/>
      </c>
      <c r="D242" s="26">
        <f>IF(OR(UPPER(TRIM(Applications!I242))="APPLIED",UPPER(TRIM(Applications!I242))="INTERVIEWING",UPPER(TRIM(Applications!I242))="REJECTED",UPPER(TRIM(Applications!I242))="OFFER"),1,0)</f>
        <v/>
      </c>
      <c r="E242" s="26">
        <f>IF(AND(ISNUMBER(Applications!M242),OR(N(Applications!O242)&gt;0,UPPER(TRIM(Applications!I242))="INTERVIEWING",UPPER(TRIM(Applications!I242))="OFFER")),Applications!M242-WEEKDAY(Applications!M242,3),"")</f>
        <v/>
      </c>
      <c r="F242" s="26">
        <f>IF(AND(UPPER(TRIM(Applications!I242))="SKIPPED",ISNUMBER(Applications!A242)),Applications!A242-WEEKDAY(Applications!A242,3),"")</f>
        <v/>
      </c>
      <c r="G242" s="26">
        <f>IF(AND(UPPER(TRIM(Applications!I242))="BOOKMARKED",ISNUMBER(Applications!A242)),Applications!A242-WEEKDAY(Applications!A242,3),"")</f>
        <v/>
      </c>
      <c r="H242" s="26">
        <f>IF(AND(UPPER(TRIM(Applications!I242))="NOT APPLIED",ISNUMBER(Applications!A242)),Applications!A242-WEEKDAY(Applications!A242,3),"")</f>
        <v/>
      </c>
      <c r="I242" s="26">
        <f>IF(AND(UPPER(TRIM(Applications!I242))="REJECTED",ISNUMBER(Applications!M242)),Applications!M242-WEEKDAY(Applications!M242,3),"")</f>
        <v/>
      </c>
      <c r="J242" s="26">
        <f>IF(AND(UPPER(TRIM(Applications!I242))="OFFER",ISNUMBER(Applications!M242)),Applications!M242-WEEKDAY(Applications!M242,3),"")</f>
        <v/>
      </c>
      <c r="K242" s="26">
        <f>IF(TRIM(Applications!J242)="","",IFERROR(LOOKUP(2,1/ISNUMBER(SEARCH($R$2:$R$25,Applications!J242)),$S$2:$S$25),""))</f>
        <v/>
      </c>
      <c r="L242" s="26">
        <f>IF(K242="","",IF(COUNTIF(K$2:K242,K242)=1,COUNTIF(K$2:K$2000,K242)+(2001-ROW())/100000,""))</f>
        <v/>
      </c>
      <c r="M242" s="26">
        <f>IF(TRIM(Applications!D242)="","",TRIM(LEFT(TRIM(Applications!D242),FIND(",",TRIM(Applications!D242)&amp;",")-1)))</f>
        <v/>
      </c>
      <c r="N242" s="26">
        <f>IF(M242="","",IF(LEN(TRIM(LEFT(TRIM(MID(TRIM(Applications!D242),FIND(",",TRIM(Applications!D242)&amp;",")+1,200)),FIND(",",TRIM(MID(TRIM(Applications!D242),FIND(",",TRIM(Applications!D242)&amp;",")+1,200))&amp;",")-1)))=2,UPPER(TRIM(LEFT(TRIM(MID(TRIM(Applications!D242),FIND(",",TRIM(Applications!D242)&amp;",")+1,200)),FIND(",",TRIM(MID(TRIM(Applications!D242),FIND(",",TRIM(Applications!D242)&amp;",")+1,200))&amp;",")-1))),IFERROR(VLOOKUP(LOWER(TRIM(LEFT(TRIM(MID(TRIM(Applications!D242),FIND(",",TRIM(Applications!D242)&amp;",")+1,200)),FIND(",",TRIM(MID(TRIM(Applications!D242),FIND(",",TRIM(Applications!D242)&amp;",")+1,200))&amp;",")-1))),$U$2:$V$67,2,FALSE),"")))</f>
        <v/>
      </c>
      <c r="O242" s="26">
        <f>IF(M242="","",IF(N242="",M242,M242&amp;", "&amp;N242))</f>
        <v/>
      </c>
      <c r="P242" s="26">
        <f>IF(O242="","",IF(COUNTIF(O$2:O242,O242)=1,COUNTIF(O$2:O$2000,O242)+(2001-ROW())/100000,""))</f>
        <v/>
      </c>
    </row>
    <row r="243">
      <c r="A243" s="26">
        <f>IF(AND(ISNUMBER(Applications!A243),ISNUMBER(Applications!M243),OR(UPPER(TRIM(Applications!I243))="INTERVIEWING",UPPER(TRIM(Applications!I243))="REJECTED",UPPER(TRIM(Applications!I243))="OFFER")),IF(Applications!M243&gt;=Applications!A243,Applications!M243-Applications!A243,""),"")</f>
        <v/>
      </c>
      <c r="B243" s="26">
        <f>IF(AND(D243=1,ISNUMBER(Applications!A243)),WEEKDAY(Applications!A243),"")</f>
        <v/>
      </c>
      <c r="C243" s="27">
        <f>IF(AND(D243=1,ISNUMBER(Applications!A243)),Applications!A243-WEEKDAY(Applications!A243,3),"")</f>
        <v/>
      </c>
      <c r="D243" s="26">
        <f>IF(OR(UPPER(TRIM(Applications!I243))="APPLIED",UPPER(TRIM(Applications!I243))="INTERVIEWING",UPPER(TRIM(Applications!I243))="REJECTED",UPPER(TRIM(Applications!I243))="OFFER"),1,0)</f>
        <v/>
      </c>
      <c r="E243" s="26">
        <f>IF(AND(ISNUMBER(Applications!M243),OR(N(Applications!O243)&gt;0,UPPER(TRIM(Applications!I243))="INTERVIEWING",UPPER(TRIM(Applications!I243))="OFFER")),Applications!M243-WEEKDAY(Applications!M243,3),"")</f>
        <v/>
      </c>
      <c r="F243" s="26">
        <f>IF(AND(UPPER(TRIM(Applications!I243))="SKIPPED",ISNUMBER(Applications!A243)),Applications!A243-WEEKDAY(Applications!A243,3),"")</f>
        <v/>
      </c>
      <c r="G243" s="26">
        <f>IF(AND(UPPER(TRIM(Applications!I243))="BOOKMARKED",ISNUMBER(Applications!A243)),Applications!A243-WEEKDAY(Applications!A243,3),"")</f>
        <v/>
      </c>
      <c r="H243" s="26">
        <f>IF(AND(UPPER(TRIM(Applications!I243))="NOT APPLIED",ISNUMBER(Applications!A243)),Applications!A243-WEEKDAY(Applications!A243,3),"")</f>
        <v/>
      </c>
      <c r="I243" s="26">
        <f>IF(AND(UPPER(TRIM(Applications!I243))="REJECTED",ISNUMBER(Applications!M243)),Applications!M243-WEEKDAY(Applications!M243,3),"")</f>
        <v/>
      </c>
      <c r="J243" s="26">
        <f>IF(AND(UPPER(TRIM(Applications!I243))="OFFER",ISNUMBER(Applications!M243)),Applications!M243-WEEKDAY(Applications!M243,3),"")</f>
        <v/>
      </c>
      <c r="K243" s="26">
        <f>IF(TRIM(Applications!J243)="","",IFERROR(LOOKUP(2,1/ISNUMBER(SEARCH($R$2:$R$25,Applications!J243)),$S$2:$S$25),""))</f>
        <v/>
      </c>
      <c r="L243" s="26">
        <f>IF(K243="","",IF(COUNTIF(K$2:K243,K243)=1,COUNTIF(K$2:K$2000,K243)+(2001-ROW())/100000,""))</f>
        <v/>
      </c>
      <c r="M243" s="26">
        <f>IF(TRIM(Applications!D243)="","",TRIM(LEFT(TRIM(Applications!D243),FIND(",",TRIM(Applications!D243)&amp;",")-1)))</f>
        <v/>
      </c>
      <c r="N243" s="26">
        <f>IF(M243="","",IF(LEN(TRIM(LEFT(TRIM(MID(TRIM(Applications!D243),FIND(",",TRIM(Applications!D243)&amp;",")+1,200)),FIND(",",TRIM(MID(TRIM(Applications!D243),FIND(",",TRIM(Applications!D243)&amp;",")+1,200))&amp;",")-1)))=2,UPPER(TRIM(LEFT(TRIM(MID(TRIM(Applications!D243),FIND(",",TRIM(Applications!D243)&amp;",")+1,200)),FIND(",",TRIM(MID(TRIM(Applications!D243),FIND(",",TRIM(Applications!D243)&amp;",")+1,200))&amp;",")-1))),IFERROR(VLOOKUP(LOWER(TRIM(LEFT(TRIM(MID(TRIM(Applications!D243),FIND(",",TRIM(Applications!D243)&amp;",")+1,200)),FIND(",",TRIM(MID(TRIM(Applications!D243),FIND(",",TRIM(Applications!D243)&amp;",")+1,200))&amp;",")-1))),$U$2:$V$67,2,FALSE),"")))</f>
        <v/>
      </c>
      <c r="O243" s="26">
        <f>IF(M243="","",IF(N243="",M243,M243&amp;", "&amp;N243))</f>
        <v/>
      </c>
      <c r="P243" s="26">
        <f>IF(O243="","",IF(COUNTIF(O$2:O243,O243)=1,COUNTIF(O$2:O$2000,O243)+(2001-ROW())/100000,""))</f>
        <v/>
      </c>
    </row>
    <row r="244">
      <c r="A244" s="26">
        <f>IF(AND(ISNUMBER(Applications!A244),ISNUMBER(Applications!M244),OR(UPPER(TRIM(Applications!I244))="INTERVIEWING",UPPER(TRIM(Applications!I244))="REJECTED",UPPER(TRIM(Applications!I244))="OFFER")),IF(Applications!M244&gt;=Applications!A244,Applications!M244-Applications!A244,""),"")</f>
        <v/>
      </c>
      <c r="B244" s="26">
        <f>IF(AND(D244=1,ISNUMBER(Applications!A244)),WEEKDAY(Applications!A244),"")</f>
        <v/>
      </c>
      <c r="C244" s="27">
        <f>IF(AND(D244=1,ISNUMBER(Applications!A244)),Applications!A244-WEEKDAY(Applications!A244,3),"")</f>
        <v/>
      </c>
      <c r="D244" s="26">
        <f>IF(OR(UPPER(TRIM(Applications!I244))="APPLIED",UPPER(TRIM(Applications!I244))="INTERVIEWING",UPPER(TRIM(Applications!I244))="REJECTED",UPPER(TRIM(Applications!I244))="OFFER"),1,0)</f>
        <v/>
      </c>
      <c r="E244" s="26">
        <f>IF(AND(ISNUMBER(Applications!M244),OR(N(Applications!O244)&gt;0,UPPER(TRIM(Applications!I244))="INTERVIEWING",UPPER(TRIM(Applications!I244))="OFFER")),Applications!M244-WEEKDAY(Applications!M244,3),"")</f>
        <v/>
      </c>
      <c r="F244" s="26">
        <f>IF(AND(UPPER(TRIM(Applications!I244))="SKIPPED",ISNUMBER(Applications!A244)),Applications!A244-WEEKDAY(Applications!A244,3),"")</f>
        <v/>
      </c>
      <c r="G244" s="26">
        <f>IF(AND(UPPER(TRIM(Applications!I244))="BOOKMARKED",ISNUMBER(Applications!A244)),Applications!A244-WEEKDAY(Applications!A244,3),"")</f>
        <v/>
      </c>
      <c r="H244" s="26">
        <f>IF(AND(UPPER(TRIM(Applications!I244))="NOT APPLIED",ISNUMBER(Applications!A244)),Applications!A244-WEEKDAY(Applications!A244,3),"")</f>
        <v/>
      </c>
      <c r="I244" s="26">
        <f>IF(AND(UPPER(TRIM(Applications!I244))="REJECTED",ISNUMBER(Applications!M244)),Applications!M244-WEEKDAY(Applications!M244,3),"")</f>
        <v/>
      </c>
      <c r="J244" s="26">
        <f>IF(AND(UPPER(TRIM(Applications!I244))="OFFER",ISNUMBER(Applications!M244)),Applications!M244-WEEKDAY(Applications!M244,3),"")</f>
        <v/>
      </c>
      <c r="K244" s="26">
        <f>IF(TRIM(Applications!J244)="","",IFERROR(LOOKUP(2,1/ISNUMBER(SEARCH($R$2:$R$25,Applications!J244)),$S$2:$S$25),""))</f>
        <v/>
      </c>
      <c r="L244" s="26">
        <f>IF(K244="","",IF(COUNTIF(K$2:K244,K244)=1,COUNTIF(K$2:K$2000,K244)+(2001-ROW())/100000,""))</f>
        <v/>
      </c>
      <c r="M244" s="26">
        <f>IF(TRIM(Applications!D244)="","",TRIM(LEFT(TRIM(Applications!D244),FIND(",",TRIM(Applications!D244)&amp;",")-1)))</f>
        <v/>
      </c>
      <c r="N244" s="26">
        <f>IF(M244="","",IF(LEN(TRIM(LEFT(TRIM(MID(TRIM(Applications!D244),FIND(",",TRIM(Applications!D244)&amp;",")+1,200)),FIND(",",TRIM(MID(TRIM(Applications!D244),FIND(",",TRIM(Applications!D244)&amp;",")+1,200))&amp;",")-1)))=2,UPPER(TRIM(LEFT(TRIM(MID(TRIM(Applications!D244),FIND(",",TRIM(Applications!D244)&amp;",")+1,200)),FIND(",",TRIM(MID(TRIM(Applications!D244),FIND(",",TRIM(Applications!D244)&amp;",")+1,200))&amp;",")-1))),IFERROR(VLOOKUP(LOWER(TRIM(LEFT(TRIM(MID(TRIM(Applications!D244),FIND(",",TRIM(Applications!D244)&amp;",")+1,200)),FIND(",",TRIM(MID(TRIM(Applications!D244),FIND(",",TRIM(Applications!D244)&amp;",")+1,200))&amp;",")-1))),$U$2:$V$67,2,FALSE),"")))</f>
        <v/>
      </c>
      <c r="O244" s="26">
        <f>IF(M244="","",IF(N244="",M244,M244&amp;", "&amp;N244))</f>
        <v/>
      </c>
      <c r="P244" s="26">
        <f>IF(O244="","",IF(COUNTIF(O$2:O244,O244)=1,COUNTIF(O$2:O$2000,O244)+(2001-ROW())/100000,""))</f>
        <v/>
      </c>
    </row>
    <row r="245">
      <c r="A245" s="26">
        <f>IF(AND(ISNUMBER(Applications!A245),ISNUMBER(Applications!M245),OR(UPPER(TRIM(Applications!I245))="INTERVIEWING",UPPER(TRIM(Applications!I245))="REJECTED",UPPER(TRIM(Applications!I245))="OFFER")),IF(Applications!M245&gt;=Applications!A245,Applications!M245-Applications!A245,""),"")</f>
        <v/>
      </c>
      <c r="B245" s="26">
        <f>IF(AND(D245=1,ISNUMBER(Applications!A245)),WEEKDAY(Applications!A245),"")</f>
        <v/>
      </c>
      <c r="C245" s="27">
        <f>IF(AND(D245=1,ISNUMBER(Applications!A245)),Applications!A245-WEEKDAY(Applications!A245,3),"")</f>
        <v/>
      </c>
      <c r="D245" s="26">
        <f>IF(OR(UPPER(TRIM(Applications!I245))="APPLIED",UPPER(TRIM(Applications!I245))="INTERVIEWING",UPPER(TRIM(Applications!I245))="REJECTED",UPPER(TRIM(Applications!I245))="OFFER"),1,0)</f>
        <v/>
      </c>
      <c r="E245" s="26">
        <f>IF(AND(ISNUMBER(Applications!M245),OR(N(Applications!O245)&gt;0,UPPER(TRIM(Applications!I245))="INTERVIEWING",UPPER(TRIM(Applications!I245))="OFFER")),Applications!M245-WEEKDAY(Applications!M245,3),"")</f>
        <v/>
      </c>
      <c r="F245" s="26">
        <f>IF(AND(UPPER(TRIM(Applications!I245))="SKIPPED",ISNUMBER(Applications!A245)),Applications!A245-WEEKDAY(Applications!A245,3),"")</f>
        <v/>
      </c>
      <c r="G245" s="26">
        <f>IF(AND(UPPER(TRIM(Applications!I245))="BOOKMARKED",ISNUMBER(Applications!A245)),Applications!A245-WEEKDAY(Applications!A245,3),"")</f>
        <v/>
      </c>
      <c r="H245" s="26">
        <f>IF(AND(UPPER(TRIM(Applications!I245))="NOT APPLIED",ISNUMBER(Applications!A245)),Applications!A245-WEEKDAY(Applications!A245,3),"")</f>
        <v/>
      </c>
      <c r="I245" s="26">
        <f>IF(AND(UPPER(TRIM(Applications!I245))="REJECTED",ISNUMBER(Applications!M245)),Applications!M245-WEEKDAY(Applications!M245,3),"")</f>
        <v/>
      </c>
      <c r="J245" s="26">
        <f>IF(AND(UPPER(TRIM(Applications!I245))="OFFER",ISNUMBER(Applications!M245)),Applications!M245-WEEKDAY(Applications!M245,3),"")</f>
        <v/>
      </c>
      <c r="K245" s="26">
        <f>IF(TRIM(Applications!J245)="","",IFERROR(LOOKUP(2,1/ISNUMBER(SEARCH($R$2:$R$25,Applications!J245)),$S$2:$S$25),""))</f>
        <v/>
      </c>
      <c r="L245" s="26">
        <f>IF(K245="","",IF(COUNTIF(K$2:K245,K245)=1,COUNTIF(K$2:K$2000,K245)+(2001-ROW())/100000,""))</f>
        <v/>
      </c>
      <c r="M245" s="26">
        <f>IF(TRIM(Applications!D245)="","",TRIM(LEFT(TRIM(Applications!D245),FIND(",",TRIM(Applications!D245)&amp;",")-1)))</f>
        <v/>
      </c>
      <c r="N245" s="26">
        <f>IF(M245="","",IF(LEN(TRIM(LEFT(TRIM(MID(TRIM(Applications!D245),FIND(",",TRIM(Applications!D245)&amp;",")+1,200)),FIND(",",TRIM(MID(TRIM(Applications!D245),FIND(",",TRIM(Applications!D245)&amp;",")+1,200))&amp;",")-1)))=2,UPPER(TRIM(LEFT(TRIM(MID(TRIM(Applications!D245),FIND(",",TRIM(Applications!D245)&amp;",")+1,200)),FIND(",",TRIM(MID(TRIM(Applications!D245),FIND(",",TRIM(Applications!D245)&amp;",")+1,200))&amp;",")-1))),IFERROR(VLOOKUP(LOWER(TRIM(LEFT(TRIM(MID(TRIM(Applications!D245),FIND(",",TRIM(Applications!D245)&amp;",")+1,200)),FIND(",",TRIM(MID(TRIM(Applications!D245),FIND(",",TRIM(Applications!D245)&amp;",")+1,200))&amp;",")-1))),$U$2:$V$67,2,FALSE),"")))</f>
        <v/>
      </c>
      <c r="O245" s="26">
        <f>IF(M245="","",IF(N245="",M245,M245&amp;", "&amp;N245))</f>
        <v/>
      </c>
      <c r="P245" s="26">
        <f>IF(O245="","",IF(COUNTIF(O$2:O245,O245)=1,COUNTIF(O$2:O$2000,O245)+(2001-ROW())/100000,""))</f>
        <v/>
      </c>
    </row>
    <row r="246">
      <c r="A246" s="26">
        <f>IF(AND(ISNUMBER(Applications!A246),ISNUMBER(Applications!M246),OR(UPPER(TRIM(Applications!I246))="INTERVIEWING",UPPER(TRIM(Applications!I246))="REJECTED",UPPER(TRIM(Applications!I246))="OFFER")),IF(Applications!M246&gt;=Applications!A246,Applications!M246-Applications!A246,""),"")</f>
        <v/>
      </c>
      <c r="B246" s="26">
        <f>IF(AND(D246=1,ISNUMBER(Applications!A246)),WEEKDAY(Applications!A246),"")</f>
        <v/>
      </c>
      <c r="C246" s="27">
        <f>IF(AND(D246=1,ISNUMBER(Applications!A246)),Applications!A246-WEEKDAY(Applications!A246,3),"")</f>
        <v/>
      </c>
      <c r="D246" s="26">
        <f>IF(OR(UPPER(TRIM(Applications!I246))="APPLIED",UPPER(TRIM(Applications!I246))="INTERVIEWING",UPPER(TRIM(Applications!I246))="REJECTED",UPPER(TRIM(Applications!I246))="OFFER"),1,0)</f>
        <v/>
      </c>
      <c r="E246" s="26">
        <f>IF(AND(ISNUMBER(Applications!M246),OR(N(Applications!O246)&gt;0,UPPER(TRIM(Applications!I246))="INTERVIEWING",UPPER(TRIM(Applications!I246))="OFFER")),Applications!M246-WEEKDAY(Applications!M246,3),"")</f>
        <v/>
      </c>
      <c r="F246" s="26">
        <f>IF(AND(UPPER(TRIM(Applications!I246))="SKIPPED",ISNUMBER(Applications!A246)),Applications!A246-WEEKDAY(Applications!A246,3),"")</f>
        <v/>
      </c>
      <c r="G246" s="26">
        <f>IF(AND(UPPER(TRIM(Applications!I246))="BOOKMARKED",ISNUMBER(Applications!A246)),Applications!A246-WEEKDAY(Applications!A246,3),"")</f>
        <v/>
      </c>
      <c r="H246" s="26">
        <f>IF(AND(UPPER(TRIM(Applications!I246))="NOT APPLIED",ISNUMBER(Applications!A246)),Applications!A246-WEEKDAY(Applications!A246,3),"")</f>
        <v/>
      </c>
      <c r="I246" s="26">
        <f>IF(AND(UPPER(TRIM(Applications!I246))="REJECTED",ISNUMBER(Applications!M246)),Applications!M246-WEEKDAY(Applications!M246,3),"")</f>
        <v/>
      </c>
      <c r="J246" s="26">
        <f>IF(AND(UPPER(TRIM(Applications!I246))="OFFER",ISNUMBER(Applications!M246)),Applications!M246-WEEKDAY(Applications!M246,3),"")</f>
        <v/>
      </c>
      <c r="K246" s="26">
        <f>IF(TRIM(Applications!J246)="","",IFERROR(LOOKUP(2,1/ISNUMBER(SEARCH($R$2:$R$25,Applications!J246)),$S$2:$S$25),""))</f>
        <v/>
      </c>
      <c r="L246" s="26">
        <f>IF(K246="","",IF(COUNTIF(K$2:K246,K246)=1,COUNTIF(K$2:K$2000,K246)+(2001-ROW())/100000,""))</f>
        <v/>
      </c>
      <c r="M246" s="26">
        <f>IF(TRIM(Applications!D246)="","",TRIM(LEFT(TRIM(Applications!D246),FIND(",",TRIM(Applications!D246)&amp;",")-1)))</f>
        <v/>
      </c>
      <c r="N246" s="26">
        <f>IF(M246="","",IF(LEN(TRIM(LEFT(TRIM(MID(TRIM(Applications!D246),FIND(",",TRIM(Applications!D246)&amp;",")+1,200)),FIND(",",TRIM(MID(TRIM(Applications!D246),FIND(",",TRIM(Applications!D246)&amp;",")+1,200))&amp;",")-1)))=2,UPPER(TRIM(LEFT(TRIM(MID(TRIM(Applications!D246),FIND(",",TRIM(Applications!D246)&amp;",")+1,200)),FIND(",",TRIM(MID(TRIM(Applications!D246),FIND(",",TRIM(Applications!D246)&amp;",")+1,200))&amp;",")-1))),IFERROR(VLOOKUP(LOWER(TRIM(LEFT(TRIM(MID(TRIM(Applications!D246),FIND(",",TRIM(Applications!D246)&amp;",")+1,200)),FIND(",",TRIM(MID(TRIM(Applications!D246),FIND(",",TRIM(Applications!D246)&amp;",")+1,200))&amp;",")-1))),$U$2:$V$67,2,FALSE),"")))</f>
        <v/>
      </c>
      <c r="O246" s="26">
        <f>IF(M246="","",IF(N246="",M246,M246&amp;", "&amp;N246))</f>
        <v/>
      </c>
      <c r="P246" s="26">
        <f>IF(O246="","",IF(COUNTIF(O$2:O246,O246)=1,COUNTIF(O$2:O$2000,O246)+(2001-ROW())/100000,""))</f>
        <v/>
      </c>
    </row>
    <row r="247">
      <c r="A247" s="26">
        <f>IF(AND(ISNUMBER(Applications!A247),ISNUMBER(Applications!M247),OR(UPPER(TRIM(Applications!I247))="INTERVIEWING",UPPER(TRIM(Applications!I247))="REJECTED",UPPER(TRIM(Applications!I247))="OFFER")),IF(Applications!M247&gt;=Applications!A247,Applications!M247-Applications!A247,""),"")</f>
        <v/>
      </c>
      <c r="B247" s="26">
        <f>IF(AND(D247=1,ISNUMBER(Applications!A247)),WEEKDAY(Applications!A247),"")</f>
        <v/>
      </c>
      <c r="C247" s="27">
        <f>IF(AND(D247=1,ISNUMBER(Applications!A247)),Applications!A247-WEEKDAY(Applications!A247,3),"")</f>
        <v/>
      </c>
      <c r="D247" s="26">
        <f>IF(OR(UPPER(TRIM(Applications!I247))="APPLIED",UPPER(TRIM(Applications!I247))="INTERVIEWING",UPPER(TRIM(Applications!I247))="REJECTED",UPPER(TRIM(Applications!I247))="OFFER"),1,0)</f>
        <v/>
      </c>
      <c r="E247" s="26">
        <f>IF(AND(ISNUMBER(Applications!M247),OR(N(Applications!O247)&gt;0,UPPER(TRIM(Applications!I247))="INTERVIEWING",UPPER(TRIM(Applications!I247))="OFFER")),Applications!M247-WEEKDAY(Applications!M247,3),"")</f>
        <v/>
      </c>
      <c r="F247" s="26">
        <f>IF(AND(UPPER(TRIM(Applications!I247))="SKIPPED",ISNUMBER(Applications!A247)),Applications!A247-WEEKDAY(Applications!A247,3),"")</f>
        <v/>
      </c>
      <c r="G247" s="26">
        <f>IF(AND(UPPER(TRIM(Applications!I247))="BOOKMARKED",ISNUMBER(Applications!A247)),Applications!A247-WEEKDAY(Applications!A247,3),"")</f>
        <v/>
      </c>
      <c r="H247" s="26">
        <f>IF(AND(UPPER(TRIM(Applications!I247))="NOT APPLIED",ISNUMBER(Applications!A247)),Applications!A247-WEEKDAY(Applications!A247,3),"")</f>
        <v/>
      </c>
      <c r="I247" s="26">
        <f>IF(AND(UPPER(TRIM(Applications!I247))="REJECTED",ISNUMBER(Applications!M247)),Applications!M247-WEEKDAY(Applications!M247,3),"")</f>
        <v/>
      </c>
      <c r="J247" s="26">
        <f>IF(AND(UPPER(TRIM(Applications!I247))="OFFER",ISNUMBER(Applications!M247)),Applications!M247-WEEKDAY(Applications!M247,3),"")</f>
        <v/>
      </c>
      <c r="K247" s="26">
        <f>IF(TRIM(Applications!J247)="","",IFERROR(LOOKUP(2,1/ISNUMBER(SEARCH($R$2:$R$25,Applications!J247)),$S$2:$S$25),""))</f>
        <v/>
      </c>
      <c r="L247" s="26">
        <f>IF(K247="","",IF(COUNTIF(K$2:K247,K247)=1,COUNTIF(K$2:K$2000,K247)+(2001-ROW())/100000,""))</f>
        <v/>
      </c>
      <c r="M247" s="26">
        <f>IF(TRIM(Applications!D247)="","",TRIM(LEFT(TRIM(Applications!D247),FIND(",",TRIM(Applications!D247)&amp;",")-1)))</f>
        <v/>
      </c>
      <c r="N247" s="26">
        <f>IF(M247="","",IF(LEN(TRIM(LEFT(TRIM(MID(TRIM(Applications!D247),FIND(",",TRIM(Applications!D247)&amp;",")+1,200)),FIND(",",TRIM(MID(TRIM(Applications!D247),FIND(",",TRIM(Applications!D247)&amp;",")+1,200))&amp;",")-1)))=2,UPPER(TRIM(LEFT(TRIM(MID(TRIM(Applications!D247),FIND(",",TRIM(Applications!D247)&amp;",")+1,200)),FIND(",",TRIM(MID(TRIM(Applications!D247),FIND(",",TRIM(Applications!D247)&amp;",")+1,200))&amp;",")-1))),IFERROR(VLOOKUP(LOWER(TRIM(LEFT(TRIM(MID(TRIM(Applications!D247),FIND(",",TRIM(Applications!D247)&amp;",")+1,200)),FIND(",",TRIM(MID(TRIM(Applications!D247),FIND(",",TRIM(Applications!D247)&amp;",")+1,200))&amp;",")-1))),$U$2:$V$67,2,FALSE),"")))</f>
        <v/>
      </c>
      <c r="O247" s="26">
        <f>IF(M247="","",IF(N247="",M247,M247&amp;", "&amp;N247))</f>
        <v/>
      </c>
      <c r="P247" s="26">
        <f>IF(O247="","",IF(COUNTIF(O$2:O247,O247)=1,COUNTIF(O$2:O$2000,O247)+(2001-ROW())/100000,""))</f>
        <v/>
      </c>
    </row>
    <row r="248">
      <c r="A248" s="26">
        <f>IF(AND(ISNUMBER(Applications!A248),ISNUMBER(Applications!M248),OR(UPPER(TRIM(Applications!I248))="INTERVIEWING",UPPER(TRIM(Applications!I248))="REJECTED",UPPER(TRIM(Applications!I248))="OFFER")),IF(Applications!M248&gt;=Applications!A248,Applications!M248-Applications!A248,""),"")</f>
        <v/>
      </c>
      <c r="B248" s="26">
        <f>IF(AND(D248=1,ISNUMBER(Applications!A248)),WEEKDAY(Applications!A248),"")</f>
        <v/>
      </c>
      <c r="C248" s="27">
        <f>IF(AND(D248=1,ISNUMBER(Applications!A248)),Applications!A248-WEEKDAY(Applications!A248,3),"")</f>
        <v/>
      </c>
      <c r="D248" s="26">
        <f>IF(OR(UPPER(TRIM(Applications!I248))="APPLIED",UPPER(TRIM(Applications!I248))="INTERVIEWING",UPPER(TRIM(Applications!I248))="REJECTED",UPPER(TRIM(Applications!I248))="OFFER"),1,0)</f>
        <v/>
      </c>
      <c r="E248" s="26">
        <f>IF(AND(ISNUMBER(Applications!M248),OR(N(Applications!O248)&gt;0,UPPER(TRIM(Applications!I248))="INTERVIEWING",UPPER(TRIM(Applications!I248))="OFFER")),Applications!M248-WEEKDAY(Applications!M248,3),"")</f>
        <v/>
      </c>
      <c r="F248" s="26">
        <f>IF(AND(UPPER(TRIM(Applications!I248))="SKIPPED",ISNUMBER(Applications!A248)),Applications!A248-WEEKDAY(Applications!A248,3),"")</f>
        <v/>
      </c>
      <c r="G248" s="26">
        <f>IF(AND(UPPER(TRIM(Applications!I248))="BOOKMARKED",ISNUMBER(Applications!A248)),Applications!A248-WEEKDAY(Applications!A248,3),"")</f>
        <v/>
      </c>
      <c r="H248" s="26">
        <f>IF(AND(UPPER(TRIM(Applications!I248))="NOT APPLIED",ISNUMBER(Applications!A248)),Applications!A248-WEEKDAY(Applications!A248,3),"")</f>
        <v/>
      </c>
      <c r="I248" s="26">
        <f>IF(AND(UPPER(TRIM(Applications!I248))="REJECTED",ISNUMBER(Applications!M248)),Applications!M248-WEEKDAY(Applications!M248,3),"")</f>
        <v/>
      </c>
      <c r="J248" s="26">
        <f>IF(AND(UPPER(TRIM(Applications!I248))="OFFER",ISNUMBER(Applications!M248)),Applications!M248-WEEKDAY(Applications!M248,3),"")</f>
        <v/>
      </c>
      <c r="K248" s="26">
        <f>IF(TRIM(Applications!J248)="","",IFERROR(LOOKUP(2,1/ISNUMBER(SEARCH($R$2:$R$25,Applications!J248)),$S$2:$S$25),""))</f>
        <v/>
      </c>
      <c r="L248" s="26">
        <f>IF(K248="","",IF(COUNTIF(K$2:K248,K248)=1,COUNTIF(K$2:K$2000,K248)+(2001-ROW())/100000,""))</f>
        <v/>
      </c>
      <c r="M248" s="26">
        <f>IF(TRIM(Applications!D248)="","",TRIM(LEFT(TRIM(Applications!D248),FIND(",",TRIM(Applications!D248)&amp;",")-1)))</f>
        <v/>
      </c>
      <c r="N248" s="26">
        <f>IF(M248="","",IF(LEN(TRIM(LEFT(TRIM(MID(TRIM(Applications!D248),FIND(",",TRIM(Applications!D248)&amp;",")+1,200)),FIND(",",TRIM(MID(TRIM(Applications!D248),FIND(",",TRIM(Applications!D248)&amp;",")+1,200))&amp;",")-1)))=2,UPPER(TRIM(LEFT(TRIM(MID(TRIM(Applications!D248),FIND(",",TRIM(Applications!D248)&amp;",")+1,200)),FIND(",",TRIM(MID(TRIM(Applications!D248),FIND(",",TRIM(Applications!D248)&amp;",")+1,200))&amp;",")-1))),IFERROR(VLOOKUP(LOWER(TRIM(LEFT(TRIM(MID(TRIM(Applications!D248),FIND(",",TRIM(Applications!D248)&amp;",")+1,200)),FIND(",",TRIM(MID(TRIM(Applications!D248),FIND(",",TRIM(Applications!D248)&amp;",")+1,200))&amp;",")-1))),$U$2:$V$67,2,FALSE),"")))</f>
        <v/>
      </c>
      <c r="O248" s="26">
        <f>IF(M248="","",IF(N248="",M248,M248&amp;", "&amp;N248))</f>
        <v/>
      </c>
      <c r="P248" s="26">
        <f>IF(O248="","",IF(COUNTIF(O$2:O248,O248)=1,COUNTIF(O$2:O$2000,O248)+(2001-ROW())/100000,""))</f>
        <v/>
      </c>
    </row>
    <row r="249">
      <c r="A249" s="26">
        <f>IF(AND(ISNUMBER(Applications!A249),ISNUMBER(Applications!M249),OR(UPPER(TRIM(Applications!I249))="INTERVIEWING",UPPER(TRIM(Applications!I249))="REJECTED",UPPER(TRIM(Applications!I249))="OFFER")),IF(Applications!M249&gt;=Applications!A249,Applications!M249-Applications!A249,""),"")</f>
        <v/>
      </c>
      <c r="B249" s="26">
        <f>IF(AND(D249=1,ISNUMBER(Applications!A249)),WEEKDAY(Applications!A249),"")</f>
        <v/>
      </c>
      <c r="C249" s="27">
        <f>IF(AND(D249=1,ISNUMBER(Applications!A249)),Applications!A249-WEEKDAY(Applications!A249,3),"")</f>
        <v/>
      </c>
      <c r="D249" s="26">
        <f>IF(OR(UPPER(TRIM(Applications!I249))="APPLIED",UPPER(TRIM(Applications!I249))="INTERVIEWING",UPPER(TRIM(Applications!I249))="REJECTED",UPPER(TRIM(Applications!I249))="OFFER"),1,0)</f>
        <v/>
      </c>
      <c r="E249" s="26">
        <f>IF(AND(ISNUMBER(Applications!M249),OR(N(Applications!O249)&gt;0,UPPER(TRIM(Applications!I249))="INTERVIEWING",UPPER(TRIM(Applications!I249))="OFFER")),Applications!M249-WEEKDAY(Applications!M249,3),"")</f>
        <v/>
      </c>
      <c r="F249" s="26">
        <f>IF(AND(UPPER(TRIM(Applications!I249))="SKIPPED",ISNUMBER(Applications!A249)),Applications!A249-WEEKDAY(Applications!A249,3),"")</f>
        <v/>
      </c>
      <c r="G249" s="26">
        <f>IF(AND(UPPER(TRIM(Applications!I249))="BOOKMARKED",ISNUMBER(Applications!A249)),Applications!A249-WEEKDAY(Applications!A249,3),"")</f>
        <v/>
      </c>
      <c r="H249" s="26">
        <f>IF(AND(UPPER(TRIM(Applications!I249))="NOT APPLIED",ISNUMBER(Applications!A249)),Applications!A249-WEEKDAY(Applications!A249,3),"")</f>
        <v/>
      </c>
      <c r="I249" s="26">
        <f>IF(AND(UPPER(TRIM(Applications!I249))="REJECTED",ISNUMBER(Applications!M249)),Applications!M249-WEEKDAY(Applications!M249,3),"")</f>
        <v/>
      </c>
      <c r="J249" s="26">
        <f>IF(AND(UPPER(TRIM(Applications!I249))="OFFER",ISNUMBER(Applications!M249)),Applications!M249-WEEKDAY(Applications!M249,3),"")</f>
        <v/>
      </c>
      <c r="K249" s="26">
        <f>IF(TRIM(Applications!J249)="","",IFERROR(LOOKUP(2,1/ISNUMBER(SEARCH($R$2:$R$25,Applications!J249)),$S$2:$S$25),""))</f>
        <v/>
      </c>
      <c r="L249" s="26">
        <f>IF(K249="","",IF(COUNTIF(K$2:K249,K249)=1,COUNTIF(K$2:K$2000,K249)+(2001-ROW())/100000,""))</f>
        <v/>
      </c>
      <c r="M249" s="26">
        <f>IF(TRIM(Applications!D249)="","",TRIM(LEFT(TRIM(Applications!D249),FIND(",",TRIM(Applications!D249)&amp;",")-1)))</f>
        <v/>
      </c>
      <c r="N249" s="26">
        <f>IF(M249="","",IF(LEN(TRIM(LEFT(TRIM(MID(TRIM(Applications!D249),FIND(",",TRIM(Applications!D249)&amp;",")+1,200)),FIND(",",TRIM(MID(TRIM(Applications!D249),FIND(",",TRIM(Applications!D249)&amp;",")+1,200))&amp;",")-1)))=2,UPPER(TRIM(LEFT(TRIM(MID(TRIM(Applications!D249),FIND(",",TRIM(Applications!D249)&amp;",")+1,200)),FIND(",",TRIM(MID(TRIM(Applications!D249),FIND(",",TRIM(Applications!D249)&amp;",")+1,200))&amp;",")-1))),IFERROR(VLOOKUP(LOWER(TRIM(LEFT(TRIM(MID(TRIM(Applications!D249),FIND(",",TRIM(Applications!D249)&amp;",")+1,200)),FIND(",",TRIM(MID(TRIM(Applications!D249),FIND(",",TRIM(Applications!D249)&amp;",")+1,200))&amp;",")-1))),$U$2:$V$67,2,FALSE),"")))</f>
        <v/>
      </c>
      <c r="O249" s="26">
        <f>IF(M249="","",IF(N249="",M249,M249&amp;", "&amp;N249))</f>
        <v/>
      </c>
      <c r="P249" s="26">
        <f>IF(O249="","",IF(COUNTIF(O$2:O249,O249)=1,COUNTIF(O$2:O$2000,O249)+(2001-ROW())/100000,""))</f>
        <v/>
      </c>
    </row>
    <row r="250">
      <c r="A250" s="26">
        <f>IF(AND(ISNUMBER(Applications!A250),ISNUMBER(Applications!M250),OR(UPPER(TRIM(Applications!I250))="INTERVIEWING",UPPER(TRIM(Applications!I250))="REJECTED",UPPER(TRIM(Applications!I250))="OFFER")),IF(Applications!M250&gt;=Applications!A250,Applications!M250-Applications!A250,""),"")</f>
        <v/>
      </c>
      <c r="B250" s="26">
        <f>IF(AND(D250=1,ISNUMBER(Applications!A250)),WEEKDAY(Applications!A250),"")</f>
        <v/>
      </c>
      <c r="C250" s="27">
        <f>IF(AND(D250=1,ISNUMBER(Applications!A250)),Applications!A250-WEEKDAY(Applications!A250,3),"")</f>
        <v/>
      </c>
      <c r="D250" s="26">
        <f>IF(OR(UPPER(TRIM(Applications!I250))="APPLIED",UPPER(TRIM(Applications!I250))="INTERVIEWING",UPPER(TRIM(Applications!I250))="REJECTED",UPPER(TRIM(Applications!I250))="OFFER"),1,0)</f>
        <v/>
      </c>
      <c r="E250" s="26">
        <f>IF(AND(ISNUMBER(Applications!M250),OR(N(Applications!O250)&gt;0,UPPER(TRIM(Applications!I250))="INTERVIEWING",UPPER(TRIM(Applications!I250))="OFFER")),Applications!M250-WEEKDAY(Applications!M250,3),"")</f>
        <v/>
      </c>
      <c r="F250" s="26">
        <f>IF(AND(UPPER(TRIM(Applications!I250))="SKIPPED",ISNUMBER(Applications!A250)),Applications!A250-WEEKDAY(Applications!A250,3),"")</f>
        <v/>
      </c>
      <c r="G250" s="26">
        <f>IF(AND(UPPER(TRIM(Applications!I250))="BOOKMARKED",ISNUMBER(Applications!A250)),Applications!A250-WEEKDAY(Applications!A250,3),"")</f>
        <v/>
      </c>
      <c r="H250" s="26">
        <f>IF(AND(UPPER(TRIM(Applications!I250))="NOT APPLIED",ISNUMBER(Applications!A250)),Applications!A250-WEEKDAY(Applications!A250,3),"")</f>
        <v/>
      </c>
      <c r="I250" s="26">
        <f>IF(AND(UPPER(TRIM(Applications!I250))="REJECTED",ISNUMBER(Applications!M250)),Applications!M250-WEEKDAY(Applications!M250,3),"")</f>
        <v/>
      </c>
      <c r="J250" s="26">
        <f>IF(AND(UPPER(TRIM(Applications!I250))="OFFER",ISNUMBER(Applications!M250)),Applications!M250-WEEKDAY(Applications!M250,3),"")</f>
        <v/>
      </c>
      <c r="K250" s="26">
        <f>IF(TRIM(Applications!J250)="","",IFERROR(LOOKUP(2,1/ISNUMBER(SEARCH($R$2:$R$25,Applications!J250)),$S$2:$S$25),""))</f>
        <v/>
      </c>
      <c r="L250" s="26">
        <f>IF(K250="","",IF(COUNTIF(K$2:K250,K250)=1,COUNTIF(K$2:K$2000,K250)+(2001-ROW())/100000,""))</f>
        <v/>
      </c>
      <c r="M250" s="26">
        <f>IF(TRIM(Applications!D250)="","",TRIM(LEFT(TRIM(Applications!D250),FIND(",",TRIM(Applications!D250)&amp;",")-1)))</f>
        <v/>
      </c>
      <c r="N250" s="26">
        <f>IF(M250="","",IF(LEN(TRIM(LEFT(TRIM(MID(TRIM(Applications!D250),FIND(",",TRIM(Applications!D250)&amp;",")+1,200)),FIND(",",TRIM(MID(TRIM(Applications!D250),FIND(",",TRIM(Applications!D250)&amp;",")+1,200))&amp;",")-1)))=2,UPPER(TRIM(LEFT(TRIM(MID(TRIM(Applications!D250),FIND(",",TRIM(Applications!D250)&amp;",")+1,200)),FIND(",",TRIM(MID(TRIM(Applications!D250),FIND(",",TRIM(Applications!D250)&amp;",")+1,200))&amp;",")-1))),IFERROR(VLOOKUP(LOWER(TRIM(LEFT(TRIM(MID(TRIM(Applications!D250),FIND(",",TRIM(Applications!D250)&amp;",")+1,200)),FIND(",",TRIM(MID(TRIM(Applications!D250),FIND(",",TRIM(Applications!D250)&amp;",")+1,200))&amp;",")-1))),$U$2:$V$67,2,FALSE),"")))</f>
        <v/>
      </c>
      <c r="O250" s="26">
        <f>IF(M250="","",IF(N250="",M250,M250&amp;", "&amp;N250))</f>
        <v/>
      </c>
      <c r="P250" s="26">
        <f>IF(O250="","",IF(COUNTIF(O$2:O250,O250)=1,COUNTIF(O$2:O$2000,O250)+(2001-ROW())/100000,""))</f>
        <v/>
      </c>
    </row>
    <row r="251">
      <c r="A251" s="26">
        <f>IF(AND(ISNUMBER(Applications!A251),ISNUMBER(Applications!M251),OR(UPPER(TRIM(Applications!I251))="INTERVIEWING",UPPER(TRIM(Applications!I251))="REJECTED",UPPER(TRIM(Applications!I251))="OFFER")),IF(Applications!M251&gt;=Applications!A251,Applications!M251-Applications!A251,""),"")</f>
        <v/>
      </c>
      <c r="B251" s="26">
        <f>IF(AND(D251=1,ISNUMBER(Applications!A251)),WEEKDAY(Applications!A251),"")</f>
        <v/>
      </c>
      <c r="C251" s="27">
        <f>IF(AND(D251=1,ISNUMBER(Applications!A251)),Applications!A251-WEEKDAY(Applications!A251,3),"")</f>
        <v/>
      </c>
      <c r="D251" s="26">
        <f>IF(OR(UPPER(TRIM(Applications!I251))="APPLIED",UPPER(TRIM(Applications!I251))="INTERVIEWING",UPPER(TRIM(Applications!I251))="REJECTED",UPPER(TRIM(Applications!I251))="OFFER"),1,0)</f>
        <v/>
      </c>
      <c r="E251" s="26">
        <f>IF(AND(ISNUMBER(Applications!M251),OR(N(Applications!O251)&gt;0,UPPER(TRIM(Applications!I251))="INTERVIEWING",UPPER(TRIM(Applications!I251))="OFFER")),Applications!M251-WEEKDAY(Applications!M251,3),"")</f>
        <v/>
      </c>
      <c r="F251" s="26">
        <f>IF(AND(UPPER(TRIM(Applications!I251))="SKIPPED",ISNUMBER(Applications!A251)),Applications!A251-WEEKDAY(Applications!A251,3),"")</f>
        <v/>
      </c>
      <c r="G251" s="26">
        <f>IF(AND(UPPER(TRIM(Applications!I251))="BOOKMARKED",ISNUMBER(Applications!A251)),Applications!A251-WEEKDAY(Applications!A251,3),"")</f>
        <v/>
      </c>
      <c r="H251" s="26">
        <f>IF(AND(UPPER(TRIM(Applications!I251))="NOT APPLIED",ISNUMBER(Applications!A251)),Applications!A251-WEEKDAY(Applications!A251,3),"")</f>
        <v/>
      </c>
      <c r="I251" s="26">
        <f>IF(AND(UPPER(TRIM(Applications!I251))="REJECTED",ISNUMBER(Applications!M251)),Applications!M251-WEEKDAY(Applications!M251,3),"")</f>
        <v/>
      </c>
      <c r="J251" s="26">
        <f>IF(AND(UPPER(TRIM(Applications!I251))="OFFER",ISNUMBER(Applications!M251)),Applications!M251-WEEKDAY(Applications!M251,3),"")</f>
        <v/>
      </c>
      <c r="K251" s="26">
        <f>IF(TRIM(Applications!J251)="","",IFERROR(LOOKUP(2,1/ISNUMBER(SEARCH($R$2:$R$25,Applications!J251)),$S$2:$S$25),""))</f>
        <v/>
      </c>
      <c r="L251" s="26">
        <f>IF(K251="","",IF(COUNTIF(K$2:K251,K251)=1,COUNTIF(K$2:K$2000,K251)+(2001-ROW())/100000,""))</f>
        <v/>
      </c>
      <c r="M251" s="26">
        <f>IF(TRIM(Applications!D251)="","",TRIM(LEFT(TRIM(Applications!D251),FIND(",",TRIM(Applications!D251)&amp;",")-1)))</f>
        <v/>
      </c>
      <c r="N251" s="26">
        <f>IF(M251="","",IF(LEN(TRIM(LEFT(TRIM(MID(TRIM(Applications!D251),FIND(",",TRIM(Applications!D251)&amp;",")+1,200)),FIND(",",TRIM(MID(TRIM(Applications!D251),FIND(",",TRIM(Applications!D251)&amp;",")+1,200))&amp;",")-1)))=2,UPPER(TRIM(LEFT(TRIM(MID(TRIM(Applications!D251),FIND(",",TRIM(Applications!D251)&amp;",")+1,200)),FIND(",",TRIM(MID(TRIM(Applications!D251),FIND(",",TRIM(Applications!D251)&amp;",")+1,200))&amp;",")-1))),IFERROR(VLOOKUP(LOWER(TRIM(LEFT(TRIM(MID(TRIM(Applications!D251),FIND(",",TRIM(Applications!D251)&amp;",")+1,200)),FIND(",",TRIM(MID(TRIM(Applications!D251),FIND(",",TRIM(Applications!D251)&amp;",")+1,200))&amp;",")-1))),$U$2:$V$67,2,FALSE),"")))</f>
        <v/>
      </c>
      <c r="O251" s="26">
        <f>IF(M251="","",IF(N251="",M251,M251&amp;", "&amp;N251))</f>
        <v/>
      </c>
      <c r="P251" s="26">
        <f>IF(O251="","",IF(COUNTIF(O$2:O251,O251)=1,COUNTIF(O$2:O$2000,O251)+(2001-ROW())/100000,""))</f>
        <v/>
      </c>
    </row>
    <row r="252">
      <c r="A252" s="26">
        <f>IF(AND(ISNUMBER(Applications!A252),ISNUMBER(Applications!M252),OR(UPPER(TRIM(Applications!I252))="INTERVIEWING",UPPER(TRIM(Applications!I252))="REJECTED",UPPER(TRIM(Applications!I252))="OFFER")),IF(Applications!M252&gt;=Applications!A252,Applications!M252-Applications!A252,""),"")</f>
        <v/>
      </c>
      <c r="B252" s="26">
        <f>IF(AND(D252=1,ISNUMBER(Applications!A252)),WEEKDAY(Applications!A252),"")</f>
        <v/>
      </c>
      <c r="C252" s="27">
        <f>IF(AND(D252=1,ISNUMBER(Applications!A252)),Applications!A252-WEEKDAY(Applications!A252,3),"")</f>
        <v/>
      </c>
      <c r="D252" s="26">
        <f>IF(OR(UPPER(TRIM(Applications!I252))="APPLIED",UPPER(TRIM(Applications!I252))="INTERVIEWING",UPPER(TRIM(Applications!I252))="REJECTED",UPPER(TRIM(Applications!I252))="OFFER"),1,0)</f>
        <v/>
      </c>
      <c r="E252" s="26">
        <f>IF(AND(ISNUMBER(Applications!M252),OR(N(Applications!O252)&gt;0,UPPER(TRIM(Applications!I252))="INTERVIEWING",UPPER(TRIM(Applications!I252))="OFFER")),Applications!M252-WEEKDAY(Applications!M252,3),"")</f>
        <v/>
      </c>
      <c r="F252" s="26">
        <f>IF(AND(UPPER(TRIM(Applications!I252))="SKIPPED",ISNUMBER(Applications!A252)),Applications!A252-WEEKDAY(Applications!A252,3),"")</f>
        <v/>
      </c>
      <c r="G252" s="26">
        <f>IF(AND(UPPER(TRIM(Applications!I252))="BOOKMARKED",ISNUMBER(Applications!A252)),Applications!A252-WEEKDAY(Applications!A252,3),"")</f>
        <v/>
      </c>
      <c r="H252" s="26">
        <f>IF(AND(UPPER(TRIM(Applications!I252))="NOT APPLIED",ISNUMBER(Applications!A252)),Applications!A252-WEEKDAY(Applications!A252,3),"")</f>
        <v/>
      </c>
      <c r="I252" s="26">
        <f>IF(AND(UPPER(TRIM(Applications!I252))="REJECTED",ISNUMBER(Applications!M252)),Applications!M252-WEEKDAY(Applications!M252,3),"")</f>
        <v/>
      </c>
      <c r="J252" s="26">
        <f>IF(AND(UPPER(TRIM(Applications!I252))="OFFER",ISNUMBER(Applications!M252)),Applications!M252-WEEKDAY(Applications!M252,3),"")</f>
        <v/>
      </c>
      <c r="K252" s="26">
        <f>IF(TRIM(Applications!J252)="","",IFERROR(LOOKUP(2,1/ISNUMBER(SEARCH($R$2:$R$25,Applications!J252)),$S$2:$S$25),""))</f>
        <v/>
      </c>
      <c r="L252" s="26">
        <f>IF(K252="","",IF(COUNTIF(K$2:K252,K252)=1,COUNTIF(K$2:K$2000,K252)+(2001-ROW())/100000,""))</f>
        <v/>
      </c>
      <c r="M252" s="26">
        <f>IF(TRIM(Applications!D252)="","",TRIM(LEFT(TRIM(Applications!D252),FIND(",",TRIM(Applications!D252)&amp;",")-1)))</f>
        <v/>
      </c>
      <c r="N252" s="26">
        <f>IF(M252="","",IF(LEN(TRIM(LEFT(TRIM(MID(TRIM(Applications!D252),FIND(",",TRIM(Applications!D252)&amp;",")+1,200)),FIND(",",TRIM(MID(TRIM(Applications!D252),FIND(",",TRIM(Applications!D252)&amp;",")+1,200))&amp;",")-1)))=2,UPPER(TRIM(LEFT(TRIM(MID(TRIM(Applications!D252),FIND(",",TRIM(Applications!D252)&amp;",")+1,200)),FIND(",",TRIM(MID(TRIM(Applications!D252),FIND(",",TRIM(Applications!D252)&amp;",")+1,200))&amp;",")-1))),IFERROR(VLOOKUP(LOWER(TRIM(LEFT(TRIM(MID(TRIM(Applications!D252),FIND(",",TRIM(Applications!D252)&amp;",")+1,200)),FIND(",",TRIM(MID(TRIM(Applications!D252),FIND(",",TRIM(Applications!D252)&amp;",")+1,200))&amp;",")-1))),$U$2:$V$67,2,FALSE),"")))</f>
        <v/>
      </c>
      <c r="O252" s="26">
        <f>IF(M252="","",IF(N252="",M252,M252&amp;", "&amp;N252))</f>
        <v/>
      </c>
      <c r="P252" s="26">
        <f>IF(O252="","",IF(COUNTIF(O$2:O252,O252)=1,COUNTIF(O$2:O$2000,O252)+(2001-ROW())/100000,""))</f>
        <v/>
      </c>
    </row>
    <row r="253">
      <c r="A253" s="26">
        <f>IF(AND(ISNUMBER(Applications!A253),ISNUMBER(Applications!M253),OR(UPPER(TRIM(Applications!I253))="INTERVIEWING",UPPER(TRIM(Applications!I253))="REJECTED",UPPER(TRIM(Applications!I253))="OFFER")),IF(Applications!M253&gt;=Applications!A253,Applications!M253-Applications!A253,""),"")</f>
        <v/>
      </c>
      <c r="B253" s="26">
        <f>IF(AND(D253=1,ISNUMBER(Applications!A253)),WEEKDAY(Applications!A253),"")</f>
        <v/>
      </c>
      <c r="C253" s="27">
        <f>IF(AND(D253=1,ISNUMBER(Applications!A253)),Applications!A253-WEEKDAY(Applications!A253,3),"")</f>
        <v/>
      </c>
      <c r="D253" s="26">
        <f>IF(OR(UPPER(TRIM(Applications!I253))="APPLIED",UPPER(TRIM(Applications!I253))="INTERVIEWING",UPPER(TRIM(Applications!I253))="REJECTED",UPPER(TRIM(Applications!I253))="OFFER"),1,0)</f>
        <v/>
      </c>
      <c r="E253" s="26">
        <f>IF(AND(ISNUMBER(Applications!M253),OR(N(Applications!O253)&gt;0,UPPER(TRIM(Applications!I253))="INTERVIEWING",UPPER(TRIM(Applications!I253))="OFFER")),Applications!M253-WEEKDAY(Applications!M253,3),"")</f>
        <v/>
      </c>
      <c r="F253" s="26">
        <f>IF(AND(UPPER(TRIM(Applications!I253))="SKIPPED",ISNUMBER(Applications!A253)),Applications!A253-WEEKDAY(Applications!A253,3),"")</f>
        <v/>
      </c>
      <c r="G253" s="26">
        <f>IF(AND(UPPER(TRIM(Applications!I253))="BOOKMARKED",ISNUMBER(Applications!A253)),Applications!A253-WEEKDAY(Applications!A253,3),"")</f>
        <v/>
      </c>
      <c r="H253" s="26">
        <f>IF(AND(UPPER(TRIM(Applications!I253))="NOT APPLIED",ISNUMBER(Applications!A253)),Applications!A253-WEEKDAY(Applications!A253,3),"")</f>
        <v/>
      </c>
      <c r="I253" s="26">
        <f>IF(AND(UPPER(TRIM(Applications!I253))="REJECTED",ISNUMBER(Applications!M253)),Applications!M253-WEEKDAY(Applications!M253,3),"")</f>
        <v/>
      </c>
      <c r="J253" s="26">
        <f>IF(AND(UPPER(TRIM(Applications!I253))="OFFER",ISNUMBER(Applications!M253)),Applications!M253-WEEKDAY(Applications!M253,3),"")</f>
        <v/>
      </c>
      <c r="K253" s="26">
        <f>IF(TRIM(Applications!J253)="","",IFERROR(LOOKUP(2,1/ISNUMBER(SEARCH($R$2:$R$25,Applications!J253)),$S$2:$S$25),""))</f>
        <v/>
      </c>
      <c r="L253" s="26">
        <f>IF(K253="","",IF(COUNTIF(K$2:K253,K253)=1,COUNTIF(K$2:K$2000,K253)+(2001-ROW())/100000,""))</f>
        <v/>
      </c>
      <c r="M253" s="26">
        <f>IF(TRIM(Applications!D253)="","",TRIM(LEFT(TRIM(Applications!D253),FIND(",",TRIM(Applications!D253)&amp;",")-1)))</f>
        <v/>
      </c>
      <c r="N253" s="26">
        <f>IF(M253="","",IF(LEN(TRIM(LEFT(TRIM(MID(TRIM(Applications!D253),FIND(",",TRIM(Applications!D253)&amp;",")+1,200)),FIND(",",TRIM(MID(TRIM(Applications!D253),FIND(",",TRIM(Applications!D253)&amp;",")+1,200))&amp;",")-1)))=2,UPPER(TRIM(LEFT(TRIM(MID(TRIM(Applications!D253),FIND(",",TRIM(Applications!D253)&amp;",")+1,200)),FIND(",",TRIM(MID(TRIM(Applications!D253),FIND(",",TRIM(Applications!D253)&amp;",")+1,200))&amp;",")-1))),IFERROR(VLOOKUP(LOWER(TRIM(LEFT(TRIM(MID(TRIM(Applications!D253),FIND(",",TRIM(Applications!D253)&amp;",")+1,200)),FIND(",",TRIM(MID(TRIM(Applications!D253),FIND(",",TRIM(Applications!D253)&amp;",")+1,200))&amp;",")-1))),$U$2:$V$67,2,FALSE),"")))</f>
        <v/>
      </c>
      <c r="O253" s="26">
        <f>IF(M253="","",IF(N253="",M253,M253&amp;", "&amp;N253))</f>
        <v/>
      </c>
      <c r="P253" s="26">
        <f>IF(O253="","",IF(COUNTIF(O$2:O253,O253)=1,COUNTIF(O$2:O$2000,O253)+(2001-ROW())/100000,""))</f>
        <v/>
      </c>
    </row>
    <row r="254">
      <c r="A254" s="26">
        <f>IF(AND(ISNUMBER(Applications!A254),ISNUMBER(Applications!M254),OR(UPPER(TRIM(Applications!I254))="INTERVIEWING",UPPER(TRIM(Applications!I254))="REJECTED",UPPER(TRIM(Applications!I254))="OFFER")),IF(Applications!M254&gt;=Applications!A254,Applications!M254-Applications!A254,""),"")</f>
        <v/>
      </c>
      <c r="B254" s="26">
        <f>IF(AND(D254=1,ISNUMBER(Applications!A254)),WEEKDAY(Applications!A254),"")</f>
        <v/>
      </c>
      <c r="C254" s="27">
        <f>IF(AND(D254=1,ISNUMBER(Applications!A254)),Applications!A254-WEEKDAY(Applications!A254,3),"")</f>
        <v/>
      </c>
      <c r="D254" s="26">
        <f>IF(OR(UPPER(TRIM(Applications!I254))="APPLIED",UPPER(TRIM(Applications!I254))="INTERVIEWING",UPPER(TRIM(Applications!I254))="REJECTED",UPPER(TRIM(Applications!I254))="OFFER"),1,0)</f>
        <v/>
      </c>
      <c r="E254" s="26">
        <f>IF(AND(ISNUMBER(Applications!M254),OR(N(Applications!O254)&gt;0,UPPER(TRIM(Applications!I254))="INTERVIEWING",UPPER(TRIM(Applications!I254))="OFFER")),Applications!M254-WEEKDAY(Applications!M254,3),"")</f>
        <v/>
      </c>
      <c r="F254" s="26">
        <f>IF(AND(UPPER(TRIM(Applications!I254))="SKIPPED",ISNUMBER(Applications!A254)),Applications!A254-WEEKDAY(Applications!A254,3),"")</f>
        <v/>
      </c>
      <c r="G254" s="26">
        <f>IF(AND(UPPER(TRIM(Applications!I254))="BOOKMARKED",ISNUMBER(Applications!A254)),Applications!A254-WEEKDAY(Applications!A254,3),"")</f>
        <v/>
      </c>
      <c r="H254" s="26">
        <f>IF(AND(UPPER(TRIM(Applications!I254))="NOT APPLIED",ISNUMBER(Applications!A254)),Applications!A254-WEEKDAY(Applications!A254,3),"")</f>
        <v/>
      </c>
      <c r="I254" s="26">
        <f>IF(AND(UPPER(TRIM(Applications!I254))="REJECTED",ISNUMBER(Applications!M254)),Applications!M254-WEEKDAY(Applications!M254,3),"")</f>
        <v/>
      </c>
      <c r="J254" s="26">
        <f>IF(AND(UPPER(TRIM(Applications!I254))="OFFER",ISNUMBER(Applications!M254)),Applications!M254-WEEKDAY(Applications!M254,3),"")</f>
        <v/>
      </c>
      <c r="K254" s="26">
        <f>IF(TRIM(Applications!J254)="","",IFERROR(LOOKUP(2,1/ISNUMBER(SEARCH($R$2:$R$25,Applications!J254)),$S$2:$S$25),""))</f>
        <v/>
      </c>
      <c r="L254" s="26">
        <f>IF(K254="","",IF(COUNTIF(K$2:K254,K254)=1,COUNTIF(K$2:K$2000,K254)+(2001-ROW())/100000,""))</f>
        <v/>
      </c>
      <c r="M254" s="26">
        <f>IF(TRIM(Applications!D254)="","",TRIM(LEFT(TRIM(Applications!D254),FIND(",",TRIM(Applications!D254)&amp;",")-1)))</f>
        <v/>
      </c>
      <c r="N254" s="26">
        <f>IF(M254="","",IF(LEN(TRIM(LEFT(TRIM(MID(TRIM(Applications!D254),FIND(",",TRIM(Applications!D254)&amp;",")+1,200)),FIND(",",TRIM(MID(TRIM(Applications!D254),FIND(",",TRIM(Applications!D254)&amp;",")+1,200))&amp;",")-1)))=2,UPPER(TRIM(LEFT(TRIM(MID(TRIM(Applications!D254),FIND(",",TRIM(Applications!D254)&amp;",")+1,200)),FIND(",",TRIM(MID(TRIM(Applications!D254),FIND(",",TRIM(Applications!D254)&amp;",")+1,200))&amp;",")-1))),IFERROR(VLOOKUP(LOWER(TRIM(LEFT(TRIM(MID(TRIM(Applications!D254),FIND(",",TRIM(Applications!D254)&amp;",")+1,200)),FIND(",",TRIM(MID(TRIM(Applications!D254),FIND(",",TRIM(Applications!D254)&amp;",")+1,200))&amp;",")-1))),$U$2:$V$67,2,FALSE),"")))</f>
        <v/>
      </c>
      <c r="O254" s="26">
        <f>IF(M254="","",IF(N254="",M254,M254&amp;", "&amp;N254))</f>
        <v/>
      </c>
      <c r="P254" s="26">
        <f>IF(O254="","",IF(COUNTIF(O$2:O254,O254)=1,COUNTIF(O$2:O$2000,O254)+(2001-ROW())/100000,""))</f>
        <v/>
      </c>
    </row>
    <row r="255">
      <c r="A255" s="26">
        <f>IF(AND(ISNUMBER(Applications!A255),ISNUMBER(Applications!M255),OR(UPPER(TRIM(Applications!I255))="INTERVIEWING",UPPER(TRIM(Applications!I255))="REJECTED",UPPER(TRIM(Applications!I255))="OFFER")),IF(Applications!M255&gt;=Applications!A255,Applications!M255-Applications!A255,""),"")</f>
        <v/>
      </c>
      <c r="B255" s="26">
        <f>IF(AND(D255=1,ISNUMBER(Applications!A255)),WEEKDAY(Applications!A255),"")</f>
        <v/>
      </c>
      <c r="C255" s="27">
        <f>IF(AND(D255=1,ISNUMBER(Applications!A255)),Applications!A255-WEEKDAY(Applications!A255,3),"")</f>
        <v/>
      </c>
      <c r="D255" s="26">
        <f>IF(OR(UPPER(TRIM(Applications!I255))="APPLIED",UPPER(TRIM(Applications!I255))="INTERVIEWING",UPPER(TRIM(Applications!I255))="REJECTED",UPPER(TRIM(Applications!I255))="OFFER"),1,0)</f>
        <v/>
      </c>
      <c r="E255" s="26">
        <f>IF(AND(ISNUMBER(Applications!M255),OR(N(Applications!O255)&gt;0,UPPER(TRIM(Applications!I255))="INTERVIEWING",UPPER(TRIM(Applications!I255))="OFFER")),Applications!M255-WEEKDAY(Applications!M255,3),"")</f>
        <v/>
      </c>
      <c r="F255" s="26">
        <f>IF(AND(UPPER(TRIM(Applications!I255))="SKIPPED",ISNUMBER(Applications!A255)),Applications!A255-WEEKDAY(Applications!A255,3),"")</f>
        <v/>
      </c>
      <c r="G255" s="26">
        <f>IF(AND(UPPER(TRIM(Applications!I255))="BOOKMARKED",ISNUMBER(Applications!A255)),Applications!A255-WEEKDAY(Applications!A255,3),"")</f>
        <v/>
      </c>
      <c r="H255" s="26">
        <f>IF(AND(UPPER(TRIM(Applications!I255))="NOT APPLIED",ISNUMBER(Applications!A255)),Applications!A255-WEEKDAY(Applications!A255,3),"")</f>
        <v/>
      </c>
      <c r="I255" s="26">
        <f>IF(AND(UPPER(TRIM(Applications!I255))="REJECTED",ISNUMBER(Applications!M255)),Applications!M255-WEEKDAY(Applications!M255,3),"")</f>
        <v/>
      </c>
      <c r="J255" s="26">
        <f>IF(AND(UPPER(TRIM(Applications!I255))="OFFER",ISNUMBER(Applications!M255)),Applications!M255-WEEKDAY(Applications!M255,3),"")</f>
        <v/>
      </c>
      <c r="K255" s="26">
        <f>IF(TRIM(Applications!J255)="","",IFERROR(LOOKUP(2,1/ISNUMBER(SEARCH($R$2:$R$25,Applications!J255)),$S$2:$S$25),""))</f>
        <v/>
      </c>
      <c r="L255" s="26">
        <f>IF(K255="","",IF(COUNTIF(K$2:K255,K255)=1,COUNTIF(K$2:K$2000,K255)+(2001-ROW())/100000,""))</f>
        <v/>
      </c>
      <c r="M255" s="26">
        <f>IF(TRIM(Applications!D255)="","",TRIM(LEFT(TRIM(Applications!D255),FIND(",",TRIM(Applications!D255)&amp;",")-1)))</f>
        <v/>
      </c>
      <c r="N255" s="26">
        <f>IF(M255="","",IF(LEN(TRIM(LEFT(TRIM(MID(TRIM(Applications!D255),FIND(",",TRIM(Applications!D255)&amp;",")+1,200)),FIND(",",TRIM(MID(TRIM(Applications!D255),FIND(",",TRIM(Applications!D255)&amp;",")+1,200))&amp;",")-1)))=2,UPPER(TRIM(LEFT(TRIM(MID(TRIM(Applications!D255),FIND(",",TRIM(Applications!D255)&amp;",")+1,200)),FIND(",",TRIM(MID(TRIM(Applications!D255),FIND(",",TRIM(Applications!D255)&amp;",")+1,200))&amp;",")-1))),IFERROR(VLOOKUP(LOWER(TRIM(LEFT(TRIM(MID(TRIM(Applications!D255),FIND(",",TRIM(Applications!D255)&amp;",")+1,200)),FIND(",",TRIM(MID(TRIM(Applications!D255),FIND(",",TRIM(Applications!D255)&amp;",")+1,200))&amp;",")-1))),$U$2:$V$67,2,FALSE),"")))</f>
        <v/>
      </c>
      <c r="O255" s="26">
        <f>IF(M255="","",IF(N255="",M255,M255&amp;", "&amp;N255))</f>
        <v/>
      </c>
      <c r="P255" s="26">
        <f>IF(O255="","",IF(COUNTIF(O$2:O255,O255)=1,COUNTIF(O$2:O$2000,O255)+(2001-ROW())/100000,""))</f>
        <v/>
      </c>
    </row>
    <row r="256">
      <c r="A256" s="26">
        <f>IF(AND(ISNUMBER(Applications!A256),ISNUMBER(Applications!M256),OR(UPPER(TRIM(Applications!I256))="INTERVIEWING",UPPER(TRIM(Applications!I256))="REJECTED",UPPER(TRIM(Applications!I256))="OFFER")),IF(Applications!M256&gt;=Applications!A256,Applications!M256-Applications!A256,""),"")</f>
        <v/>
      </c>
      <c r="B256" s="26">
        <f>IF(AND(D256=1,ISNUMBER(Applications!A256)),WEEKDAY(Applications!A256),"")</f>
        <v/>
      </c>
      <c r="C256" s="27">
        <f>IF(AND(D256=1,ISNUMBER(Applications!A256)),Applications!A256-WEEKDAY(Applications!A256,3),"")</f>
        <v/>
      </c>
      <c r="D256" s="26">
        <f>IF(OR(UPPER(TRIM(Applications!I256))="APPLIED",UPPER(TRIM(Applications!I256))="INTERVIEWING",UPPER(TRIM(Applications!I256))="REJECTED",UPPER(TRIM(Applications!I256))="OFFER"),1,0)</f>
        <v/>
      </c>
      <c r="E256" s="26">
        <f>IF(AND(ISNUMBER(Applications!M256),OR(N(Applications!O256)&gt;0,UPPER(TRIM(Applications!I256))="INTERVIEWING",UPPER(TRIM(Applications!I256))="OFFER")),Applications!M256-WEEKDAY(Applications!M256,3),"")</f>
        <v/>
      </c>
      <c r="F256" s="26">
        <f>IF(AND(UPPER(TRIM(Applications!I256))="SKIPPED",ISNUMBER(Applications!A256)),Applications!A256-WEEKDAY(Applications!A256,3),"")</f>
        <v/>
      </c>
      <c r="G256" s="26">
        <f>IF(AND(UPPER(TRIM(Applications!I256))="BOOKMARKED",ISNUMBER(Applications!A256)),Applications!A256-WEEKDAY(Applications!A256,3),"")</f>
        <v/>
      </c>
      <c r="H256" s="26">
        <f>IF(AND(UPPER(TRIM(Applications!I256))="NOT APPLIED",ISNUMBER(Applications!A256)),Applications!A256-WEEKDAY(Applications!A256,3),"")</f>
        <v/>
      </c>
      <c r="I256" s="26">
        <f>IF(AND(UPPER(TRIM(Applications!I256))="REJECTED",ISNUMBER(Applications!M256)),Applications!M256-WEEKDAY(Applications!M256,3),"")</f>
        <v/>
      </c>
      <c r="J256" s="26">
        <f>IF(AND(UPPER(TRIM(Applications!I256))="OFFER",ISNUMBER(Applications!M256)),Applications!M256-WEEKDAY(Applications!M256,3),"")</f>
        <v/>
      </c>
      <c r="K256" s="26">
        <f>IF(TRIM(Applications!J256)="","",IFERROR(LOOKUP(2,1/ISNUMBER(SEARCH($R$2:$R$25,Applications!J256)),$S$2:$S$25),""))</f>
        <v/>
      </c>
      <c r="L256" s="26">
        <f>IF(K256="","",IF(COUNTIF(K$2:K256,K256)=1,COUNTIF(K$2:K$2000,K256)+(2001-ROW())/100000,""))</f>
        <v/>
      </c>
      <c r="M256" s="26">
        <f>IF(TRIM(Applications!D256)="","",TRIM(LEFT(TRIM(Applications!D256),FIND(",",TRIM(Applications!D256)&amp;",")-1)))</f>
        <v/>
      </c>
      <c r="N256" s="26">
        <f>IF(M256="","",IF(LEN(TRIM(LEFT(TRIM(MID(TRIM(Applications!D256),FIND(",",TRIM(Applications!D256)&amp;",")+1,200)),FIND(",",TRIM(MID(TRIM(Applications!D256),FIND(",",TRIM(Applications!D256)&amp;",")+1,200))&amp;",")-1)))=2,UPPER(TRIM(LEFT(TRIM(MID(TRIM(Applications!D256),FIND(",",TRIM(Applications!D256)&amp;",")+1,200)),FIND(",",TRIM(MID(TRIM(Applications!D256),FIND(",",TRIM(Applications!D256)&amp;",")+1,200))&amp;",")-1))),IFERROR(VLOOKUP(LOWER(TRIM(LEFT(TRIM(MID(TRIM(Applications!D256),FIND(",",TRIM(Applications!D256)&amp;",")+1,200)),FIND(",",TRIM(MID(TRIM(Applications!D256),FIND(",",TRIM(Applications!D256)&amp;",")+1,200))&amp;",")-1))),$U$2:$V$67,2,FALSE),"")))</f>
        <v/>
      </c>
      <c r="O256" s="26">
        <f>IF(M256="","",IF(N256="",M256,M256&amp;", "&amp;N256))</f>
        <v/>
      </c>
      <c r="P256" s="26">
        <f>IF(O256="","",IF(COUNTIF(O$2:O256,O256)=1,COUNTIF(O$2:O$2000,O256)+(2001-ROW())/100000,""))</f>
        <v/>
      </c>
    </row>
    <row r="257">
      <c r="A257" s="26">
        <f>IF(AND(ISNUMBER(Applications!A257),ISNUMBER(Applications!M257),OR(UPPER(TRIM(Applications!I257))="INTERVIEWING",UPPER(TRIM(Applications!I257))="REJECTED",UPPER(TRIM(Applications!I257))="OFFER")),IF(Applications!M257&gt;=Applications!A257,Applications!M257-Applications!A257,""),"")</f>
        <v/>
      </c>
      <c r="B257" s="26">
        <f>IF(AND(D257=1,ISNUMBER(Applications!A257)),WEEKDAY(Applications!A257),"")</f>
        <v/>
      </c>
      <c r="C257" s="27">
        <f>IF(AND(D257=1,ISNUMBER(Applications!A257)),Applications!A257-WEEKDAY(Applications!A257,3),"")</f>
        <v/>
      </c>
      <c r="D257" s="26">
        <f>IF(OR(UPPER(TRIM(Applications!I257))="APPLIED",UPPER(TRIM(Applications!I257))="INTERVIEWING",UPPER(TRIM(Applications!I257))="REJECTED",UPPER(TRIM(Applications!I257))="OFFER"),1,0)</f>
        <v/>
      </c>
      <c r="E257" s="26">
        <f>IF(AND(ISNUMBER(Applications!M257),OR(N(Applications!O257)&gt;0,UPPER(TRIM(Applications!I257))="INTERVIEWING",UPPER(TRIM(Applications!I257))="OFFER")),Applications!M257-WEEKDAY(Applications!M257,3),"")</f>
        <v/>
      </c>
      <c r="F257" s="26">
        <f>IF(AND(UPPER(TRIM(Applications!I257))="SKIPPED",ISNUMBER(Applications!A257)),Applications!A257-WEEKDAY(Applications!A257,3),"")</f>
        <v/>
      </c>
      <c r="G257" s="26">
        <f>IF(AND(UPPER(TRIM(Applications!I257))="BOOKMARKED",ISNUMBER(Applications!A257)),Applications!A257-WEEKDAY(Applications!A257,3),"")</f>
        <v/>
      </c>
      <c r="H257" s="26">
        <f>IF(AND(UPPER(TRIM(Applications!I257))="NOT APPLIED",ISNUMBER(Applications!A257)),Applications!A257-WEEKDAY(Applications!A257,3),"")</f>
        <v/>
      </c>
      <c r="I257" s="26">
        <f>IF(AND(UPPER(TRIM(Applications!I257))="REJECTED",ISNUMBER(Applications!M257)),Applications!M257-WEEKDAY(Applications!M257,3),"")</f>
        <v/>
      </c>
      <c r="J257" s="26">
        <f>IF(AND(UPPER(TRIM(Applications!I257))="OFFER",ISNUMBER(Applications!M257)),Applications!M257-WEEKDAY(Applications!M257,3),"")</f>
        <v/>
      </c>
      <c r="K257" s="26">
        <f>IF(TRIM(Applications!J257)="","",IFERROR(LOOKUP(2,1/ISNUMBER(SEARCH($R$2:$R$25,Applications!J257)),$S$2:$S$25),""))</f>
        <v/>
      </c>
      <c r="L257" s="26">
        <f>IF(K257="","",IF(COUNTIF(K$2:K257,K257)=1,COUNTIF(K$2:K$2000,K257)+(2001-ROW())/100000,""))</f>
        <v/>
      </c>
      <c r="M257" s="26">
        <f>IF(TRIM(Applications!D257)="","",TRIM(LEFT(TRIM(Applications!D257),FIND(",",TRIM(Applications!D257)&amp;",")-1)))</f>
        <v/>
      </c>
      <c r="N257" s="26">
        <f>IF(M257="","",IF(LEN(TRIM(LEFT(TRIM(MID(TRIM(Applications!D257),FIND(",",TRIM(Applications!D257)&amp;",")+1,200)),FIND(",",TRIM(MID(TRIM(Applications!D257),FIND(",",TRIM(Applications!D257)&amp;",")+1,200))&amp;",")-1)))=2,UPPER(TRIM(LEFT(TRIM(MID(TRIM(Applications!D257),FIND(",",TRIM(Applications!D257)&amp;",")+1,200)),FIND(",",TRIM(MID(TRIM(Applications!D257),FIND(",",TRIM(Applications!D257)&amp;",")+1,200))&amp;",")-1))),IFERROR(VLOOKUP(LOWER(TRIM(LEFT(TRIM(MID(TRIM(Applications!D257),FIND(",",TRIM(Applications!D257)&amp;",")+1,200)),FIND(",",TRIM(MID(TRIM(Applications!D257),FIND(",",TRIM(Applications!D257)&amp;",")+1,200))&amp;",")-1))),$U$2:$V$67,2,FALSE),"")))</f>
        <v/>
      </c>
      <c r="O257" s="26">
        <f>IF(M257="","",IF(N257="",M257,M257&amp;", "&amp;N257))</f>
        <v/>
      </c>
      <c r="P257" s="26">
        <f>IF(O257="","",IF(COUNTIF(O$2:O257,O257)=1,COUNTIF(O$2:O$2000,O257)+(2001-ROW())/100000,""))</f>
        <v/>
      </c>
    </row>
    <row r="258">
      <c r="A258" s="26">
        <f>IF(AND(ISNUMBER(Applications!A258),ISNUMBER(Applications!M258),OR(UPPER(TRIM(Applications!I258))="INTERVIEWING",UPPER(TRIM(Applications!I258))="REJECTED",UPPER(TRIM(Applications!I258))="OFFER")),IF(Applications!M258&gt;=Applications!A258,Applications!M258-Applications!A258,""),"")</f>
        <v/>
      </c>
      <c r="B258" s="26">
        <f>IF(AND(D258=1,ISNUMBER(Applications!A258)),WEEKDAY(Applications!A258),"")</f>
        <v/>
      </c>
      <c r="C258" s="27">
        <f>IF(AND(D258=1,ISNUMBER(Applications!A258)),Applications!A258-WEEKDAY(Applications!A258,3),"")</f>
        <v/>
      </c>
      <c r="D258" s="26">
        <f>IF(OR(UPPER(TRIM(Applications!I258))="APPLIED",UPPER(TRIM(Applications!I258))="INTERVIEWING",UPPER(TRIM(Applications!I258))="REJECTED",UPPER(TRIM(Applications!I258))="OFFER"),1,0)</f>
        <v/>
      </c>
      <c r="E258" s="26">
        <f>IF(AND(ISNUMBER(Applications!M258),OR(N(Applications!O258)&gt;0,UPPER(TRIM(Applications!I258))="INTERVIEWING",UPPER(TRIM(Applications!I258))="OFFER")),Applications!M258-WEEKDAY(Applications!M258,3),"")</f>
        <v/>
      </c>
      <c r="F258" s="26">
        <f>IF(AND(UPPER(TRIM(Applications!I258))="SKIPPED",ISNUMBER(Applications!A258)),Applications!A258-WEEKDAY(Applications!A258,3),"")</f>
        <v/>
      </c>
      <c r="G258" s="26">
        <f>IF(AND(UPPER(TRIM(Applications!I258))="BOOKMARKED",ISNUMBER(Applications!A258)),Applications!A258-WEEKDAY(Applications!A258,3),"")</f>
        <v/>
      </c>
      <c r="H258" s="26">
        <f>IF(AND(UPPER(TRIM(Applications!I258))="NOT APPLIED",ISNUMBER(Applications!A258)),Applications!A258-WEEKDAY(Applications!A258,3),"")</f>
        <v/>
      </c>
      <c r="I258" s="26">
        <f>IF(AND(UPPER(TRIM(Applications!I258))="REJECTED",ISNUMBER(Applications!M258)),Applications!M258-WEEKDAY(Applications!M258,3),"")</f>
        <v/>
      </c>
      <c r="J258" s="26">
        <f>IF(AND(UPPER(TRIM(Applications!I258))="OFFER",ISNUMBER(Applications!M258)),Applications!M258-WEEKDAY(Applications!M258,3),"")</f>
        <v/>
      </c>
      <c r="K258" s="26">
        <f>IF(TRIM(Applications!J258)="","",IFERROR(LOOKUP(2,1/ISNUMBER(SEARCH($R$2:$R$25,Applications!J258)),$S$2:$S$25),""))</f>
        <v/>
      </c>
      <c r="L258" s="26">
        <f>IF(K258="","",IF(COUNTIF(K$2:K258,K258)=1,COUNTIF(K$2:K$2000,K258)+(2001-ROW())/100000,""))</f>
        <v/>
      </c>
      <c r="M258" s="26">
        <f>IF(TRIM(Applications!D258)="","",TRIM(LEFT(TRIM(Applications!D258),FIND(",",TRIM(Applications!D258)&amp;",")-1)))</f>
        <v/>
      </c>
      <c r="N258" s="26">
        <f>IF(M258="","",IF(LEN(TRIM(LEFT(TRIM(MID(TRIM(Applications!D258),FIND(",",TRIM(Applications!D258)&amp;",")+1,200)),FIND(",",TRIM(MID(TRIM(Applications!D258),FIND(",",TRIM(Applications!D258)&amp;",")+1,200))&amp;",")-1)))=2,UPPER(TRIM(LEFT(TRIM(MID(TRIM(Applications!D258),FIND(",",TRIM(Applications!D258)&amp;",")+1,200)),FIND(",",TRIM(MID(TRIM(Applications!D258),FIND(",",TRIM(Applications!D258)&amp;",")+1,200))&amp;",")-1))),IFERROR(VLOOKUP(LOWER(TRIM(LEFT(TRIM(MID(TRIM(Applications!D258),FIND(",",TRIM(Applications!D258)&amp;",")+1,200)),FIND(",",TRIM(MID(TRIM(Applications!D258),FIND(",",TRIM(Applications!D258)&amp;",")+1,200))&amp;",")-1))),$U$2:$V$67,2,FALSE),"")))</f>
        <v/>
      </c>
      <c r="O258" s="26">
        <f>IF(M258="","",IF(N258="",M258,M258&amp;", "&amp;N258))</f>
        <v/>
      </c>
      <c r="P258" s="26">
        <f>IF(O258="","",IF(COUNTIF(O$2:O258,O258)=1,COUNTIF(O$2:O$2000,O258)+(2001-ROW())/100000,""))</f>
        <v/>
      </c>
    </row>
    <row r="259">
      <c r="A259" s="26">
        <f>IF(AND(ISNUMBER(Applications!A259),ISNUMBER(Applications!M259),OR(UPPER(TRIM(Applications!I259))="INTERVIEWING",UPPER(TRIM(Applications!I259))="REJECTED",UPPER(TRIM(Applications!I259))="OFFER")),IF(Applications!M259&gt;=Applications!A259,Applications!M259-Applications!A259,""),"")</f>
        <v/>
      </c>
      <c r="B259" s="26">
        <f>IF(AND(D259=1,ISNUMBER(Applications!A259)),WEEKDAY(Applications!A259),"")</f>
        <v/>
      </c>
      <c r="C259" s="27">
        <f>IF(AND(D259=1,ISNUMBER(Applications!A259)),Applications!A259-WEEKDAY(Applications!A259,3),"")</f>
        <v/>
      </c>
      <c r="D259" s="26">
        <f>IF(OR(UPPER(TRIM(Applications!I259))="APPLIED",UPPER(TRIM(Applications!I259))="INTERVIEWING",UPPER(TRIM(Applications!I259))="REJECTED",UPPER(TRIM(Applications!I259))="OFFER"),1,0)</f>
        <v/>
      </c>
      <c r="E259" s="26">
        <f>IF(AND(ISNUMBER(Applications!M259),OR(N(Applications!O259)&gt;0,UPPER(TRIM(Applications!I259))="INTERVIEWING",UPPER(TRIM(Applications!I259))="OFFER")),Applications!M259-WEEKDAY(Applications!M259,3),"")</f>
        <v/>
      </c>
      <c r="F259" s="26">
        <f>IF(AND(UPPER(TRIM(Applications!I259))="SKIPPED",ISNUMBER(Applications!A259)),Applications!A259-WEEKDAY(Applications!A259,3),"")</f>
        <v/>
      </c>
      <c r="G259" s="26">
        <f>IF(AND(UPPER(TRIM(Applications!I259))="BOOKMARKED",ISNUMBER(Applications!A259)),Applications!A259-WEEKDAY(Applications!A259,3),"")</f>
        <v/>
      </c>
      <c r="H259" s="26">
        <f>IF(AND(UPPER(TRIM(Applications!I259))="NOT APPLIED",ISNUMBER(Applications!A259)),Applications!A259-WEEKDAY(Applications!A259,3),"")</f>
        <v/>
      </c>
      <c r="I259" s="26">
        <f>IF(AND(UPPER(TRIM(Applications!I259))="REJECTED",ISNUMBER(Applications!M259)),Applications!M259-WEEKDAY(Applications!M259,3),"")</f>
        <v/>
      </c>
      <c r="J259" s="26">
        <f>IF(AND(UPPER(TRIM(Applications!I259))="OFFER",ISNUMBER(Applications!M259)),Applications!M259-WEEKDAY(Applications!M259,3),"")</f>
        <v/>
      </c>
      <c r="K259" s="26">
        <f>IF(TRIM(Applications!J259)="","",IFERROR(LOOKUP(2,1/ISNUMBER(SEARCH($R$2:$R$25,Applications!J259)),$S$2:$S$25),""))</f>
        <v/>
      </c>
      <c r="L259" s="26">
        <f>IF(K259="","",IF(COUNTIF(K$2:K259,K259)=1,COUNTIF(K$2:K$2000,K259)+(2001-ROW())/100000,""))</f>
        <v/>
      </c>
      <c r="M259" s="26">
        <f>IF(TRIM(Applications!D259)="","",TRIM(LEFT(TRIM(Applications!D259),FIND(",",TRIM(Applications!D259)&amp;",")-1)))</f>
        <v/>
      </c>
      <c r="N259" s="26">
        <f>IF(M259="","",IF(LEN(TRIM(LEFT(TRIM(MID(TRIM(Applications!D259),FIND(",",TRIM(Applications!D259)&amp;",")+1,200)),FIND(",",TRIM(MID(TRIM(Applications!D259),FIND(",",TRIM(Applications!D259)&amp;",")+1,200))&amp;",")-1)))=2,UPPER(TRIM(LEFT(TRIM(MID(TRIM(Applications!D259),FIND(",",TRIM(Applications!D259)&amp;",")+1,200)),FIND(",",TRIM(MID(TRIM(Applications!D259),FIND(",",TRIM(Applications!D259)&amp;",")+1,200))&amp;",")-1))),IFERROR(VLOOKUP(LOWER(TRIM(LEFT(TRIM(MID(TRIM(Applications!D259),FIND(",",TRIM(Applications!D259)&amp;",")+1,200)),FIND(",",TRIM(MID(TRIM(Applications!D259),FIND(",",TRIM(Applications!D259)&amp;",")+1,200))&amp;",")-1))),$U$2:$V$67,2,FALSE),"")))</f>
        <v/>
      </c>
      <c r="O259" s="26">
        <f>IF(M259="","",IF(N259="",M259,M259&amp;", "&amp;N259))</f>
        <v/>
      </c>
      <c r="P259" s="26">
        <f>IF(O259="","",IF(COUNTIF(O$2:O259,O259)=1,COUNTIF(O$2:O$2000,O259)+(2001-ROW())/100000,""))</f>
        <v/>
      </c>
    </row>
    <row r="260">
      <c r="A260" s="26">
        <f>IF(AND(ISNUMBER(Applications!A260),ISNUMBER(Applications!M260),OR(UPPER(TRIM(Applications!I260))="INTERVIEWING",UPPER(TRIM(Applications!I260))="REJECTED",UPPER(TRIM(Applications!I260))="OFFER")),IF(Applications!M260&gt;=Applications!A260,Applications!M260-Applications!A260,""),"")</f>
        <v/>
      </c>
      <c r="B260" s="26">
        <f>IF(AND(D260=1,ISNUMBER(Applications!A260)),WEEKDAY(Applications!A260),"")</f>
        <v/>
      </c>
      <c r="C260" s="27">
        <f>IF(AND(D260=1,ISNUMBER(Applications!A260)),Applications!A260-WEEKDAY(Applications!A260,3),"")</f>
        <v/>
      </c>
      <c r="D260" s="26">
        <f>IF(OR(UPPER(TRIM(Applications!I260))="APPLIED",UPPER(TRIM(Applications!I260))="INTERVIEWING",UPPER(TRIM(Applications!I260))="REJECTED",UPPER(TRIM(Applications!I260))="OFFER"),1,0)</f>
        <v/>
      </c>
      <c r="E260" s="26">
        <f>IF(AND(ISNUMBER(Applications!M260),OR(N(Applications!O260)&gt;0,UPPER(TRIM(Applications!I260))="INTERVIEWING",UPPER(TRIM(Applications!I260))="OFFER")),Applications!M260-WEEKDAY(Applications!M260,3),"")</f>
        <v/>
      </c>
      <c r="F260" s="26">
        <f>IF(AND(UPPER(TRIM(Applications!I260))="SKIPPED",ISNUMBER(Applications!A260)),Applications!A260-WEEKDAY(Applications!A260,3),"")</f>
        <v/>
      </c>
      <c r="G260" s="26">
        <f>IF(AND(UPPER(TRIM(Applications!I260))="BOOKMARKED",ISNUMBER(Applications!A260)),Applications!A260-WEEKDAY(Applications!A260,3),"")</f>
        <v/>
      </c>
      <c r="H260" s="26">
        <f>IF(AND(UPPER(TRIM(Applications!I260))="NOT APPLIED",ISNUMBER(Applications!A260)),Applications!A260-WEEKDAY(Applications!A260,3),"")</f>
        <v/>
      </c>
      <c r="I260" s="26">
        <f>IF(AND(UPPER(TRIM(Applications!I260))="REJECTED",ISNUMBER(Applications!M260)),Applications!M260-WEEKDAY(Applications!M260,3),"")</f>
        <v/>
      </c>
      <c r="J260" s="26">
        <f>IF(AND(UPPER(TRIM(Applications!I260))="OFFER",ISNUMBER(Applications!M260)),Applications!M260-WEEKDAY(Applications!M260,3),"")</f>
        <v/>
      </c>
      <c r="K260" s="26">
        <f>IF(TRIM(Applications!J260)="","",IFERROR(LOOKUP(2,1/ISNUMBER(SEARCH($R$2:$R$25,Applications!J260)),$S$2:$S$25),""))</f>
        <v/>
      </c>
      <c r="L260" s="26">
        <f>IF(K260="","",IF(COUNTIF(K$2:K260,K260)=1,COUNTIF(K$2:K$2000,K260)+(2001-ROW())/100000,""))</f>
        <v/>
      </c>
      <c r="M260" s="26">
        <f>IF(TRIM(Applications!D260)="","",TRIM(LEFT(TRIM(Applications!D260),FIND(",",TRIM(Applications!D260)&amp;",")-1)))</f>
        <v/>
      </c>
      <c r="N260" s="26">
        <f>IF(M260="","",IF(LEN(TRIM(LEFT(TRIM(MID(TRIM(Applications!D260),FIND(",",TRIM(Applications!D260)&amp;",")+1,200)),FIND(",",TRIM(MID(TRIM(Applications!D260),FIND(",",TRIM(Applications!D260)&amp;",")+1,200))&amp;",")-1)))=2,UPPER(TRIM(LEFT(TRIM(MID(TRIM(Applications!D260),FIND(",",TRIM(Applications!D260)&amp;",")+1,200)),FIND(",",TRIM(MID(TRIM(Applications!D260),FIND(",",TRIM(Applications!D260)&amp;",")+1,200))&amp;",")-1))),IFERROR(VLOOKUP(LOWER(TRIM(LEFT(TRIM(MID(TRIM(Applications!D260),FIND(",",TRIM(Applications!D260)&amp;",")+1,200)),FIND(",",TRIM(MID(TRIM(Applications!D260),FIND(",",TRIM(Applications!D260)&amp;",")+1,200))&amp;",")-1))),$U$2:$V$67,2,FALSE),"")))</f>
        <v/>
      </c>
      <c r="O260" s="26">
        <f>IF(M260="","",IF(N260="",M260,M260&amp;", "&amp;N260))</f>
        <v/>
      </c>
      <c r="P260" s="26">
        <f>IF(O260="","",IF(COUNTIF(O$2:O260,O260)=1,COUNTIF(O$2:O$2000,O260)+(2001-ROW())/100000,""))</f>
        <v/>
      </c>
    </row>
    <row r="261">
      <c r="A261" s="26">
        <f>IF(AND(ISNUMBER(Applications!A261),ISNUMBER(Applications!M261),OR(UPPER(TRIM(Applications!I261))="INTERVIEWING",UPPER(TRIM(Applications!I261))="REJECTED",UPPER(TRIM(Applications!I261))="OFFER")),IF(Applications!M261&gt;=Applications!A261,Applications!M261-Applications!A261,""),"")</f>
        <v/>
      </c>
      <c r="B261" s="26">
        <f>IF(AND(D261=1,ISNUMBER(Applications!A261)),WEEKDAY(Applications!A261),"")</f>
        <v/>
      </c>
      <c r="C261" s="27">
        <f>IF(AND(D261=1,ISNUMBER(Applications!A261)),Applications!A261-WEEKDAY(Applications!A261,3),"")</f>
        <v/>
      </c>
      <c r="D261" s="26">
        <f>IF(OR(UPPER(TRIM(Applications!I261))="APPLIED",UPPER(TRIM(Applications!I261))="INTERVIEWING",UPPER(TRIM(Applications!I261))="REJECTED",UPPER(TRIM(Applications!I261))="OFFER"),1,0)</f>
        <v/>
      </c>
      <c r="E261" s="26">
        <f>IF(AND(ISNUMBER(Applications!M261),OR(N(Applications!O261)&gt;0,UPPER(TRIM(Applications!I261))="INTERVIEWING",UPPER(TRIM(Applications!I261))="OFFER")),Applications!M261-WEEKDAY(Applications!M261,3),"")</f>
        <v/>
      </c>
      <c r="F261" s="26">
        <f>IF(AND(UPPER(TRIM(Applications!I261))="SKIPPED",ISNUMBER(Applications!A261)),Applications!A261-WEEKDAY(Applications!A261,3),"")</f>
        <v/>
      </c>
      <c r="G261" s="26">
        <f>IF(AND(UPPER(TRIM(Applications!I261))="BOOKMARKED",ISNUMBER(Applications!A261)),Applications!A261-WEEKDAY(Applications!A261,3),"")</f>
        <v/>
      </c>
      <c r="H261" s="26">
        <f>IF(AND(UPPER(TRIM(Applications!I261))="NOT APPLIED",ISNUMBER(Applications!A261)),Applications!A261-WEEKDAY(Applications!A261,3),"")</f>
        <v/>
      </c>
      <c r="I261" s="26">
        <f>IF(AND(UPPER(TRIM(Applications!I261))="REJECTED",ISNUMBER(Applications!M261)),Applications!M261-WEEKDAY(Applications!M261,3),"")</f>
        <v/>
      </c>
      <c r="J261" s="26">
        <f>IF(AND(UPPER(TRIM(Applications!I261))="OFFER",ISNUMBER(Applications!M261)),Applications!M261-WEEKDAY(Applications!M261,3),"")</f>
        <v/>
      </c>
      <c r="K261" s="26">
        <f>IF(TRIM(Applications!J261)="","",IFERROR(LOOKUP(2,1/ISNUMBER(SEARCH($R$2:$R$25,Applications!J261)),$S$2:$S$25),""))</f>
        <v/>
      </c>
      <c r="L261" s="26">
        <f>IF(K261="","",IF(COUNTIF(K$2:K261,K261)=1,COUNTIF(K$2:K$2000,K261)+(2001-ROW())/100000,""))</f>
        <v/>
      </c>
      <c r="M261" s="26">
        <f>IF(TRIM(Applications!D261)="","",TRIM(LEFT(TRIM(Applications!D261),FIND(",",TRIM(Applications!D261)&amp;",")-1)))</f>
        <v/>
      </c>
      <c r="N261" s="26">
        <f>IF(M261="","",IF(LEN(TRIM(LEFT(TRIM(MID(TRIM(Applications!D261),FIND(",",TRIM(Applications!D261)&amp;",")+1,200)),FIND(",",TRIM(MID(TRIM(Applications!D261),FIND(",",TRIM(Applications!D261)&amp;",")+1,200))&amp;",")-1)))=2,UPPER(TRIM(LEFT(TRIM(MID(TRIM(Applications!D261),FIND(",",TRIM(Applications!D261)&amp;",")+1,200)),FIND(",",TRIM(MID(TRIM(Applications!D261),FIND(",",TRIM(Applications!D261)&amp;",")+1,200))&amp;",")-1))),IFERROR(VLOOKUP(LOWER(TRIM(LEFT(TRIM(MID(TRIM(Applications!D261),FIND(",",TRIM(Applications!D261)&amp;",")+1,200)),FIND(",",TRIM(MID(TRIM(Applications!D261),FIND(",",TRIM(Applications!D261)&amp;",")+1,200))&amp;",")-1))),$U$2:$V$67,2,FALSE),"")))</f>
        <v/>
      </c>
      <c r="O261" s="26">
        <f>IF(M261="","",IF(N261="",M261,M261&amp;", "&amp;N261))</f>
        <v/>
      </c>
      <c r="P261" s="26">
        <f>IF(O261="","",IF(COUNTIF(O$2:O261,O261)=1,COUNTIF(O$2:O$2000,O261)+(2001-ROW())/100000,""))</f>
        <v/>
      </c>
    </row>
    <row r="262">
      <c r="A262" s="26">
        <f>IF(AND(ISNUMBER(Applications!A262),ISNUMBER(Applications!M262),OR(UPPER(TRIM(Applications!I262))="INTERVIEWING",UPPER(TRIM(Applications!I262))="REJECTED",UPPER(TRIM(Applications!I262))="OFFER")),IF(Applications!M262&gt;=Applications!A262,Applications!M262-Applications!A262,""),"")</f>
        <v/>
      </c>
      <c r="B262" s="26">
        <f>IF(AND(D262=1,ISNUMBER(Applications!A262)),WEEKDAY(Applications!A262),"")</f>
        <v/>
      </c>
      <c r="C262" s="27">
        <f>IF(AND(D262=1,ISNUMBER(Applications!A262)),Applications!A262-WEEKDAY(Applications!A262,3),"")</f>
        <v/>
      </c>
      <c r="D262" s="26">
        <f>IF(OR(UPPER(TRIM(Applications!I262))="APPLIED",UPPER(TRIM(Applications!I262))="INTERVIEWING",UPPER(TRIM(Applications!I262))="REJECTED",UPPER(TRIM(Applications!I262))="OFFER"),1,0)</f>
        <v/>
      </c>
      <c r="E262" s="26">
        <f>IF(AND(ISNUMBER(Applications!M262),OR(N(Applications!O262)&gt;0,UPPER(TRIM(Applications!I262))="INTERVIEWING",UPPER(TRIM(Applications!I262))="OFFER")),Applications!M262-WEEKDAY(Applications!M262,3),"")</f>
        <v/>
      </c>
      <c r="F262" s="26">
        <f>IF(AND(UPPER(TRIM(Applications!I262))="SKIPPED",ISNUMBER(Applications!A262)),Applications!A262-WEEKDAY(Applications!A262,3),"")</f>
        <v/>
      </c>
      <c r="G262" s="26">
        <f>IF(AND(UPPER(TRIM(Applications!I262))="BOOKMARKED",ISNUMBER(Applications!A262)),Applications!A262-WEEKDAY(Applications!A262,3),"")</f>
        <v/>
      </c>
      <c r="H262" s="26">
        <f>IF(AND(UPPER(TRIM(Applications!I262))="NOT APPLIED",ISNUMBER(Applications!A262)),Applications!A262-WEEKDAY(Applications!A262,3),"")</f>
        <v/>
      </c>
      <c r="I262" s="26">
        <f>IF(AND(UPPER(TRIM(Applications!I262))="REJECTED",ISNUMBER(Applications!M262)),Applications!M262-WEEKDAY(Applications!M262,3),"")</f>
        <v/>
      </c>
      <c r="J262" s="26">
        <f>IF(AND(UPPER(TRIM(Applications!I262))="OFFER",ISNUMBER(Applications!M262)),Applications!M262-WEEKDAY(Applications!M262,3),"")</f>
        <v/>
      </c>
      <c r="K262" s="26">
        <f>IF(TRIM(Applications!J262)="","",IFERROR(LOOKUP(2,1/ISNUMBER(SEARCH($R$2:$R$25,Applications!J262)),$S$2:$S$25),""))</f>
        <v/>
      </c>
      <c r="L262" s="26">
        <f>IF(K262="","",IF(COUNTIF(K$2:K262,K262)=1,COUNTIF(K$2:K$2000,K262)+(2001-ROW())/100000,""))</f>
        <v/>
      </c>
      <c r="M262" s="26">
        <f>IF(TRIM(Applications!D262)="","",TRIM(LEFT(TRIM(Applications!D262),FIND(",",TRIM(Applications!D262)&amp;",")-1)))</f>
        <v/>
      </c>
      <c r="N262" s="26">
        <f>IF(M262="","",IF(LEN(TRIM(LEFT(TRIM(MID(TRIM(Applications!D262),FIND(",",TRIM(Applications!D262)&amp;",")+1,200)),FIND(",",TRIM(MID(TRIM(Applications!D262),FIND(",",TRIM(Applications!D262)&amp;",")+1,200))&amp;",")-1)))=2,UPPER(TRIM(LEFT(TRIM(MID(TRIM(Applications!D262),FIND(",",TRIM(Applications!D262)&amp;",")+1,200)),FIND(",",TRIM(MID(TRIM(Applications!D262),FIND(",",TRIM(Applications!D262)&amp;",")+1,200))&amp;",")-1))),IFERROR(VLOOKUP(LOWER(TRIM(LEFT(TRIM(MID(TRIM(Applications!D262),FIND(",",TRIM(Applications!D262)&amp;",")+1,200)),FIND(",",TRIM(MID(TRIM(Applications!D262),FIND(",",TRIM(Applications!D262)&amp;",")+1,200))&amp;",")-1))),$U$2:$V$67,2,FALSE),"")))</f>
        <v/>
      </c>
      <c r="O262" s="26">
        <f>IF(M262="","",IF(N262="",M262,M262&amp;", "&amp;N262))</f>
        <v/>
      </c>
      <c r="P262" s="26">
        <f>IF(O262="","",IF(COUNTIF(O$2:O262,O262)=1,COUNTIF(O$2:O$2000,O262)+(2001-ROW())/100000,""))</f>
        <v/>
      </c>
    </row>
    <row r="263">
      <c r="A263" s="26">
        <f>IF(AND(ISNUMBER(Applications!A263),ISNUMBER(Applications!M263),OR(UPPER(TRIM(Applications!I263))="INTERVIEWING",UPPER(TRIM(Applications!I263))="REJECTED",UPPER(TRIM(Applications!I263))="OFFER")),IF(Applications!M263&gt;=Applications!A263,Applications!M263-Applications!A263,""),"")</f>
        <v/>
      </c>
      <c r="B263" s="26">
        <f>IF(AND(D263=1,ISNUMBER(Applications!A263)),WEEKDAY(Applications!A263),"")</f>
        <v/>
      </c>
      <c r="C263" s="27">
        <f>IF(AND(D263=1,ISNUMBER(Applications!A263)),Applications!A263-WEEKDAY(Applications!A263,3),"")</f>
        <v/>
      </c>
      <c r="D263" s="26">
        <f>IF(OR(UPPER(TRIM(Applications!I263))="APPLIED",UPPER(TRIM(Applications!I263))="INTERVIEWING",UPPER(TRIM(Applications!I263))="REJECTED",UPPER(TRIM(Applications!I263))="OFFER"),1,0)</f>
        <v/>
      </c>
      <c r="E263" s="26">
        <f>IF(AND(ISNUMBER(Applications!M263),OR(N(Applications!O263)&gt;0,UPPER(TRIM(Applications!I263))="INTERVIEWING",UPPER(TRIM(Applications!I263))="OFFER")),Applications!M263-WEEKDAY(Applications!M263,3),"")</f>
        <v/>
      </c>
      <c r="F263" s="26">
        <f>IF(AND(UPPER(TRIM(Applications!I263))="SKIPPED",ISNUMBER(Applications!A263)),Applications!A263-WEEKDAY(Applications!A263,3),"")</f>
        <v/>
      </c>
      <c r="G263" s="26">
        <f>IF(AND(UPPER(TRIM(Applications!I263))="BOOKMARKED",ISNUMBER(Applications!A263)),Applications!A263-WEEKDAY(Applications!A263,3),"")</f>
        <v/>
      </c>
      <c r="H263" s="26">
        <f>IF(AND(UPPER(TRIM(Applications!I263))="NOT APPLIED",ISNUMBER(Applications!A263)),Applications!A263-WEEKDAY(Applications!A263,3),"")</f>
        <v/>
      </c>
      <c r="I263" s="26">
        <f>IF(AND(UPPER(TRIM(Applications!I263))="REJECTED",ISNUMBER(Applications!M263)),Applications!M263-WEEKDAY(Applications!M263,3),"")</f>
        <v/>
      </c>
      <c r="J263" s="26">
        <f>IF(AND(UPPER(TRIM(Applications!I263))="OFFER",ISNUMBER(Applications!M263)),Applications!M263-WEEKDAY(Applications!M263,3),"")</f>
        <v/>
      </c>
      <c r="K263" s="26">
        <f>IF(TRIM(Applications!J263)="","",IFERROR(LOOKUP(2,1/ISNUMBER(SEARCH($R$2:$R$25,Applications!J263)),$S$2:$S$25),""))</f>
        <v/>
      </c>
      <c r="L263" s="26">
        <f>IF(K263="","",IF(COUNTIF(K$2:K263,K263)=1,COUNTIF(K$2:K$2000,K263)+(2001-ROW())/100000,""))</f>
        <v/>
      </c>
      <c r="M263" s="26">
        <f>IF(TRIM(Applications!D263)="","",TRIM(LEFT(TRIM(Applications!D263),FIND(",",TRIM(Applications!D263)&amp;",")-1)))</f>
        <v/>
      </c>
      <c r="N263" s="26">
        <f>IF(M263="","",IF(LEN(TRIM(LEFT(TRIM(MID(TRIM(Applications!D263),FIND(",",TRIM(Applications!D263)&amp;",")+1,200)),FIND(",",TRIM(MID(TRIM(Applications!D263),FIND(",",TRIM(Applications!D263)&amp;",")+1,200))&amp;",")-1)))=2,UPPER(TRIM(LEFT(TRIM(MID(TRIM(Applications!D263),FIND(",",TRIM(Applications!D263)&amp;",")+1,200)),FIND(",",TRIM(MID(TRIM(Applications!D263),FIND(",",TRIM(Applications!D263)&amp;",")+1,200))&amp;",")-1))),IFERROR(VLOOKUP(LOWER(TRIM(LEFT(TRIM(MID(TRIM(Applications!D263),FIND(",",TRIM(Applications!D263)&amp;",")+1,200)),FIND(",",TRIM(MID(TRIM(Applications!D263),FIND(",",TRIM(Applications!D263)&amp;",")+1,200))&amp;",")-1))),$U$2:$V$67,2,FALSE),"")))</f>
        <v/>
      </c>
      <c r="O263" s="26">
        <f>IF(M263="","",IF(N263="",M263,M263&amp;", "&amp;N263))</f>
        <v/>
      </c>
      <c r="P263" s="26">
        <f>IF(O263="","",IF(COUNTIF(O$2:O263,O263)=1,COUNTIF(O$2:O$2000,O263)+(2001-ROW())/100000,""))</f>
        <v/>
      </c>
    </row>
    <row r="264">
      <c r="A264" s="26">
        <f>IF(AND(ISNUMBER(Applications!A264),ISNUMBER(Applications!M264),OR(UPPER(TRIM(Applications!I264))="INTERVIEWING",UPPER(TRIM(Applications!I264))="REJECTED",UPPER(TRIM(Applications!I264))="OFFER")),IF(Applications!M264&gt;=Applications!A264,Applications!M264-Applications!A264,""),"")</f>
        <v/>
      </c>
      <c r="B264" s="26">
        <f>IF(AND(D264=1,ISNUMBER(Applications!A264)),WEEKDAY(Applications!A264),"")</f>
        <v/>
      </c>
      <c r="C264" s="27">
        <f>IF(AND(D264=1,ISNUMBER(Applications!A264)),Applications!A264-WEEKDAY(Applications!A264,3),"")</f>
        <v/>
      </c>
      <c r="D264" s="26">
        <f>IF(OR(UPPER(TRIM(Applications!I264))="APPLIED",UPPER(TRIM(Applications!I264))="INTERVIEWING",UPPER(TRIM(Applications!I264))="REJECTED",UPPER(TRIM(Applications!I264))="OFFER"),1,0)</f>
        <v/>
      </c>
      <c r="E264" s="26">
        <f>IF(AND(ISNUMBER(Applications!M264),OR(N(Applications!O264)&gt;0,UPPER(TRIM(Applications!I264))="INTERVIEWING",UPPER(TRIM(Applications!I264))="OFFER")),Applications!M264-WEEKDAY(Applications!M264,3),"")</f>
        <v/>
      </c>
      <c r="F264" s="26">
        <f>IF(AND(UPPER(TRIM(Applications!I264))="SKIPPED",ISNUMBER(Applications!A264)),Applications!A264-WEEKDAY(Applications!A264,3),"")</f>
        <v/>
      </c>
      <c r="G264" s="26">
        <f>IF(AND(UPPER(TRIM(Applications!I264))="BOOKMARKED",ISNUMBER(Applications!A264)),Applications!A264-WEEKDAY(Applications!A264,3),"")</f>
        <v/>
      </c>
      <c r="H264" s="26">
        <f>IF(AND(UPPER(TRIM(Applications!I264))="NOT APPLIED",ISNUMBER(Applications!A264)),Applications!A264-WEEKDAY(Applications!A264,3),"")</f>
        <v/>
      </c>
      <c r="I264" s="26">
        <f>IF(AND(UPPER(TRIM(Applications!I264))="REJECTED",ISNUMBER(Applications!M264)),Applications!M264-WEEKDAY(Applications!M264,3),"")</f>
        <v/>
      </c>
      <c r="J264" s="26">
        <f>IF(AND(UPPER(TRIM(Applications!I264))="OFFER",ISNUMBER(Applications!M264)),Applications!M264-WEEKDAY(Applications!M264,3),"")</f>
        <v/>
      </c>
      <c r="K264" s="26">
        <f>IF(TRIM(Applications!J264)="","",IFERROR(LOOKUP(2,1/ISNUMBER(SEARCH($R$2:$R$25,Applications!J264)),$S$2:$S$25),""))</f>
        <v/>
      </c>
      <c r="L264" s="26">
        <f>IF(K264="","",IF(COUNTIF(K$2:K264,K264)=1,COUNTIF(K$2:K$2000,K264)+(2001-ROW())/100000,""))</f>
        <v/>
      </c>
      <c r="M264" s="26">
        <f>IF(TRIM(Applications!D264)="","",TRIM(LEFT(TRIM(Applications!D264),FIND(",",TRIM(Applications!D264)&amp;",")-1)))</f>
        <v/>
      </c>
      <c r="N264" s="26">
        <f>IF(M264="","",IF(LEN(TRIM(LEFT(TRIM(MID(TRIM(Applications!D264),FIND(",",TRIM(Applications!D264)&amp;",")+1,200)),FIND(",",TRIM(MID(TRIM(Applications!D264),FIND(",",TRIM(Applications!D264)&amp;",")+1,200))&amp;",")-1)))=2,UPPER(TRIM(LEFT(TRIM(MID(TRIM(Applications!D264),FIND(",",TRIM(Applications!D264)&amp;",")+1,200)),FIND(",",TRIM(MID(TRIM(Applications!D264),FIND(",",TRIM(Applications!D264)&amp;",")+1,200))&amp;",")-1))),IFERROR(VLOOKUP(LOWER(TRIM(LEFT(TRIM(MID(TRIM(Applications!D264),FIND(",",TRIM(Applications!D264)&amp;",")+1,200)),FIND(",",TRIM(MID(TRIM(Applications!D264),FIND(",",TRIM(Applications!D264)&amp;",")+1,200))&amp;",")-1))),$U$2:$V$67,2,FALSE),"")))</f>
        <v/>
      </c>
      <c r="O264" s="26">
        <f>IF(M264="","",IF(N264="",M264,M264&amp;", "&amp;N264))</f>
        <v/>
      </c>
      <c r="P264" s="26">
        <f>IF(O264="","",IF(COUNTIF(O$2:O264,O264)=1,COUNTIF(O$2:O$2000,O264)+(2001-ROW())/100000,""))</f>
        <v/>
      </c>
    </row>
    <row r="265">
      <c r="A265" s="26">
        <f>IF(AND(ISNUMBER(Applications!A265),ISNUMBER(Applications!M265),OR(UPPER(TRIM(Applications!I265))="INTERVIEWING",UPPER(TRIM(Applications!I265))="REJECTED",UPPER(TRIM(Applications!I265))="OFFER")),IF(Applications!M265&gt;=Applications!A265,Applications!M265-Applications!A265,""),"")</f>
        <v/>
      </c>
      <c r="B265" s="26">
        <f>IF(AND(D265=1,ISNUMBER(Applications!A265)),WEEKDAY(Applications!A265),"")</f>
        <v/>
      </c>
      <c r="C265" s="27">
        <f>IF(AND(D265=1,ISNUMBER(Applications!A265)),Applications!A265-WEEKDAY(Applications!A265,3),"")</f>
        <v/>
      </c>
      <c r="D265" s="26">
        <f>IF(OR(UPPER(TRIM(Applications!I265))="APPLIED",UPPER(TRIM(Applications!I265))="INTERVIEWING",UPPER(TRIM(Applications!I265))="REJECTED",UPPER(TRIM(Applications!I265))="OFFER"),1,0)</f>
        <v/>
      </c>
      <c r="E265" s="26">
        <f>IF(AND(ISNUMBER(Applications!M265),OR(N(Applications!O265)&gt;0,UPPER(TRIM(Applications!I265))="INTERVIEWING",UPPER(TRIM(Applications!I265))="OFFER")),Applications!M265-WEEKDAY(Applications!M265,3),"")</f>
        <v/>
      </c>
      <c r="F265" s="26">
        <f>IF(AND(UPPER(TRIM(Applications!I265))="SKIPPED",ISNUMBER(Applications!A265)),Applications!A265-WEEKDAY(Applications!A265,3),"")</f>
        <v/>
      </c>
      <c r="G265" s="26">
        <f>IF(AND(UPPER(TRIM(Applications!I265))="BOOKMARKED",ISNUMBER(Applications!A265)),Applications!A265-WEEKDAY(Applications!A265,3),"")</f>
        <v/>
      </c>
      <c r="H265" s="26">
        <f>IF(AND(UPPER(TRIM(Applications!I265))="NOT APPLIED",ISNUMBER(Applications!A265)),Applications!A265-WEEKDAY(Applications!A265,3),"")</f>
        <v/>
      </c>
      <c r="I265" s="26">
        <f>IF(AND(UPPER(TRIM(Applications!I265))="REJECTED",ISNUMBER(Applications!M265)),Applications!M265-WEEKDAY(Applications!M265,3),"")</f>
        <v/>
      </c>
      <c r="J265" s="26">
        <f>IF(AND(UPPER(TRIM(Applications!I265))="OFFER",ISNUMBER(Applications!M265)),Applications!M265-WEEKDAY(Applications!M265,3),"")</f>
        <v/>
      </c>
      <c r="K265" s="26">
        <f>IF(TRIM(Applications!J265)="","",IFERROR(LOOKUP(2,1/ISNUMBER(SEARCH($R$2:$R$25,Applications!J265)),$S$2:$S$25),""))</f>
        <v/>
      </c>
      <c r="L265" s="26">
        <f>IF(K265="","",IF(COUNTIF(K$2:K265,K265)=1,COUNTIF(K$2:K$2000,K265)+(2001-ROW())/100000,""))</f>
        <v/>
      </c>
      <c r="M265" s="26">
        <f>IF(TRIM(Applications!D265)="","",TRIM(LEFT(TRIM(Applications!D265),FIND(",",TRIM(Applications!D265)&amp;",")-1)))</f>
        <v/>
      </c>
      <c r="N265" s="26">
        <f>IF(M265="","",IF(LEN(TRIM(LEFT(TRIM(MID(TRIM(Applications!D265),FIND(",",TRIM(Applications!D265)&amp;",")+1,200)),FIND(",",TRIM(MID(TRIM(Applications!D265),FIND(",",TRIM(Applications!D265)&amp;",")+1,200))&amp;",")-1)))=2,UPPER(TRIM(LEFT(TRIM(MID(TRIM(Applications!D265),FIND(",",TRIM(Applications!D265)&amp;",")+1,200)),FIND(",",TRIM(MID(TRIM(Applications!D265),FIND(",",TRIM(Applications!D265)&amp;",")+1,200))&amp;",")-1))),IFERROR(VLOOKUP(LOWER(TRIM(LEFT(TRIM(MID(TRIM(Applications!D265),FIND(",",TRIM(Applications!D265)&amp;",")+1,200)),FIND(",",TRIM(MID(TRIM(Applications!D265),FIND(",",TRIM(Applications!D265)&amp;",")+1,200))&amp;",")-1))),$U$2:$V$67,2,FALSE),"")))</f>
        <v/>
      </c>
      <c r="O265" s="26">
        <f>IF(M265="","",IF(N265="",M265,M265&amp;", "&amp;N265))</f>
        <v/>
      </c>
      <c r="P265" s="26">
        <f>IF(O265="","",IF(COUNTIF(O$2:O265,O265)=1,COUNTIF(O$2:O$2000,O265)+(2001-ROW())/100000,""))</f>
        <v/>
      </c>
    </row>
    <row r="266">
      <c r="A266" s="26">
        <f>IF(AND(ISNUMBER(Applications!A266),ISNUMBER(Applications!M266),OR(UPPER(TRIM(Applications!I266))="INTERVIEWING",UPPER(TRIM(Applications!I266))="REJECTED",UPPER(TRIM(Applications!I266))="OFFER")),IF(Applications!M266&gt;=Applications!A266,Applications!M266-Applications!A266,""),"")</f>
        <v/>
      </c>
      <c r="B266" s="26">
        <f>IF(AND(D266=1,ISNUMBER(Applications!A266)),WEEKDAY(Applications!A266),"")</f>
        <v/>
      </c>
      <c r="C266" s="27">
        <f>IF(AND(D266=1,ISNUMBER(Applications!A266)),Applications!A266-WEEKDAY(Applications!A266,3),"")</f>
        <v/>
      </c>
      <c r="D266" s="26">
        <f>IF(OR(UPPER(TRIM(Applications!I266))="APPLIED",UPPER(TRIM(Applications!I266))="INTERVIEWING",UPPER(TRIM(Applications!I266))="REJECTED",UPPER(TRIM(Applications!I266))="OFFER"),1,0)</f>
        <v/>
      </c>
      <c r="E266" s="26">
        <f>IF(AND(ISNUMBER(Applications!M266),OR(N(Applications!O266)&gt;0,UPPER(TRIM(Applications!I266))="INTERVIEWING",UPPER(TRIM(Applications!I266))="OFFER")),Applications!M266-WEEKDAY(Applications!M266,3),"")</f>
        <v/>
      </c>
      <c r="F266" s="26">
        <f>IF(AND(UPPER(TRIM(Applications!I266))="SKIPPED",ISNUMBER(Applications!A266)),Applications!A266-WEEKDAY(Applications!A266,3),"")</f>
        <v/>
      </c>
      <c r="G266" s="26">
        <f>IF(AND(UPPER(TRIM(Applications!I266))="BOOKMARKED",ISNUMBER(Applications!A266)),Applications!A266-WEEKDAY(Applications!A266,3),"")</f>
        <v/>
      </c>
      <c r="H266" s="26">
        <f>IF(AND(UPPER(TRIM(Applications!I266))="NOT APPLIED",ISNUMBER(Applications!A266)),Applications!A266-WEEKDAY(Applications!A266,3),"")</f>
        <v/>
      </c>
      <c r="I266" s="26">
        <f>IF(AND(UPPER(TRIM(Applications!I266))="REJECTED",ISNUMBER(Applications!M266)),Applications!M266-WEEKDAY(Applications!M266,3),"")</f>
        <v/>
      </c>
      <c r="J266" s="26">
        <f>IF(AND(UPPER(TRIM(Applications!I266))="OFFER",ISNUMBER(Applications!M266)),Applications!M266-WEEKDAY(Applications!M266,3),"")</f>
        <v/>
      </c>
      <c r="K266" s="26">
        <f>IF(TRIM(Applications!J266)="","",IFERROR(LOOKUP(2,1/ISNUMBER(SEARCH($R$2:$R$25,Applications!J266)),$S$2:$S$25),""))</f>
        <v/>
      </c>
      <c r="L266" s="26">
        <f>IF(K266="","",IF(COUNTIF(K$2:K266,K266)=1,COUNTIF(K$2:K$2000,K266)+(2001-ROW())/100000,""))</f>
        <v/>
      </c>
      <c r="M266" s="26">
        <f>IF(TRIM(Applications!D266)="","",TRIM(LEFT(TRIM(Applications!D266),FIND(",",TRIM(Applications!D266)&amp;",")-1)))</f>
        <v/>
      </c>
      <c r="N266" s="26">
        <f>IF(M266="","",IF(LEN(TRIM(LEFT(TRIM(MID(TRIM(Applications!D266),FIND(",",TRIM(Applications!D266)&amp;",")+1,200)),FIND(",",TRIM(MID(TRIM(Applications!D266),FIND(",",TRIM(Applications!D266)&amp;",")+1,200))&amp;",")-1)))=2,UPPER(TRIM(LEFT(TRIM(MID(TRIM(Applications!D266),FIND(",",TRIM(Applications!D266)&amp;",")+1,200)),FIND(",",TRIM(MID(TRIM(Applications!D266),FIND(",",TRIM(Applications!D266)&amp;",")+1,200))&amp;",")-1))),IFERROR(VLOOKUP(LOWER(TRIM(LEFT(TRIM(MID(TRIM(Applications!D266),FIND(",",TRIM(Applications!D266)&amp;",")+1,200)),FIND(",",TRIM(MID(TRIM(Applications!D266),FIND(",",TRIM(Applications!D266)&amp;",")+1,200))&amp;",")-1))),$U$2:$V$67,2,FALSE),"")))</f>
        <v/>
      </c>
      <c r="O266" s="26">
        <f>IF(M266="","",IF(N266="",M266,M266&amp;", "&amp;N266))</f>
        <v/>
      </c>
      <c r="P266" s="26">
        <f>IF(O266="","",IF(COUNTIF(O$2:O266,O266)=1,COUNTIF(O$2:O$2000,O266)+(2001-ROW())/100000,""))</f>
        <v/>
      </c>
    </row>
    <row r="267">
      <c r="A267" s="26">
        <f>IF(AND(ISNUMBER(Applications!A267),ISNUMBER(Applications!M267),OR(UPPER(TRIM(Applications!I267))="INTERVIEWING",UPPER(TRIM(Applications!I267))="REJECTED",UPPER(TRIM(Applications!I267))="OFFER")),IF(Applications!M267&gt;=Applications!A267,Applications!M267-Applications!A267,""),"")</f>
        <v/>
      </c>
      <c r="B267" s="26">
        <f>IF(AND(D267=1,ISNUMBER(Applications!A267)),WEEKDAY(Applications!A267),"")</f>
        <v/>
      </c>
      <c r="C267" s="27">
        <f>IF(AND(D267=1,ISNUMBER(Applications!A267)),Applications!A267-WEEKDAY(Applications!A267,3),"")</f>
        <v/>
      </c>
      <c r="D267" s="26">
        <f>IF(OR(UPPER(TRIM(Applications!I267))="APPLIED",UPPER(TRIM(Applications!I267))="INTERVIEWING",UPPER(TRIM(Applications!I267))="REJECTED",UPPER(TRIM(Applications!I267))="OFFER"),1,0)</f>
        <v/>
      </c>
      <c r="E267" s="26">
        <f>IF(AND(ISNUMBER(Applications!M267),OR(N(Applications!O267)&gt;0,UPPER(TRIM(Applications!I267))="INTERVIEWING",UPPER(TRIM(Applications!I267))="OFFER")),Applications!M267-WEEKDAY(Applications!M267,3),"")</f>
        <v/>
      </c>
      <c r="F267" s="26">
        <f>IF(AND(UPPER(TRIM(Applications!I267))="SKIPPED",ISNUMBER(Applications!A267)),Applications!A267-WEEKDAY(Applications!A267,3),"")</f>
        <v/>
      </c>
      <c r="G267" s="26">
        <f>IF(AND(UPPER(TRIM(Applications!I267))="BOOKMARKED",ISNUMBER(Applications!A267)),Applications!A267-WEEKDAY(Applications!A267,3),"")</f>
        <v/>
      </c>
      <c r="H267" s="26">
        <f>IF(AND(UPPER(TRIM(Applications!I267))="NOT APPLIED",ISNUMBER(Applications!A267)),Applications!A267-WEEKDAY(Applications!A267,3),"")</f>
        <v/>
      </c>
      <c r="I267" s="26">
        <f>IF(AND(UPPER(TRIM(Applications!I267))="REJECTED",ISNUMBER(Applications!M267)),Applications!M267-WEEKDAY(Applications!M267,3),"")</f>
        <v/>
      </c>
      <c r="J267" s="26">
        <f>IF(AND(UPPER(TRIM(Applications!I267))="OFFER",ISNUMBER(Applications!M267)),Applications!M267-WEEKDAY(Applications!M267,3),"")</f>
        <v/>
      </c>
      <c r="K267" s="26">
        <f>IF(TRIM(Applications!J267)="","",IFERROR(LOOKUP(2,1/ISNUMBER(SEARCH($R$2:$R$25,Applications!J267)),$S$2:$S$25),""))</f>
        <v/>
      </c>
      <c r="L267" s="26">
        <f>IF(K267="","",IF(COUNTIF(K$2:K267,K267)=1,COUNTIF(K$2:K$2000,K267)+(2001-ROW())/100000,""))</f>
        <v/>
      </c>
      <c r="M267" s="26">
        <f>IF(TRIM(Applications!D267)="","",TRIM(LEFT(TRIM(Applications!D267),FIND(",",TRIM(Applications!D267)&amp;",")-1)))</f>
        <v/>
      </c>
      <c r="N267" s="26">
        <f>IF(M267="","",IF(LEN(TRIM(LEFT(TRIM(MID(TRIM(Applications!D267),FIND(",",TRIM(Applications!D267)&amp;",")+1,200)),FIND(",",TRIM(MID(TRIM(Applications!D267),FIND(",",TRIM(Applications!D267)&amp;",")+1,200))&amp;",")-1)))=2,UPPER(TRIM(LEFT(TRIM(MID(TRIM(Applications!D267),FIND(",",TRIM(Applications!D267)&amp;",")+1,200)),FIND(",",TRIM(MID(TRIM(Applications!D267),FIND(",",TRIM(Applications!D267)&amp;",")+1,200))&amp;",")-1))),IFERROR(VLOOKUP(LOWER(TRIM(LEFT(TRIM(MID(TRIM(Applications!D267),FIND(",",TRIM(Applications!D267)&amp;",")+1,200)),FIND(",",TRIM(MID(TRIM(Applications!D267),FIND(",",TRIM(Applications!D267)&amp;",")+1,200))&amp;",")-1))),$U$2:$V$67,2,FALSE),"")))</f>
        <v/>
      </c>
      <c r="O267" s="26">
        <f>IF(M267="","",IF(N267="",M267,M267&amp;", "&amp;N267))</f>
        <v/>
      </c>
      <c r="P267" s="26">
        <f>IF(O267="","",IF(COUNTIF(O$2:O267,O267)=1,COUNTIF(O$2:O$2000,O267)+(2001-ROW())/100000,""))</f>
        <v/>
      </c>
    </row>
    <row r="268">
      <c r="A268" s="26">
        <f>IF(AND(ISNUMBER(Applications!A268),ISNUMBER(Applications!M268),OR(UPPER(TRIM(Applications!I268))="INTERVIEWING",UPPER(TRIM(Applications!I268))="REJECTED",UPPER(TRIM(Applications!I268))="OFFER")),IF(Applications!M268&gt;=Applications!A268,Applications!M268-Applications!A268,""),"")</f>
        <v/>
      </c>
      <c r="B268" s="26">
        <f>IF(AND(D268=1,ISNUMBER(Applications!A268)),WEEKDAY(Applications!A268),"")</f>
        <v/>
      </c>
      <c r="C268" s="27">
        <f>IF(AND(D268=1,ISNUMBER(Applications!A268)),Applications!A268-WEEKDAY(Applications!A268,3),"")</f>
        <v/>
      </c>
      <c r="D268" s="26">
        <f>IF(OR(UPPER(TRIM(Applications!I268))="APPLIED",UPPER(TRIM(Applications!I268))="INTERVIEWING",UPPER(TRIM(Applications!I268))="REJECTED",UPPER(TRIM(Applications!I268))="OFFER"),1,0)</f>
        <v/>
      </c>
      <c r="E268" s="26">
        <f>IF(AND(ISNUMBER(Applications!M268),OR(N(Applications!O268)&gt;0,UPPER(TRIM(Applications!I268))="INTERVIEWING",UPPER(TRIM(Applications!I268))="OFFER")),Applications!M268-WEEKDAY(Applications!M268,3),"")</f>
        <v/>
      </c>
      <c r="F268" s="26">
        <f>IF(AND(UPPER(TRIM(Applications!I268))="SKIPPED",ISNUMBER(Applications!A268)),Applications!A268-WEEKDAY(Applications!A268,3),"")</f>
        <v/>
      </c>
      <c r="G268" s="26">
        <f>IF(AND(UPPER(TRIM(Applications!I268))="BOOKMARKED",ISNUMBER(Applications!A268)),Applications!A268-WEEKDAY(Applications!A268,3),"")</f>
        <v/>
      </c>
      <c r="H268" s="26">
        <f>IF(AND(UPPER(TRIM(Applications!I268))="NOT APPLIED",ISNUMBER(Applications!A268)),Applications!A268-WEEKDAY(Applications!A268,3),"")</f>
        <v/>
      </c>
      <c r="I268" s="26">
        <f>IF(AND(UPPER(TRIM(Applications!I268))="REJECTED",ISNUMBER(Applications!M268)),Applications!M268-WEEKDAY(Applications!M268,3),"")</f>
        <v/>
      </c>
      <c r="J268" s="26">
        <f>IF(AND(UPPER(TRIM(Applications!I268))="OFFER",ISNUMBER(Applications!M268)),Applications!M268-WEEKDAY(Applications!M268,3),"")</f>
        <v/>
      </c>
      <c r="K268" s="26">
        <f>IF(TRIM(Applications!J268)="","",IFERROR(LOOKUP(2,1/ISNUMBER(SEARCH($R$2:$R$25,Applications!J268)),$S$2:$S$25),""))</f>
        <v/>
      </c>
      <c r="L268" s="26">
        <f>IF(K268="","",IF(COUNTIF(K$2:K268,K268)=1,COUNTIF(K$2:K$2000,K268)+(2001-ROW())/100000,""))</f>
        <v/>
      </c>
      <c r="M268" s="26">
        <f>IF(TRIM(Applications!D268)="","",TRIM(LEFT(TRIM(Applications!D268),FIND(",",TRIM(Applications!D268)&amp;",")-1)))</f>
        <v/>
      </c>
      <c r="N268" s="26">
        <f>IF(M268="","",IF(LEN(TRIM(LEFT(TRIM(MID(TRIM(Applications!D268),FIND(",",TRIM(Applications!D268)&amp;",")+1,200)),FIND(",",TRIM(MID(TRIM(Applications!D268),FIND(",",TRIM(Applications!D268)&amp;",")+1,200))&amp;",")-1)))=2,UPPER(TRIM(LEFT(TRIM(MID(TRIM(Applications!D268),FIND(",",TRIM(Applications!D268)&amp;",")+1,200)),FIND(",",TRIM(MID(TRIM(Applications!D268),FIND(",",TRIM(Applications!D268)&amp;",")+1,200))&amp;",")-1))),IFERROR(VLOOKUP(LOWER(TRIM(LEFT(TRIM(MID(TRIM(Applications!D268),FIND(",",TRIM(Applications!D268)&amp;",")+1,200)),FIND(",",TRIM(MID(TRIM(Applications!D268),FIND(",",TRIM(Applications!D268)&amp;",")+1,200))&amp;",")-1))),$U$2:$V$67,2,FALSE),"")))</f>
        <v/>
      </c>
      <c r="O268" s="26">
        <f>IF(M268="","",IF(N268="",M268,M268&amp;", "&amp;N268))</f>
        <v/>
      </c>
      <c r="P268" s="26">
        <f>IF(O268="","",IF(COUNTIF(O$2:O268,O268)=1,COUNTIF(O$2:O$2000,O268)+(2001-ROW())/100000,""))</f>
        <v/>
      </c>
    </row>
    <row r="269">
      <c r="A269" s="26">
        <f>IF(AND(ISNUMBER(Applications!A269),ISNUMBER(Applications!M269),OR(UPPER(TRIM(Applications!I269))="INTERVIEWING",UPPER(TRIM(Applications!I269))="REJECTED",UPPER(TRIM(Applications!I269))="OFFER")),IF(Applications!M269&gt;=Applications!A269,Applications!M269-Applications!A269,""),"")</f>
        <v/>
      </c>
      <c r="B269" s="26">
        <f>IF(AND(D269=1,ISNUMBER(Applications!A269)),WEEKDAY(Applications!A269),"")</f>
        <v/>
      </c>
      <c r="C269" s="27">
        <f>IF(AND(D269=1,ISNUMBER(Applications!A269)),Applications!A269-WEEKDAY(Applications!A269,3),"")</f>
        <v/>
      </c>
      <c r="D269" s="26">
        <f>IF(OR(UPPER(TRIM(Applications!I269))="APPLIED",UPPER(TRIM(Applications!I269))="INTERVIEWING",UPPER(TRIM(Applications!I269))="REJECTED",UPPER(TRIM(Applications!I269))="OFFER"),1,0)</f>
        <v/>
      </c>
      <c r="E269" s="26">
        <f>IF(AND(ISNUMBER(Applications!M269),OR(N(Applications!O269)&gt;0,UPPER(TRIM(Applications!I269))="INTERVIEWING",UPPER(TRIM(Applications!I269))="OFFER")),Applications!M269-WEEKDAY(Applications!M269,3),"")</f>
        <v/>
      </c>
      <c r="F269" s="26">
        <f>IF(AND(UPPER(TRIM(Applications!I269))="SKIPPED",ISNUMBER(Applications!A269)),Applications!A269-WEEKDAY(Applications!A269,3),"")</f>
        <v/>
      </c>
      <c r="G269" s="26">
        <f>IF(AND(UPPER(TRIM(Applications!I269))="BOOKMARKED",ISNUMBER(Applications!A269)),Applications!A269-WEEKDAY(Applications!A269,3),"")</f>
        <v/>
      </c>
      <c r="H269" s="26">
        <f>IF(AND(UPPER(TRIM(Applications!I269))="NOT APPLIED",ISNUMBER(Applications!A269)),Applications!A269-WEEKDAY(Applications!A269,3),"")</f>
        <v/>
      </c>
      <c r="I269" s="26">
        <f>IF(AND(UPPER(TRIM(Applications!I269))="REJECTED",ISNUMBER(Applications!M269)),Applications!M269-WEEKDAY(Applications!M269,3),"")</f>
        <v/>
      </c>
      <c r="J269" s="26">
        <f>IF(AND(UPPER(TRIM(Applications!I269))="OFFER",ISNUMBER(Applications!M269)),Applications!M269-WEEKDAY(Applications!M269,3),"")</f>
        <v/>
      </c>
      <c r="K269" s="26">
        <f>IF(TRIM(Applications!J269)="","",IFERROR(LOOKUP(2,1/ISNUMBER(SEARCH($R$2:$R$25,Applications!J269)),$S$2:$S$25),""))</f>
        <v/>
      </c>
      <c r="L269" s="26">
        <f>IF(K269="","",IF(COUNTIF(K$2:K269,K269)=1,COUNTIF(K$2:K$2000,K269)+(2001-ROW())/100000,""))</f>
        <v/>
      </c>
      <c r="M269" s="26">
        <f>IF(TRIM(Applications!D269)="","",TRIM(LEFT(TRIM(Applications!D269),FIND(",",TRIM(Applications!D269)&amp;",")-1)))</f>
        <v/>
      </c>
      <c r="N269" s="26">
        <f>IF(M269="","",IF(LEN(TRIM(LEFT(TRIM(MID(TRIM(Applications!D269),FIND(",",TRIM(Applications!D269)&amp;",")+1,200)),FIND(",",TRIM(MID(TRIM(Applications!D269),FIND(",",TRIM(Applications!D269)&amp;",")+1,200))&amp;",")-1)))=2,UPPER(TRIM(LEFT(TRIM(MID(TRIM(Applications!D269),FIND(",",TRIM(Applications!D269)&amp;",")+1,200)),FIND(",",TRIM(MID(TRIM(Applications!D269),FIND(",",TRIM(Applications!D269)&amp;",")+1,200))&amp;",")-1))),IFERROR(VLOOKUP(LOWER(TRIM(LEFT(TRIM(MID(TRIM(Applications!D269),FIND(",",TRIM(Applications!D269)&amp;",")+1,200)),FIND(",",TRIM(MID(TRIM(Applications!D269),FIND(",",TRIM(Applications!D269)&amp;",")+1,200))&amp;",")-1))),$U$2:$V$67,2,FALSE),"")))</f>
        <v/>
      </c>
      <c r="O269" s="26">
        <f>IF(M269="","",IF(N269="",M269,M269&amp;", "&amp;N269))</f>
        <v/>
      </c>
      <c r="P269" s="26">
        <f>IF(O269="","",IF(COUNTIF(O$2:O269,O269)=1,COUNTIF(O$2:O$2000,O269)+(2001-ROW())/100000,""))</f>
        <v/>
      </c>
    </row>
    <row r="270">
      <c r="A270" s="26">
        <f>IF(AND(ISNUMBER(Applications!A270),ISNUMBER(Applications!M270),OR(UPPER(TRIM(Applications!I270))="INTERVIEWING",UPPER(TRIM(Applications!I270))="REJECTED",UPPER(TRIM(Applications!I270))="OFFER")),IF(Applications!M270&gt;=Applications!A270,Applications!M270-Applications!A270,""),"")</f>
        <v/>
      </c>
      <c r="B270" s="26">
        <f>IF(AND(D270=1,ISNUMBER(Applications!A270)),WEEKDAY(Applications!A270),"")</f>
        <v/>
      </c>
      <c r="C270" s="27">
        <f>IF(AND(D270=1,ISNUMBER(Applications!A270)),Applications!A270-WEEKDAY(Applications!A270,3),"")</f>
        <v/>
      </c>
      <c r="D270" s="26">
        <f>IF(OR(UPPER(TRIM(Applications!I270))="APPLIED",UPPER(TRIM(Applications!I270))="INTERVIEWING",UPPER(TRIM(Applications!I270))="REJECTED",UPPER(TRIM(Applications!I270))="OFFER"),1,0)</f>
        <v/>
      </c>
      <c r="E270" s="26">
        <f>IF(AND(ISNUMBER(Applications!M270),OR(N(Applications!O270)&gt;0,UPPER(TRIM(Applications!I270))="INTERVIEWING",UPPER(TRIM(Applications!I270))="OFFER")),Applications!M270-WEEKDAY(Applications!M270,3),"")</f>
        <v/>
      </c>
      <c r="F270" s="26">
        <f>IF(AND(UPPER(TRIM(Applications!I270))="SKIPPED",ISNUMBER(Applications!A270)),Applications!A270-WEEKDAY(Applications!A270,3),"")</f>
        <v/>
      </c>
      <c r="G270" s="26">
        <f>IF(AND(UPPER(TRIM(Applications!I270))="BOOKMARKED",ISNUMBER(Applications!A270)),Applications!A270-WEEKDAY(Applications!A270,3),"")</f>
        <v/>
      </c>
      <c r="H270" s="26">
        <f>IF(AND(UPPER(TRIM(Applications!I270))="NOT APPLIED",ISNUMBER(Applications!A270)),Applications!A270-WEEKDAY(Applications!A270,3),"")</f>
        <v/>
      </c>
      <c r="I270" s="26">
        <f>IF(AND(UPPER(TRIM(Applications!I270))="REJECTED",ISNUMBER(Applications!M270)),Applications!M270-WEEKDAY(Applications!M270,3),"")</f>
        <v/>
      </c>
      <c r="J270" s="26">
        <f>IF(AND(UPPER(TRIM(Applications!I270))="OFFER",ISNUMBER(Applications!M270)),Applications!M270-WEEKDAY(Applications!M270,3),"")</f>
        <v/>
      </c>
      <c r="K270" s="26">
        <f>IF(TRIM(Applications!J270)="","",IFERROR(LOOKUP(2,1/ISNUMBER(SEARCH($R$2:$R$25,Applications!J270)),$S$2:$S$25),""))</f>
        <v/>
      </c>
      <c r="L270" s="26">
        <f>IF(K270="","",IF(COUNTIF(K$2:K270,K270)=1,COUNTIF(K$2:K$2000,K270)+(2001-ROW())/100000,""))</f>
        <v/>
      </c>
      <c r="M270" s="26">
        <f>IF(TRIM(Applications!D270)="","",TRIM(LEFT(TRIM(Applications!D270),FIND(",",TRIM(Applications!D270)&amp;",")-1)))</f>
        <v/>
      </c>
      <c r="N270" s="26">
        <f>IF(M270="","",IF(LEN(TRIM(LEFT(TRIM(MID(TRIM(Applications!D270),FIND(",",TRIM(Applications!D270)&amp;",")+1,200)),FIND(",",TRIM(MID(TRIM(Applications!D270),FIND(",",TRIM(Applications!D270)&amp;",")+1,200))&amp;",")-1)))=2,UPPER(TRIM(LEFT(TRIM(MID(TRIM(Applications!D270),FIND(",",TRIM(Applications!D270)&amp;",")+1,200)),FIND(",",TRIM(MID(TRIM(Applications!D270),FIND(",",TRIM(Applications!D270)&amp;",")+1,200))&amp;",")-1))),IFERROR(VLOOKUP(LOWER(TRIM(LEFT(TRIM(MID(TRIM(Applications!D270),FIND(",",TRIM(Applications!D270)&amp;",")+1,200)),FIND(",",TRIM(MID(TRIM(Applications!D270),FIND(",",TRIM(Applications!D270)&amp;",")+1,200))&amp;",")-1))),$U$2:$V$67,2,FALSE),"")))</f>
        <v/>
      </c>
      <c r="O270" s="26">
        <f>IF(M270="","",IF(N270="",M270,M270&amp;", "&amp;N270))</f>
        <v/>
      </c>
      <c r="P270" s="26">
        <f>IF(O270="","",IF(COUNTIF(O$2:O270,O270)=1,COUNTIF(O$2:O$2000,O270)+(2001-ROW())/100000,""))</f>
        <v/>
      </c>
    </row>
    <row r="271">
      <c r="A271" s="26">
        <f>IF(AND(ISNUMBER(Applications!A271),ISNUMBER(Applications!M271),OR(UPPER(TRIM(Applications!I271))="INTERVIEWING",UPPER(TRIM(Applications!I271))="REJECTED",UPPER(TRIM(Applications!I271))="OFFER")),IF(Applications!M271&gt;=Applications!A271,Applications!M271-Applications!A271,""),"")</f>
        <v/>
      </c>
      <c r="B271" s="26">
        <f>IF(AND(D271=1,ISNUMBER(Applications!A271)),WEEKDAY(Applications!A271),"")</f>
        <v/>
      </c>
      <c r="C271" s="27">
        <f>IF(AND(D271=1,ISNUMBER(Applications!A271)),Applications!A271-WEEKDAY(Applications!A271,3),"")</f>
        <v/>
      </c>
      <c r="D271" s="26">
        <f>IF(OR(UPPER(TRIM(Applications!I271))="APPLIED",UPPER(TRIM(Applications!I271))="INTERVIEWING",UPPER(TRIM(Applications!I271))="REJECTED",UPPER(TRIM(Applications!I271))="OFFER"),1,0)</f>
        <v/>
      </c>
      <c r="E271" s="26">
        <f>IF(AND(ISNUMBER(Applications!M271),OR(N(Applications!O271)&gt;0,UPPER(TRIM(Applications!I271))="INTERVIEWING",UPPER(TRIM(Applications!I271))="OFFER")),Applications!M271-WEEKDAY(Applications!M271,3),"")</f>
        <v/>
      </c>
      <c r="F271" s="26">
        <f>IF(AND(UPPER(TRIM(Applications!I271))="SKIPPED",ISNUMBER(Applications!A271)),Applications!A271-WEEKDAY(Applications!A271,3),"")</f>
        <v/>
      </c>
      <c r="G271" s="26">
        <f>IF(AND(UPPER(TRIM(Applications!I271))="BOOKMARKED",ISNUMBER(Applications!A271)),Applications!A271-WEEKDAY(Applications!A271,3),"")</f>
        <v/>
      </c>
      <c r="H271" s="26">
        <f>IF(AND(UPPER(TRIM(Applications!I271))="NOT APPLIED",ISNUMBER(Applications!A271)),Applications!A271-WEEKDAY(Applications!A271,3),"")</f>
        <v/>
      </c>
      <c r="I271" s="26">
        <f>IF(AND(UPPER(TRIM(Applications!I271))="REJECTED",ISNUMBER(Applications!M271)),Applications!M271-WEEKDAY(Applications!M271,3),"")</f>
        <v/>
      </c>
      <c r="J271" s="26">
        <f>IF(AND(UPPER(TRIM(Applications!I271))="OFFER",ISNUMBER(Applications!M271)),Applications!M271-WEEKDAY(Applications!M271,3),"")</f>
        <v/>
      </c>
      <c r="K271" s="26">
        <f>IF(TRIM(Applications!J271)="","",IFERROR(LOOKUP(2,1/ISNUMBER(SEARCH($R$2:$R$25,Applications!J271)),$S$2:$S$25),""))</f>
        <v/>
      </c>
      <c r="L271" s="26">
        <f>IF(K271="","",IF(COUNTIF(K$2:K271,K271)=1,COUNTIF(K$2:K$2000,K271)+(2001-ROW())/100000,""))</f>
        <v/>
      </c>
      <c r="M271" s="26">
        <f>IF(TRIM(Applications!D271)="","",TRIM(LEFT(TRIM(Applications!D271),FIND(",",TRIM(Applications!D271)&amp;",")-1)))</f>
        <v/>
      </c>
      <c r="N271" s="26">
        <f>IF(M271="","",IF(LEN(TRIM(LEFT(TRIM(MID(TRIM(Applications!D271),FIND(",",TRIM(Applications!D271)&amp;",")+1,200)),FIND(",",TRIM(MID(TRIM(Applications!D271),FIND(",",TRIM(Applications!D271)&amp;",")+1,200))&amp;",")-1)))=2,UPPER(TRIM(LEFT(TRIM(MID(TRIM(Applications!D271),FIND(",",TRIM(Applications!D271)&amp;",")+1,200)),FIND(",",TRIM(MID(TRIM(Applications!D271),FIND(",",TRIM(Applications!D271)&amp;",")+1,200))&amp;",")-1))),IFERROR(VLOOKUP(LOWER(TRIM(LEFT(TRIM(MID(TRIM(Applications!D271),FIND(",",TRIM(Applications!D271)&amp;",")+1,200)),FIND(",",TRIM(MID(TRIM(Applications!D271),FIND(",",TRIM(Applications!D271)&amp;",")+1,200))&amp;",")-1))),$U$2:$V$67,2,FALSE),"")))</f>
        <v/>
      </c>
      <c r="O271" s="26">
        <f>IF(M271="","",IF(N271="",M271,M271&amp;", "&amp;N271))</f>
        <v/>
      </c>
      <c r="P271" s="26">
        <f>IF(O271="","",IF(COUNTIF(O$2:O271,O271)=1,COUNTIF(O$2:O$2000,O271)+(2001-ROW())/100000,""))</f>
        <v/>
      </c>
    </row>
    <row r="272">
      <c r="A272" s="26">
        <f>IF(AND(ISNUMBER(Applications!A272),ISNUMBER(Applications!M272),OR(UPPER(TRIM(Applications!I272))="INTERVIEWING",UPPER(TRIM(Applications!I272))="REJECTED",UPPER(TRIM(Applications!I272))="OFFER")),IF(Applications!M272&gt;=Applications!A272,Applications!M272-Applications!A272,""),"")</f>
        <v/>
      </c>
      <c r="B272" s="26">
        <f>IF(AND(D272=1,ISNUMBER(Applications!A272)),WEEKDAY(Applications!A272),"")</f>
        <v/>
      </c>
      <c r="C272" s="27">
        <f>IF(AND(D272=1,ISNUMBER(Applications!A272)),Applications!A272-WEEKDAY(Applications!A272,3),"")</f>
        <v/>
      </c>
      <c r="D272" s="26">
        <f>IF(OR(UPPER(TRIM(Applications!I272))="APPLIED",UPPER(TRIM(Applications!I272))="INTERVIEWING",UPPER(TRIM(Applications!I272))="REJECTED",UPPER(TRIM(Applications!I272))="OFFER"),1,0)</f>
        <v/>
      </c>
      <c r="E272" s="26">
        <f>IF(AND(ISNUMBER(Applications!M272),OR(N(Applications!O272)&gt;0,UPPER(TRIM(Applications!I272))="INTERVIEWING",UPPER(TRIM(Applications!I272))="OFFER")),Applications!M272-WEEKDAY(Applications!M272,3),"")</f>
        <v/>
      </c>
      <c r="F272" s="26">
        <f>IF(AND(UPPER(TRIM(Applications!I272))="SKIPPED",ISNUMBER(Applications!A272)),Applications!A272-WEEKDAY(Applications!A272,3),"")</f>
        <v/>
      </c>
      <c r="G272" s="26">
        <f>IF(AND(UPPER(TRIM(Applications!I272))="BOOKMARKED",ISNUMBER(Applications!A272)),Applications!A272-WEEKDAY(Applications!A272,3),"")</f>
        <v/>
      </c>
      <c r="H272" s="26">
        <f>IF(AND(UPPER(TRIM(Applications!I272))="NOT APPLIED",ISNUMBER(Applications!A272)),Applications!A272-WEEKDAY(Applications!A272,3),"")</f>
        <v/>
      </c>
      <c r="I272" s="26">
        <f>IF(AND(UPPER(TRIM(Applications!I272))="REJECTED",ISNUMBER(Applications!M272)),Applications!M272-WEEKDAY(Applications!M272,3),"")</f>
        <v/>
      </c>
      <c r="J272" s="26">
        <f>IF(AND(UPPER(TRIM(Applications!I272))="OFFER",ISNUMBER(Applications!M272)),Applications!M272-WEEKDAY(Applications!M272,3),"")</f>
        <v/>
      </c>
      <c r="K272" s="26">
        <f>IF(TRIM(Applications!J272)="","",IFERROR(LOOKUP(2,1/ISNUMBER(SEARCH($R$2:$R$25,Applications!J272)),$S$2:$S$25),""))</f>
        <v/>
      </c>
      <c r="L272" s="26">
        <f>IF(K272="","",IF(COUNTIF(K$2:K272,K272)=1,COUNTIF(K$2:K$2000,K272)+(2001-ROW())/100000,""))</f>
        <v/>
      </c>
      <c r="M272" s="26">
        <f>IF(TRIM(Applications!D272)="","",TRIM(LEFT(TRIM(Applications!D272),FIND(",",TRIM(Applications!D272)&amp;",")-1)))</f>
        <v/>
      </c>
      <c r="N272" s="26">
        <f>IF(M272="","",IF(LEN(TRIM(LEFT(TRIM(MID(TRIM(Applications!D272),FIND(",",TRIM(Applications!D272)&amp;",")+1,200)),FIND(",",TRIM(MID(TRIM(Applications!D272),FIND(",",TRIM(Applications!D272)&amp;",")+1,200))&amp;",")-1)))=2,UPPER(TRIM(LEFT(TRIM(MID(TRIM(Applications!D272),FIND(",",TRIM(Applications!D272)&amp;",")+1,200)),FIND(",",TRIM(MID(TRIM(Applications!D272),FIND(",",TRIM(Applications!D272)&amp;",")+1,200))&amp;",")-1))),IFERROR(VLOOKUP(LOWER(TRIM(LEFT(TRIM(MID(TRIM(Applications!D272),FIND(",",TRIM(Applications!D272)&amp;",")+1,200)),FIND(",",TRIM(MID(TRIM(Applications!D272),FIND(",",TRIM(Applications!D272)&amp;",")+1,200))&amp;",")-1))),$U$2:$V$67,2,FALSE),"")))</f>
        <v/>
      </c>
      <c r="O272" s="26">
        <f>IF(M272="","",IF(N272="",M272,M272&amp;", "&amp;N272))</f>
        <v/>
      </c>
      <c r="P272" s="26">
        <f>IF(O272="","",IF(COUNTIF(O$2:O272,O272)=1,COUNTIF(O$2:O$2000,O272)+(2001-ROW())/100000,""))</f>
        <v/>
      </c>
    </row>
    <row r="273">
      <c r="A273" s="26">
        <f>IF(AND(ISNUMBER(Applications!A273),ISNUMBER(Applications!M273),OR(UPPER(TRIM(Applications!I273))="INTERVIEWING",UPPER(TRIM(Applications!I273))="REJECTED",UPPER(TRIM(Applications!I273))="OFFER")),IF(Applications!M273&gt;=Applications!A273,Applications!M273-Applications!A273,""),"")</f>
        <v/>
      </c>
      <c r="B273" s="26">
        <f>IF(AND(D273=1,ISNUMBER(Applications!A273)),WEEKDAY(Applications!A273),"")</f>
        <v/>
      </c>
      <c r="C273" s="27">
        <f>IF(AND(D273=1,ISNUMBER(Applications!A273)),Applications!A273-WEEKDAY(Applications!A273,3),"")</f>
        <v/>
      </c>
      <c r="D273" s="26">
        <f>IF(OR(UPPER(TRIM(Applications!I273))="APPLIED",UPPER(TRIM(Applications!I273))="INTERVIEWING",UPPER(TRIM(Applications!I273))="REJECTED",UPPER(TRIM(Applications!I273))="OFFER"),1,0)</f>
        <v/>
      </c>
      <c r="E273" s="26">
        <f>IF(AND(ISNUMBER(Applications!M273),OR(N(Applications!O273)&gt;0,UPPER(TRIM(Applications!I273))="INTERVIEWING",UPPER(TRIM(Applications!I273))="OFFER")),Applications!M273-WEEKDAY(Applications!M273,3),"")</f>
        <v/>
      </c>
      <c r="F273" s="26">
        <f>IF(AND(UPPER(TRIM(Applications!I273))="SKIPPED",ISNUMBER(Applications!A273)),Applications!A273-WEEKDAY(Applications!A273,3),"")</f>
        <v/>
      </c>
      <c r="G273" s="26">
        <f>IF(AND(UPPER(TRIM(Applications!I273))="BOOKMARKED",ISNUMBER(Applications!A273)),Applications!A273-WEEKDAY(Applications!A273,3),"")</f>
        <v/>
      </c>
      <c r="H273" s="26">
        <f>IF(AND(UPPER(TRIM(Applications!I273))="NOT APPLIED",ISNUMBER(Applications!A273)),Applications!A273-WEEKDAY(Applications!A273,3),"")</f>
        <v/>
      </c>
      <c r="I273" s="26">
        <f>IF(AND(UPPER(TRIM(Applications!I273))="REJECTED",ISNUMBER(Applications!M273)),Applications!M273-WEEKDAY(Applications!M273,3),"")</f>
        <v/>
      </c>
      <c r="J273" s="26">
        <f>IF(AND(UPPER(TRIM(Applications!I273))="OFFER",ISNUMBER(Applications!M273)),Applications!M273-WEEKDAY(Applications!M273,3),"")</f>
        <v/>
      </c>
      <c r="K273" s="26">
        <f>IF(TRIM(Applications!J273)="","",IFERROR(LOOKUP(2,1/ISNUMBER(SEARCH($R$2:$R$25,Applications!J273)),$S$2:$S$25),""))</f>
        <v/>
      </c>
      <c r="L273" s="26">
        <f>IF(K273="","",IF(COUNTIF(K$2:K273,K273)=1,COUNTIF(K$2:K$2000,K273)+(2001-ROW())/100000,""))</f>
        <v/>
      </c>
      <c r="M273" s="26">
        <f>IF(TRIM(Applications!D273)="","",TRIM(LEFT(TRIM(Applications!D273),FIND(",",TRIM(Applications!D273)&amp;",")-1)))</f>
        <v/>
      </c>
      <c r="N273" s="26">
        <f>IF(M273="","",IF(LEN(TRIM(LEFT(TRIM(MID(TRIM(Applications!D273),FIND(",",TRIM(Applications!D273)&amp;",")+1,200)),FIND(",",TRIM(MID(TRIM(Applications!D273),FIND(",",TRIM(Applications!D273)&amp;",")+1,200))&amp;",")-1)))=2,UPPER(TRIM(LEFT(TRIM(MID(TRIM(Applications!D273),FIND(",",TRIM(Applications!D273)&amp;",")+1,200)),FIND(",",TRIM(MID(TRIM(Applications!D273),FIND(",",TRIM(Applications!D273)&amp;",")+1,200))&amp;",")-1))),IFERROR(VLOOKUP(LOWER(TRIM(LEFT(TRIM(MID(TRIM(Applications!D273),FIND(",",TRIM(Applications!D273)&amp;",")+1,200)),FIND(",",TRIM(MID(TRIM(Applications!D273),FIND(",",TRIM(Applications!D273)&amp;",")+1,200))&amp;",")-1))),$U$2:$V$67,2,FALSE),"")))</f>
        <v/>
      </c>
      <c r="O273" s="26">
        <f>IF(M273="","",IF(N273="",M273,M273&amp;", "&amp;N273))</f>
        <v/>
      </c>
      <c r="P273" s="26">
        <f>IF(O273="","",IF(COUNTIF(O$2:O273,O273)=1,COUNTIF(O$2:O$2000,O273)+(2001-ROW())/100000,""))</f>
        <v/>
      </c>
    </row>
    <row r="274">
      <c r="A274" s="26">
        <f>IF(AND(ISNUMBER(Applications!A274),ISNUMBER(Applications!M274),OR(UPPER(TRIM(Applications!I274))="INTERVIEWING",UPPER(TRIM(Applications!I274))="REJECTED",UPPER(TRIM(Applications!I274))="OFFER")),IF(Applications!M274&gt;=Applications!A274,Applications!M274-Applications!A274,""),"")</f>
        <v/>
      </c>
      <c r="B274" s="26">
        <f>IF(AND(D274=1,ISNUMBER(Applications!A274)),WEEKDAY(Applications!A274),"")</f>
        <v/>
      </c>
      <c r="C274" s="27">
        <f>IF(AND(D274=1,ISNUMBER(Applications!A274)),Applications!A274-WEEKDAY(Applications!A274,3),"")</f>
        <v/>
      </c>
      <c r="D274" s="26">
        <f>IF(OR(UPPER(TRIM(Applications!I274))="APPLIED",UPPER(TRIM(Applications!I274))="INTERVIEWING",UPPER(TRIM(Applications!I274))="REJECTED",UPPER(TRIM(Applications!I274))="OFFER"),1,0)</f>
        <v/>
      </c>
      <c r="E274" s="26">
        <f>IF(AND(ISNUMBER(Applications!M274),OR(N(Applications!O274)&gt;0,UPPER(TRIM(Applications!I274))="INTERVIEWING",UPPER(TRIM(Applications!I274))="OFFER")),Applications!M274-WEEKDAY(Applications!M274,3),"")</f>
        <v/>
      </c>
      <c r="F274" s="26">
        <f>IF(AND(UPPER(TRIM(Applications!I274))="SKIPPED",ISNUMBER(Applications!A274)),Applications!A274-WEEKDAY(Applications!A274,3),"")</f>
        <v/>
      </c>
      <c r="G274" s="26">
        <f>IF(AND(UPPER(TRIM(Applications!I274))="BOOKMARKED",ISNUMBER(Applications!A274)),Applications!A274-WEEKDAY(Applications!A274,3),"")</f>
        <v/>
      </c>
      <c r="H274" s="26">
        <f>IF(AND(UPPER(TRIM(Applications!I274))="NOT APPLIED",ISNUMBER(Applications!A274)),Applications!A274-WEEKDAY(Applications!A274,3),"")</f>
        <v/>
      </c>
      <c r="I274" s="26">
        <f>IF(AND(UPPER(TRIM(Applications!I274))="REJECTED",ISNUMBER(Applications!M274)),Applications!M274-WEEKDAY(Applications!M274,3),"")</f>
        <v/>
      </c>
      <c r="J274" s="26">
        <f>IF(AND(UPPER(TRIM(Applications!I274))="OFFER",ISNUMBER(Applications!M274)),Applications!M274-WEEKDAY(Applications!M274,3),"")</f>
        <v/>
      </c>
      <c r="K274" s="26">
        <f>IF(TRIM(Applications!J274)="","",IFERROR(LOOKUP(2,1/ISNUMBER(SEARCH($R$2:$R$25,Applications!J274)),$S$2:$S$25),""))</f>
        <v/>
      </c>
      <c r="L274" s="26">
        <f>IF(K274="","",IF(COUNTIF(K$2:K274,K274)=1,COUNTIF(K$2:K$2000,K274)+(2001-ROW())/100000,""))</f>
        <v/>
      </c>
      <c r="M274" s="26">
        <f>IF(TRIM(Applications!D274)="","",TRIM(LEFT(TRIM(Applications!D274),FIND(",",TRIM(Applications!D274)&amp;",")-1)))</f>
        <v/>
      </c>
      <c r="N274" s="26">
        <f>IF(M274="","",IF(LEN(TRIM(LEFT(TRIM(MID(TRIM(Applications!D274),FIND(",",TRIM(Applications!D274)&amp;",")+1,200)),FIND(",",TRIM(MID(TRIM(Applications!D274),FIND(",",TRIM(Applications!D274)&amp;",")+1,200))&amp;",")-1)))=2,UPPER(TRIM(LEFT(TRIM(MID(TRIM(Applications!D274),FIND(",",TRIM(Applications!D274)&amp;",")+1,200)),FIND(",",TRIM(MID(TRIM(Applications!D274),FIND(",",TRIM(Applications!D274)&amp;",")+1,200))&amp;",")-1))),IFERROR(VLOOKUP(LOWER(TRIM(LEFT(TRIM(MID(TRIM(Applications!D274),FIND(",",TRIM(Applications!D274)&amp;",")+1,200)),FIND(",",TRIM(MID(TRIM(Applications!D274),FIND(",",TRIM(Applications!D274)&amp;",")+1,200))&amp;",")-1))),$U$2:$V$67,2,FALSE),"")))</f>
        <v/>
      </c>
      <c r="O274" s="26">
        <f>IF(M274="","",IF(N274="",M274,M274&amp;", "&amp;N274))</f>
        <v/>
      </c>
      <c r="P274" s="26">
        <f>IF(O274="","",IF(COUNTIF(O$2:O274,O274)=1,COUNTIF(O$2:O$2000,O274)+(2001-ROW())/100000,""))</f>
        <v/>
      </c>
    </row>
    <row r="275">
      <c r="A275" s="26">
        <f>IF(AND(ISNUMBER(Applications!A275),ISNUMBER(Applications!M275),OR(UPPER(TRIM(Applications!I275))="INTERVIEWING",UPPER(TRIM(Applications!I275))="REJECTED",UPPER(TRIM(Applications!I275))="OFFER")),IF(Applications!M275&gt;=Applications!A275,Applications!M275-Applications!A275,""),"")</f>
        <v/>
      </c>
      <c r="B275" s="26">
        <f>IF(AND(D275=1,ISNUMBER(Applications!A275)),WEEKDAY(Applications!A275),"")</f>
        <v/>
      </c>
      <c r="C275" s="27">
        <f>IF(AND(D275=1,ISNUMBER(Applications!A275)),Applications!A275-WEEKDAY(Applications!A275,3),"")</f>
        <v/>
      </c>
      <c r="D275" s="26">
        <f>IF(OR(UPPER(TRIM(Applications!I275))="APPLIED",UPPER(TRIM(Applications!I275))="INTERVIEWING",UPPER(TRIM(Applications!I275))="REJECTED",UPPER(TRIM(Applications!I275))="OFFER"),1,0)</f>
        <v/>
      </c>
      <c r="E275" s="26">
        <f>IF(AND(ISNUMBER(Applications!M275),OR(N(Applications!O275)&gt;0,UPPER(TRIM(Applications!I275))="INTERVIEWING",UPPER(TRIM(Applications!I275))="OFFER")),Applications!M275-WEEKDAY(Applications!M275,3),"")</f>
        <v/>
      </c>
      <c r="F275" s="26">
        <f>IF(AND(UPPER(TRIM(Applications!I275))="SKIPPED",ISNUMBER(Applications!A275)),Applications!A275-WEEKDAY(Applications!A275,3),"")</f>
        <v/>
      </c>
      <c r="G275" s="26">
        <f>IF(AND(UPPER(TRIM(Applications!I275))="BOOKMARKED",ISNUMBER(Applications!A275)),Applications!A275-WEEKDAY(Applications!A275,3),"")</f>
        <v/>
      </c>
      <c r="H275" s="26">
        <f>IF(AND(UPPER(TRIM(Applications!I275))="NOT APPLIED",ISNUMBER(Applications!A275)),Applications!A275-WEEKDAY(Applications!A275,3),"")</f>
        <v/>
      </c>
      <c r="I275" s="26">
        <f>IF(AND(UPPER(TRIM(Applications!I275))="REJECTED",ISNUMBER(Applications!M275)),Applications!M275-WEEKDAY(Applications!M275,3),"")</f>
        <v/>
      </c>
      <c r="J275" s="26">
        <f>IF(AND(UPPER(TRIM(Applications!I275))="OFFER",ISNUMBER(Applications!M275)),Applications!M275-WEEKDAY(Applications!M275,3),"")</f>
        <v/>
      </c>
      <c r="K275" s="26">
        <f>IF(TRIM(Applications!J275)="","",IFERROR(LOOKUP(2,1/ISNUMBER(SEARCH($R$2:$R$25,Applications!J275)),$S$2:$S$25),""))</f>
        <v/>
      </c>
      <c r="L275" s="26">
        <f>IF(K275="","",IF(COUNTIF(K$2:K275,K275)=1,COUNTIF(K$2:K$2000,K275)+(2001-ROW())/100000,""))</f>
        <v/>
      </c>
      <c r="M275" s="26">
        <f>IF(TRIM(Applications!D275)="","",TRIM(LEFT(TRIM(Applications!D275),FIND(",",TRIM(Applications!D275)&amp;",")-1)))</f>
        <v/>
      </c>
      <c r="N275" s="26">
        <f>IF(M275="","",IF(LEN(TRIM(LEFT(TRIM(MID(TRIM(Applications!D275),FIND(",",TRIM(Applications!D275)&amp;",")+1,200)),FIND(",",TRIM(MID(TRIM(Applications!D275),FIND(",",TRIM(Applications!D275)&amp;",")+1,200))&amp;",")-1)))=2,UPPER(TRIM(LEFT(TRIM(MID(TRIM(Applications!D275),FIND(",",TRIM(Applications!D275)&amp;",")+1,200)),FIND(",",TRIM(MID(TRIM(Applications!D275),FIND(",",TRIM(Applications!D275)&amp;",")+1,200))&amp;",")-1))),IFERROR(VLOOKUP(LOWER(TRIM(LEFT(TRIM(MID(TRIM(Applications!D275),FIND(",",TRIM(Applications!D275)&amp;",")+1,200)),FIND(",",TRIM(MID(TRIM(Applications!D275),FIND(",",TRIM(Applications!D275)&amp;",")+1,200))&amp;",")-1))),$U$2:$V$67,2,FALSE),"")))</f>
        <v/>
      </c>
      <c r="O275" s="26">
        <f>IF(M275="","",IF(N275="",M275,M275&amp;", "&amp;N275))</f>
        <v/>
      </c>
      <c r="P275" s="26">
        <f>IF(O275="","",IF(COUNTIF(O$2:O275,O275)=1,COUNTIF(O$2:O$2000,O275)+(2001-ROW())/100000,""))</f>
        <v/>
      </c>
    </row>
    <row r="276">
      <c r="A276" s="26">
        <f>IF(AND(ISNUMBER(Applications!A276),ISNUMBER(Applications!M276),OR(UPPER(TRIM(Applications!I276))="INTERVIEWING",UPPER(TRIM(Applications!I276))="REJECTED",UPPER(TRIM(Applications!I276))="OFFER")),IF(Applications!M276&gt;=Applications!A276,Applications!M276-Applications!A276,""),"")</f>
        <v/>
      </c>
      <c r="B276" s="26">
        <f>IF(AND(D276=1,ISNUMBER(Applications!A276)),WEEKDAY(Applications!A276),"")</f>
        <v/>
      </c>
      <c r="C276" s="27">
        <f>IF(AND(D276=1,ISNUMBER(Applications!A276)),Applications!A276-WEEKDAY(Applications!A276,3),"")</f>
        <v/>
      </c>
      <c r="D276" s="26">
        <f>IF(OR(UPPER(TRIM(Applications!I276))="APPLIED",UPPER(TRIM(Applications!I276))="INTERVIEWING",UPPER(TRIM(Applications!I276))="REJECTED",UPPER(TRIM(Applications!I276))="OFFER"),1,0)</f>
        <v/>
      </c>
      <c r="E276" s="26">
        <f>IF(AND(ISNUMBER(Applications!M276),OR(N(Applications!O276)&gt;0,UPPER(TRIM(Applications!I276))="INTERVIEWING",UPPER(TRIM(Applications!I276))="OFFER")),Applications!M276-WEEKDAY(Applications!M276,3),"")</f>
        <v/>
      </c>
      <c r="F276" s="26">
        <f>IF(AND(UPPER(TRIM(Applications!I276))="SKIPPED",ISNUMBER(Applications!A276)),Applications!A276-WEEKDAY(Applications!A276,3),"")</f>
        <v/>
      </c>
      <c r="G276" s="26">
        <f>IF(AND(UPPER(TRIM(Applications!I276))="BOOKMARKED",ISNUMBER(Applications!A276)),Applications!A276-WEEKDAY(Applications!A276,3),"")</f>
        <v/>
      </c>
      <c r="H276" s="26">
        <f>IF(AND(UPPER(TRIM(Applications!I276))="NOT APPLIED",ISNUMBER(Applications!A276)),Applications!A276-WEEKDAY(Applications!A276,3),"")</f>
        <v/>
      </c>
      <c r="I276" s="26">
        <f>IF(AND(UPPER(TRIM(Applications!I276))="REJECTED",ISNUMBER(Applications!M276)),Applications!M276-WEEKDAY(Applications!M276,3),"")</f>
        <v/>
      </c>
      <c r="J276" s="26">
        <f>IF(AND(UPPER(TRIM(Applications!I276))="OFFER",ISNUMBER(Applications!M276)),Applications!M276-WEEKDAY(Applications!M276,3),"")</f>
        <v/>
      </c>
      <c r="K276" s="26">
        <f>IF(TRIM(Applications!J276)="","",IFERROR(LOOKUP(2,1/ISNUMBER(SEARCH($R$2:$R$25,Applications!J276)),$S$2:$S$25),""))</f>
        <v/>
      </c>
      <c r="L276" s="26">
        <f>IF(K276="","",IF(COUNTIF(K$2:K276,K276)=1,COUNTIF(K$2:K$2000,K276)+(2001-ROW())/100000,""))</f>
        <v/>
      </c>
      <c r="M276" s="26">
        <f>IF(TRIM(Applications!D276)="","",TRIM(LEFT(TRIM(Applications!D276),FIND(",",TRIM(Applications!D276)&amp;",")-1)))</f>
        <v/>
      </c>
      <c r="N276" s="26">
        <f>IF(M276="","",IF(LEN(TRIM(LEFT(TRIM(MID(TRIM(Applications!D276),FIND(",",TRIM(Applications!D276)&amp;",")+1,200)),FIND(",",TRIM(MID(TRIM(Applications!D276),FIND(",",TRIM(Applications!D276)&amp;",")+1,200))&amp;",")-1)))=2,UPPER(TRIM(LEFT(TRIM(MID(TRIM(Applications!D276),FIND(",",TRIM(Applications!D276)&amp;",")+1,200)),FIND(",",TRIM(MID(TRIM(Applications!D276),FIND(",",TRIM(Applications!D276)&amp;",")+1,200))&amp;",")-1))),IFERROR(VLOOKUP(LOWER(TRIM(LEFT(TRIM(MID(TRIM(Applications!D276),FIND(",",TRIM(Applications!D276)&amp;",")+1,200)),FIND(",",TRIM(MID(TRIM(Applications!D276),FIND(",",TRIM(Applications!D276)&amp;",")+1,200))&amp;",")-1))),$U$2:$V$67,2,FALSE),"")))</f>
        <v/>
      </c>
      <c r="O276" s="26">
        <f>IF(M276="","",IF(N276="",M276,M276&amp;", "&amp;N276))</f>
        <v/>
      </c>
      <c r="P276" s="26">
        <f>IF(O276="","",IF(COUNTIF(O$2:O276,O276)=1,COUNTIF(O$2:O$2000,O276)+(2001-ROW())/100000,""))</f>
        <v/>
      </c>
    </row>
    <row r="277">
      <c r="A277" s="26">
        <f>IF(AND(ISNUMBER(Applications!A277),ISNUMBER(Applications!M277),OR(UPPER(TRIM(Applications!I277))="INTERVIEWING",UPPER(TRIM(Applications!I277))="REJECTED",UPPER(TRIM(Applications!I277))="OFFER")),IF(Applications!M277&gt;=Applications!A277,Applications!M277-Applications!A277,""),"")</f>
        <v/>
      </c>
      <c r="B277" s="26">
        <f>IF(AND(D277=1,ISNUMBER(Applications!A277)),WEEKDAY(Applications!A277),"")</f>
        <v/>
      </c>
      <c r="C277" s="27">
        <f>IF(AND(D277=1,ISNUMBER(Applications!A277)),Applications!A277-WEEKDAY(Applications!A277,3),"")</f>
        <v/>
      </c>
      <c r="D277" s="26">
        <f>IF(OR(UPPER(TRIM(Applications!I277))="APPLIED",UPPER(TRIM(Applications!I277))="INTERVIEWING",UPPER(TRIM(Applications!I277))="REJECTED",UPPER(TRIM(Applications!I277))="OFFER"),1,0)</f>
        <v/>
      </c>
      <c r="E277" s="26">
        <f>IF(AND(ISNUMBER(Applications!M277),OR(N(Applications!O277)&gt;0,UPPER(TRIM(Applications!I277))="INTERVIEWING",UPPER(TRIM(Applications!I277))="OFFER")),Applications!M277-WEEKDAY(Applications!M277,3),"")</f>
        <v/>
      </c>
      <c r="F277" s="26">
        <f>IF(AND(UPPER(TRIM(Applications!I277))="SKIPPED",ISNUMBER(Applications!A277)),Applications!A277-WEEKDAY(Applications!A277,3),"")</f>
        <v/>
      </c>
      <c r="G277" s="26">
        <f>IF(AND(UPPER(TRIM(Applications!I277))="BOOKMARKED",ISNUMBER(Applications!A277)),Applications!A277-WEEKDAY(Applications!A277,3),"")</f>
        <v/>
      </c>
      <c r="H277" s="26">
        <f>IF(AND(UPPER(TRIM(Applications!I277))="NOT APPLIED",ISNUMBER(Applications!A277)),Applications!A277-WEEKDAY(Applications!A277,3),"")</f>
        <v/>
      </c>
      <c r="I277" s="26">
        <f>IF(AND(UPPER(TRIM(Applications!I277))="REJECTED",ISNUMBER(Applications!M277)),Applications!M277-WEEKDAY(Applications!M277,3),"")</f>
        <v/>
      </c>
      <c r="J277" s="26">
        <f>IF(AND(UPPER(TRIM(Applications!I277))="OFFER",ISNUMBER(Applications!M277)),Applications!M277-WEEKDAY(Applications!M277,3),"")</f>
        <v/>
      </c>
      <c r="K277" s="26">
        <f>IF(TRIM(Applications!J277)="","",IFERROR(LOOKUP(2,1/ISNUMBER(SEARCH($R$2:$R$25,Applications!J277)),$S$2:$S$25),""))</f>
        <v/>
      </c>
      <c r="L277" s="26">
        <f>IF(K277="","",IF(COUNTIF(K$2:K277,K277)=1,COUNTIF(K$2:K$2000,K277)+(2001-ROW())/100000,""))</f>
        <v/>
      </c>
      <c r="M277" s="26">
        <f>IF(TRIM(Applications!D277)="","",TRIM(LEFT(TRIM(Applications!D277),FIND(",",TRIM(Applications!D277)&amp;",")-1)))</f>
        <v/>
      </c>
      <c r="N277" s="26">
        <f>IF(M277="","",IF(LEN(TRIM(LEFT(TRIM(MID(TRIM(Applications!D277),FIND(",",TRIM(Applications!D277)&amp;",")+1,200)),FIND(",",TRIM(MID(TRIM(Applications!D277),FIND(",",TRIM(Applications!D277)&amp;",")+1,200))&amp;",")-1)))=2,UPPER(TRIM(LEFT(TRIM(MID(TRIM(Applications!D277),FIND(",",TRIM(Applications!D277)&amp;",")+1,200)),FIND(",",TRIM(MID(TRIM(Applications!D277),FIND(",",TRIM(Applications!D277)&amp;",")+1,200))&amp;",")-1))),IFERROR(VLOOKUP(LOWER(TRIM(LEFT(TRIM(MID(TRIM(Applications!D277),FIND(",",TRIM(Applications!D277)&amp;",")+1,200)),FIND(",",TRIM(MID(TRIM(Applications!D277),FIND(",",TRIM(Applications!D277)&amp;",")+1,200))&amp;",")-1))),$U$2:$V$67,2,FALSE),"")))</f>
        <v/>
      </c>
      <c r="O277" s="26">
        <f>IF(M277="","",IF(N277="",M277,M277&amp;", "&amp;N277))</f>
        <v/>
      </c>
      <c r="P277" s="26">
        <f>IF(O277="","",IF(COUNTIF(O$2:O277,O277)=1,COUNTIF(O$2:O$2000,O277)+(2001-ROW())/100000,""))</f>
        <v/>
      </c>
    </row>
    <row r="278">
      <c r="A278" s="26">
        <f>IF(AND(ISNUMBER(Applications!A278),ISNUMBER(Applications!M278),OR(UPPER(TRIM(Applications!I278))="INTERVIEWING",UPPER(TRIM(Applications!I278))="REJECTED",UPPER(TRIM(Applications!I278))="OFFER")),IF(Applications!M278&gt;=Applications!A278,Applications!M278-Applications!A278,""),"")</f>
        <v/>
      </c>
      <c r="B278" s="26">
        <f>IF(AND(D278=1,ISNUMBER(Applications!A278)),WEEKDAY(Applications!A278),"")</f>
        <v/>
      </c>
      <c r="C278" s="27">
        <f>IF(AND(D278=1,ISNUMBER(Applications!A278)),Applications!A278-WEEKDAY(Applications!A278,3),"")</f>
        <v/>
      </c>
      <c r="D278" s="26">
        <f>IF(OR(UPPER(TRIM(Applications!I278))="APPLIED",UPPER(TRIM(Applications!I278))="INTERVIEWING",UPPER(TRIM(Applications!I278))="REJECTED",UPPER(TRIM(Applications!I278))="OFFER"),1,0)</f>
        <v/>
      </c>
      <c r="E278" s="26">
        <f>IF(AND(ISNUMBER(Applications!M278),OR(N(Applications!O278)&gt;0,UPPER(TRIM(Applications!I278))="INTERVIEWING",UPPER(TRIM(Applications!I278))="OFFER")),Applications!M278-WEEKDAY(Applications!M278,3),"")</f>
        <v/>
      </c>
      <c r="F278" s="26">
        <f>IF(AND(UPPER(TRIM(Applications!I278))="SKIPPED",ISNUMBER(Applications!A278)),Applications!A278-WEEKDAY(Applications!A278,3),"")</f>
        <v/>
      </c>
      <c r="G278" s="26">
        <f>IF(AND(UPPER(TRIM(Applications!I278))="BOOKMARKED",ISNUMBER(Applications!A278)),Applications!A278-WEEKDAY(Applications!A278,3),"")</f>
        <v/>
      </c>
      <c r="H278" s="26">
        <f>IF(AND(UPPER(TRIM(Applications!I278))="NOT APPLIED",ISNUMBER(Applications!A278)),Applications!A278-WEEKDAY(Applications!A278,3),"")</f>
        <v/>
      </c>
      <c r="I278" s="26">
        <f>IF(AND(UPPER(TRIM(Applications!I278))="REJECTED",ISNUMBER(Applications!M278)),Applications!M278-WEEKDAY(Applications!M278,3),"")</f>
        <v/>
      </c>
      <c r="J278" s="26">
        <f>IF(AND(UPPER(TRIM(Applications!I278))="OFFER",ISNUMBER(Applications!M278)),Applications!M278-WEEKDAY(Applications!M278,3),"")</f>
        <v/>
      </c>
      <c r="K278" s="26">
        <f>IF(TRIM(Applications!J278)="","",IFERROR(LOOKUP(2,1/ISNUMBER(SEARCH($R$2:$R$25,Applications!J278)),$S$2:$S$25),""))</f>
        <v/>
      </c>
      <c r="L278" s="26">
        <f>IF(K278="","",IF(COUNTIF(K$2:K278,K278)=1,COUNTIF(K$2:K$2000,K278)+(2001-ROW())/100000,""))</f>
        <v/>
      </c>
      <c r="M278" s="26">
        <f>IF(TRIM(Applications!D278)="","",TRIM(LEFT(TRIM(Applications!D278),FIND(",",TRIM(Applications!D278)&amp;",")-1)))</f>
        <v/>
      </c>
      <c r="N278" s="26">
        <f>IF(M278="","",IF(LEN(TRIM(LEFT(TRIM(MID(TRIM(Applications!D278),FIND(",",TRIM(Applications!D278)&amp;",")+1,200)),FIND(",",TRIM(MID(TRIM(Applications!D278),FIND(",",TRIM(Applications!D278)&amp;",")+1,200))&amp;",")-1)))=2,UPPER(TRIM(LEFT(TRIM(MID(TRIM(Applications!D278),FIND(",",TRIM(Applications!D278)&amp;",")+1,200)),FIND(",",TRIM(MID(TRIM(Applications!D278),FIND(",",TRIM(Applications!D278)&amp;",")+1,200))&amp;",")-1))),IFERROR(VLOOKUP(LOWER(TRIM(LEFT(TRIM(MID(TRIM(Applications!D278),FIND(",",TRIM(Applications!D278)&amp;",")+1,200)),FIND(",",TRIM(MID(TRIM(Applications!D278),FIND(",",TRIM(Applications!D278)&amp;",")+1,200))&amp;",")-1))),$U$2:$V$67,2,FALSE),"")))</f>
        <v/>
      </c>
      <c r="O278" s="26">
        <f>IF(M278="","",IF(N278="",M278,M278&amp;", "&amp;N278))</f>
        <v/>
      </c>
      <c r="P278" s="26">
        <f>IF(O278="","",IF(COUNTIF(O$2:O278,O278)=1,COUNTIF(O$2:O$2000,O278)+(2001-ROW())/100000,""))</f>
        <v/>
      </c>
    </row>
    <row r="279">
      <c r="A279" s="26">
        <f>IF(AND(ISNUMBER(Applications!A279),ISNUMBER(Applications!M279),OR(UPPER(TRIM(Applications!I279))="INTERVIEWING",UPPER(TRIM(Applications!I279))="REJECTED",UPPER(TRIM(Applications!I279))="OFFER")),IF(Applications!M279&gt;=Applications!A279,Applications!M279-Applications!A279,""),"")</f>
        <v/>
      </c>
      <c r="B279" s="26">
        <f>IF(AND(D279=1,ISNUMBER(Applications!A279)),WEEKDAY(Applications!A279),"")</f>
        <v/>
      </c>
      <c r="C279" s="27">
        <f>IF(AND(D279=1,ISNUMBER(Applications!A279)),Applications!A279-WEEKDAY(Applications!A279,3),"")</f>
        <v/>
      </c>
      <c r="D279" s="26">
        <f>IF(OR(UPPER(TRIM(Applications!I279))="APPLIED",UPPER(TRIM(Applications!I279))="INTERVIEWING",UPPER(TRIM(Applications!I279))="REJECTED",UPPER(TRIM(Applications!I279))="OFFER"),1,0)</f>
        <v/>
      </c>
      <c r="E279" s="26">
        <f>IF(AND(ISNUMBER(Applications!M279),OR(N(Applications!O279)&gt;0,UPPER(TRIM(Applications!I279))="INTERVIEWING",UPPER(TRIM(Applications!I279))="OFFER")),Applications!M279-WEEKDAY(Applications!M279,3),"")</f>
        <v/>
      </c>
      <c r="F279" s="26">
        <f>IF(AND(UPPER(TRIM(Applications!I279))="SKIPPED",ISNUMBER(Applications!A279)),Applications!A279-WEEKDAY(Applications!A279,3),"")</f>
        <v/>
      </c>
      <c r="G279" s="26">
        <f>IF(AND(UPPER(TRIM(Applications!I279))="BOOKMARKED",ISNUMBER(Applications!A279)),Applications!A279-WEEKDAY(Applications!A279,3),"")</f>
        <v/>
      </c>
      <c r="H279" s="26">
        <f>IF(AND(UPPER(TRIM(Applications!I279))="NOT APPLIED",ISNUMBER(Applications!A279)),Applications!A279-WEEKDAY(Applications!A279,3),"")</f>
        <v/>
      </c>
      <c r="I279" s="26">
        <f>IF(AND(UPPER(TRIM(Applications!I279))="REJECTED",ISNUMBER(Applications!M279)),Applications!M279-WEEKDAY(Applications!M279,3),"")</f>
        <v/>
      </c>
      <c r="J279" s="26">
        <f>IF(AND(UPPER(TRIM(Applications!I279))="OFFER",ISNUMBER(Applications!M279)),Applications!M279-WEEKDAY(Applications!M279,3),"")</f>
        <v/>
      </c>
      <c r="K279" s="26">
        <f>IF(TRIM(Applications!J279)="","",IFERROR(LOOKUP(2,1/ISNUMBER(SEARCH($R$2:$R$25,Applications!J279)),$S$2:$S$25),""))</f>
        <v/>
      </c>
      <c r="L279" s="26">
        <f>IF(K279="","",IF(COUNTIF(K$2:K279,K279)=1,COUNTIF(K$2:K$2000,K279)+(2001-ROW())/100000,""))</f>
        <v/>
      </c>
      <c r="M279" s="26">
        <f>IF(TRIM(Applications!D279)="","",TRIM(LEFT(TRIM(Applications!D279),FIND(",",TRIM(Applications!D279)&amp;",")-1)))</f>
        <v/>
      </c>
      <c r="N279" s="26">
        <f>IF(M279="","",IF(LEN(TRIM(LEFT(TRIM(MID(TRIM(Applications!D279),FIND(",",TRIM(Applications!D279)&amp;",")+1,200)),FIND(",",TRIM(MID(TRIM(Applications!D279),FIND(",",TRIM(Applications!D279)&amp;",")+1,200))&amp;",")-1)))=2,UPPER(TRIM(LEFT(TRIM(MID(TRIM(Applications!D279),FIND(",",TRIM(Applications!D279)&amp;",")+1,200)),FIND(",",TRIM(MID(TRIM(Applications!D279),FIND(",",TRIM(Applications!D279)&amp;",")+1,200))&amp;",")-1))),IFERROR(VLOOKUP(LOWER(TRIM(LEFT(TRIM(MID(TRIM(Applications!D279),FIND(",",TRIM(Applications!D279)&amp;",")+1,200)),FIND(",",TRIM(MID(TRIM(Applications!D279),FIND(",",TRIM(Applications!D279)&amp;",")+1,200))&amp;",")-1))),$U$2:$V$67,2,FALSE),"")))</f>
        <v/>
      </c>
      <c r="O279" s="26">
        <f>IF(M279="","",IF(N279="",M279,M279&amp;", "&amp;N279))</f>
        <v/>
      </c>
      <c r="P279" s="26">
        <f>IF(O279="","",IF(COUNTIF(O$2:O279,O279)=1,COUNTIF(O$2:O$2000,O279)+(2001-ROW())/100000,""))</f>
        <v/>
      </c>
    </row>
    <row r="280">
      <c r="A280" s="26">
        <f>IF(AND(ISNUMBER(Applications!A280),ISNUMBER(Applications!M280),OR(UPPER(TRIM(Applications!I280))="INTERVIEWING",UPPER(TRIM(Applications!I280))="REJECTED",UPPER(TRIM(Applications!I280))="OFFER")),IF(Applications!M280&gt;=Applications!A280,Applications!M280-Applications!A280,""),"")</f>
        <v/>
      </c>
      <c r="B280" s="26">
        <f>IF(AND(D280=1,ISNUMBER(Applications!A280)),WEEKDAY(Applications!A280),"")</f>
        <v/>
      </c>
      <c r="C280" s="27">
        <f>IF(AND(D280=1,ISNUMBER(Applications!A280)),Applications!A280-WEEKDAY(Applications!A280,3),"")</f>
        <v/>
      </c>
      <c r="D280" s="26">
        <f>IF(OR(UPPER(TRIM(Applications!I280))="APPLIED",UPPER(TRIM(Applications!I280))="INTERVIEWING",UPPER(TRIM(Applications!I280))="REJECTED",UPPER(TRIM(Applications!I280))="OFFER"),1,0)</f>
        <v/>
      </c>
      <c r="E280" s="26">
        <f>IF(AND(ISNUMBER(Applications!M280),OR(N(Applications!O280)&gt;0,UPPER(TRIM(Applications!I280))="INTERVIEWING",UPPER(TRIM(Applications!I280))="OFFER")),Applications!M280-WEEKDAY(Applications!M280,3),"")</f>
        <v/>
      </c>
      <c r="F280" s="26">
        <f>IF(AND(UPPER(TRIM(Applications!I280))="SKIPPED",ISNUMBER(Applications!A280)),Applications!A280-WEEKDAY(Applications!A280,3),"")</f>
        <v/>
      </c>
      <c r="G280" s="26">
        <f>IF(AND(UPPER(TRIM(Applications!I280))="BOOKMARKED",ISNUMBER(Applications!A280)),Applications!A280-WEEKDAY(Applications!A280,3),"")</f>
        <v/>
      </c>
      <c r="H280" s="26">
        <f>IF(AND(UPPER(TRIM(Applications!I280))="NOT APPLIED",ISNUMBER(Applications!A280)),Applications!A280-WEEKDAY(Applications!A280,3),"")</f>
        <v/>
      </c>
      <c r="I280" s="26">
        <f>IF(AND(UPPER(TRIM(Applications!I280))="REJECTED",ISNUMBER(Applications!M280)),Applications!M280-WEEKDAY(Applications!M280,3),"")</f>
        <v/>
      </c>
      <c r="J280" s="26">
        <f>IF(AND(UPPER(TRIM(Applications!I280))="OFFER",ISNUMBER(Applications!M280)),Applications!M280-WEEKDAY(Applications!M280,3),"")</f>
        <v/>
      </c>
      <c r="K280" s="26">
        <f>IF(TRIM(Applications!J280)="","",IFERROR(LOOKUP(2,1/ISNUMBER(SEARCH($R$2:$R$25,Applications!J280)),$S$2:$S$25),""))</f>
        <v/>
      </c>
      <c r="L280" s="26">
        <f>IF(K280="","",IF(COUNTIF(K$2:K280,K280)=1,COUNTIF(K$2:K$2000,K280)+(2001-ROW())/100000,""))</f>
        <v/>
      </c>
      <c r="M280" s="26">
        <f>IF(TRIM(Applications!D280)="","",TRIM(LEFT(TRIM(Applications!D280),FIND(",",TRIM(Applications!D280)&amp;",")-1)))</f>
        <v/>
      </c>
      <c r="N280" s="26">
        <f>IF(M280="","",IF(LEN(TRIM(LEFT(TRIM(MID(TRIM(Applications!D280),FIND(",",TRIM(Applications!D280)&amp;",")+1,200)),FIND(",",TRIM(MID(TRIM(Applications!D280),FIND(",",TRIM(Applications!D280)&amp;",")+1,200))&amp;",")-1)))=2,UPPER(TRIM(LEFT(TRIM(MID(TRIM(Applications!D280),FIND(",",TRIM(Applications!D280)&amp;",")+1,200)),FIND(",",TRIM(MID(TRIM(Applications!D280),FIND(",",TRIM(Applications!D280)&amp;",")+1,200))&amp;",")-1))),IFERROR(VLOOKUP(LOWER(TRIM(LEFT(TRIM(MID(TRIM(Applications!D280),FIND(",",TRIM(Applications!D280)&amp;",")+1,200)),FIND(",",TRIM(MID(TRIM(Applications!D280),FIND(",",TRIM(Applications!D280)&amp;",")+1,200))&amp;",")-1))),$U$2:$V$67,2,FALSE),"")))</f>
        <v/>
      </c>
      <c r="O280" s="26">
        <f>IF(M280="","",IF(N280="",M280,M280&amp;", "&amp;N280))</f>
        <v/>
      </c>
      <c r="P280" s="26">
        <f>IF(O280="","",IF(COUNTIF(O$2:O280,O280)=1,COUNTIF(O$2:O$2000,O280)+(2001-ROW())/100000,""))</f>
        <v/>
      </c>
    </row>
    <row r="281">
      <c r="A281" s="26">
        <f>IF(AND(ISNUMBER(Applications!A281),ISNUMBER(Applications!M281),OR(UPPER(TRIM(Applications!I281))="INTERVIEWING",UPPER(TRIM(Applications!I281))="REJECTED",UPPER(TRIM(Applications!I281))="OFFER")),IF(Applications!M281&gt;=Applications!A281,Applications!M281-Applications!A281,""),"")</f>
        <v/>
      </c>
      <c r="B281" s="26">
        <f>IF(AND(D281=1,ISNUMBER(Applications!A281)),WEEKDAY(Applications!A281),"")</f>
        <v/>
      </c>
      <c r="C281" s="27">
        <f>IF(AND(D281=1,ISNUMBER(Applications!A281)),Applications!A281-WEEKDAY(Applications!A281,3),"")</f>
        <v/>
      </c>
      <c r="D281" s="26">
        <f>IF(OR(UPPER(TRIM(Applications!I281))="APPLIED",UPPER(TRIM(Applications!I281))="INTERVIEWING",UPPER(TRIM(Applications!I281))="REJECTED",UPPER(TRIM(Applications!I281))="OFFER"),1,0)</f>
        <v/>
      </c>
      <c r="E281" s="26">
        <f>IF(AND(ISNUMBER(Applications!M281),OR(N(Applications!O281)&gt;0,UPPER(TRIM(Applications!I281))="INTERVIEWING",UPPER(TRIM(Applications!I281))="OFFER")),Applications!M281-WEEKDAY(Applications!M281,3),"")</f>
        <v/>
      </c>
      <c r="F281" s="26">
        <f>IF(AND(UPPER(TRIM(Applications!I281))="SKIPPED",ISNUMBER(Applications!A281)),Applications!A281-WEEKDAY(Applications!A281,3),"")</f>
        <v/>
      </c>
      <c r="G281" s="26">
        <f>IF(AND(UPPER(TRIM(Applications!I281))="BOOKMARKED",ISNUMBER(Applications!A281)),Applications!A281-WEEKDAY(Applications!A281,3),"")</f>
        <v/>
      </c>
      <c r="H281" s="26">
        <f>IF(AND(UPPER(TRIM(Applications!I281))="NOT APPLIED",ISNUMBER(Applications!A281)),Applications!A281-WEEKDAY(Applications!A281,3),"")</f>
        <v/>
      </c>
      <c r="I281" s="26">
        <f>IF(AND(UPPER(TRIM(Applications!I281))="REJECTED",ISNUMBER(Applications!M281)),Applications!M281-WEEKDAY(Applications!M281,3),"")</f>
        <v/>
      </c>
      <c r="J281" s="26">
        <f>IF(AND(UPPER(TRIM(Applications!I281))="OFFER",ISNUMBER(Applications!M281)),Applications!M281-WEEKDAY(Applications!M281,3),"")</f>
        <v/>
      </c>
      <c r="K281" s="26">
        <f>IF(TRIM(Applications!J281)="","",IFERROR(LOOKUP(2,1/ISNUMBER(SEARCH($R$2:$R$25,Applications!J281)),$S$2:$S$25),""))</f>
        <v/>
      </c>
      <c r="L281" s="26">
        <f>IF(K281="","",IF(COUNTIF(K$2:K281,K281)=1,COUNTIF(K$2:K$2000,K281)+(2001-ROW())/100000,""))</f>
        <v/>
      </c>
      <c r="M281" s="26">
        <f>IF(TRIM(Applications!D281)="","",TRIM(LEFT(TRIM(Applications!D281),FIND(",",TRIM(Applications!D281)&amp;",")-1)))</f>
        <v/>
      </c>
      <c r="N281" s="26">
        <f>IF(M281="","",IF(LEN(TRIM(LEFT(TRIM(MID(TRIM(Applications!D281),FIND(",",TRIM(Applications!D281)&amp;",")+1,200)),FIND(",",TRIM(MID(TRIM(Applications!D281),FIND(",",TRIM(Applications!D281)&amp;",")+1,200))&amp;",")-1)))=2,UPPER(TRIM(LEFT(TRIM(MID(TRIM(Applications!D281),FIND(",",TRIM(Applications!D281)&amp;",")+1,200)),FIND(",",TRIM(MID(TRIM(Applications!D281),FIND(",",TRIM(Applications!D281)&amp;",")+1,200))&amp;",")-1))),IFERROR(VLOOKUP(LOWER(TRIM(LEFT(TRIM(MID(TRIM(Applications!D281),FIND(",",TRIM(Applications!D281)&amp;",")+1,200)),FIND(",",TRIM(MID(TRIM(Applications!D281),FIND(",",TRIM(Applications!D281)&amp;",")+1,200))&amp;",")-1))),$U$2:$V$67,2,FALSE),"")))</f>
        <v/>
      </c>
      <c r="O281" s="26">
        <f>IF(M281="","",IF(N281="",M281,M281&amp;", "&amp;N281))</f>
        <v/>
      </c>
      <c r="P281" s="26">
        <f>IF(O281="","",IF(COUNTIF(O$2:O281,O281)=1,COUNTIF(O$2:O$2000,O281)+(2001-ROW())/100000,""))</f>
        <v/>
      </c>
    </row>
    <row r="282">
      <c r="A282" s="26">
        <f>IF(AND(ISNUMBER(Applications!A282),ISNUMBER(Applications!M282),OR(UPPER(TRIM(Applications!I282))="INTERVIEWING",UPPER(TRIM(Applications!I282))="REJECTED",UPPER(TRIM(Applications!I282))="OFFER")),IF(Applications!M282&gt;=Applications!A282,Applications!M282-Applications!A282,""),"")</f>
        <v/>
      </c>
      <c r="B282" s="26">
        <f>IF(AND(D282=1,ISNUMBER(Applications!A282)),WEEKDAY(Applications!A282),"")</f>
        <v/>
      </c>
      <c r="C282" s="27">
        <f>IF(AND(D282=1,ISNUMBER(Applications!A282)),Applications!A282-WEEKDAY(Applications!A282,3),"")</f>
        <v/>
      </c>
      <c r="D282" s="26">
        <f>IF(OR(UPPER(TRIM(Applications!I282))="APPLIED",UPPER(TRIM(Applications!I282))="INTERVIEWING",UPPER(TRIM(Applications!I282))="REJECTED",UPPER(TRIM(Applications!I282))="OFFER"),1,0)</f>
        <v/>
      </c>
      <c r="E282" s="26">
        <f>IF(AND(ISNUMBER(Applications!M282),OR(N(Applications!O282)&gt;0,UPPER(TRIM(Applications!I282))="INTERVIEWING",UPPER(TRIM(Applications!I282))="OFFER")),Applications!M282-WEEKDAY(Applications!M282,3),"")</f>
        <v/>
      </c>
      <c r="F282" s="26">
        <f>IF(AND(UPPER(TRIM(Applications!I282))="SKIPPED",ISNUMBER(Applications!A282)),Applications!A282-WEEKDAY(Applications!A282,3),"")</f>
        <v/>
      </c>
      <c r="G282" s="26">
        <f>IF(AND(UPPER(TRIM(Applications!I282))="BOOKMARKED",ISNUMBER(Applications!A282)),Applications!A282-WEEKDAY(Applications!A282,3),"")</f>
        <v/>
      </c>
      <c r="H282" s="26">
        <f>IF(AND(UPPER(TRIM(Applications!I282))="NOT APPLIED",ISNUMBER(Applications!A282)),Applications!A282-WEEKDAY(Applications!A282,3),"")</f>
        <v/>
      </c>
      <c r="I282" s="26">
        <f>IF(AND(UPPER(TRIM(Applications!I282))="REJECTED",ISNUMBER(Applications!M282)),Applications!M282-WEEKDAY(Applications!M282,3),"")</f>
        <v/>
      </c>
      <c r="J282" s="26">
        <f>IF(AND(UPPER(TRIM(Applications!I282))="OFFER",ISNUMBER(Applications!M282)),Applications!M282-WEEKDAY(Applications!M282,3),"")</f>
        <v/>
      </c>
      <c r="K282" s="26">
        <f>IF(TRIM(Applications!J282)="","",IFERROR(LOOKUP(2,1/ISNUMBER(SEARCH($R$2:$R$25,Applications!J282)),$S$2:$S$25),""))</f>
        <v/>
      </c>
      <c r="L282" s="26">
        <f>IF(K282="","",IF(COUNTIF(K$2:K282,K282)=1,COUNTIF(K$2:K$2000,K282)+(2001-ROW())/100000,""))</f>
        <v/>
      </c>
      <c r="M282" s="26">
        <f>IF(TRIM(Applications!D282)="","",TRIM(LEFT(TRIM(Applications!D282),FIND(",",TRIM(Applications!D282)&amp;",")-1)))</f>
        <v/>
      </c>
      <c r="N282" s="26">
        <f>IF(M282="","",IF(LEN(TRIM(LEFT(TRIM(MID(TRIM(Applications!D282),FIND(",",TRIM(Applications!D282)&amp;",")+1,200)),FIND(",",TRIM(MID(TRIM(Applications!D282),FIND(",",TRIM(Applications!D282)&amp;",")+1,200))&amp;",")-1)))=2,UPPER(TRIM(LEFT(TRIM(MID(TRIM(Applications!D282),FIND(",",TRIM(Applications!D282)&amp;",")+1,200)),FIND(",",TRIM(MID(TRIM(Applications!D282),FIND(",",TRIM(Applications!D282)&amp;",")+1,200))&amp;",")-1))),IFERROR(VLOOKUP(LOWER(TRIM(LEFT(TRIM(MID(TRIM(Applications!D282),FIND(",",TRIM(Applications!D282)&amp;",")+1,200)),FIND(",",TRIM(MID(TRIM(Applications!D282),FIND(",",TRIM(Applications!D282)&amp;",")+1,200))&amp;",")-1))),$U$2:$V$67,2,FALSE),"")))</f>
        <v/>
      </c>
      <c r="O282" s="26">
        <f>IF(M282="","",IF(N282="",M282,M282&amp;", "&amp;N282))</f>
        <v/>
      </c>
      <c r="P282" s="26">
        <f>IF(O282="","",IF(COUNTIF(O$2:O282,O282)=1,COUNTIF(O$2:O$2000,O282)+(2001-ROW())/100000,""))</f>
        <v/>
      </c>
    </row>
    <row r="283">
      <c r="A283" s="26">
        <f>IF(AND(ISNUMBER(Applications!A283),ISNUMBER(Applications!M283),OR(UPPER(TRIM(Applications!I283))="INTERVIEWING",UPPER(TRIM(Applications!I283))="REJECTED",UPPER(TRIM(Applications!I283))="OFFER")),IF(Applications!M283&gt;=Applications!A283,Applications!M283-Applications!A283,""),"")</f>
        <v/>
      </c>
      <c r="B283" s="26">
        <f>IF(AND(D283=1,ISNUMBER(Applications!A283)),WEEKDAY(Applications!A283),"")</f>
        <v/>
      </c>
      <c r="C283" s="27">
        <f>IF(AND(D283=1,ISNUMBER(Applications!A283)),Applications!A283-WEEKDAY(Applications!A283,3),"")</f>
        <v/>
      </c>
      <c r="D283" s="26">
        <f>IF(OR(UPPER(TRIM(Applications!I283))="APPLIED",UPPER(TRIM(Applications!I283))="INTERVIEWING",UPPER(TRIM(Applications!I283))="REJECTED",UPPER(TRIM(Applications!I283))="OFFER"),1,0)</f>
        <v/>
      </c>
      <c r="E283" s="26">
        <f>IF(AND(ISNUMBER(Applications!M283),OR(N(Applications!O283)&gt;0,UPPER(TRIM(Applications!I283))="INTERVIEWING",UPPER(TRIM(Applications!I283))="OFFER")),Applications!M283-WEEKDAY(Applications!M283,3),"")</f>
        <v/>
      </c>
      <c r="F283" s="26">
        <f>IF(AND(UPPER(TRIM(Applications!I283))="SKIPPED",ISNUMBER(Applications!A283)),Applications!A283-WEEKDAY(Applications!A283,3),"")</f>
        <v/>
      </c>
      <c r="G283" s="26">
        <f>IF(AND(UPPER(TRIM(Applications!I283))="BOOKMARKED",ISNUMBER(Applications!A283)),Applications!A283-WEEKDAY(Applications!A283,3),"")</f>
        <v/>
      </c>
      <c r="H283" s="26">
        <f>IF(AND(UPPER(TRIM(Applications!I283))="NOT APPLIED",ISNUMBER(Applications!A283)),Applications!A283-WEEKDAY(Applications!A283,3),"")</f>
        <v/>
      </c>
      <c r="I283" s="26">
        <f>IF(AND(UPPER(TRIM(Applications!I283))="REJECTED",ISNUMBER(Applications!M283)),Applications!M283-WEEKDAY(Applications!M283,3),"")</f>
        <v/>
      </c>
      <c r="J283" s="26">
        <f>IF(AND(UPPER(TRIM(Applications!I283))="OFFER",ISNUMBER(Applications!M283)),Applications!M283-WEEKDAY(Applications!M283,3),"")</f>
        <v/>
      </c>
      <c r="K283" s="26">
        <f>IF(TRIM(Applications!J283)="","",IFERROR(LOOKUP(2,1/ISNUMBER(SEARCH($R$2:$R$25,Applications!J283)),$S$2:$S$25),""))</f>
        <v/>
      </c>
      <c r="L283" s="26">
        <f>IF(K283="","",IF(COUNTIF(K$2:K283,K283)=1,COUNTIF(K$2:K$2000,K283)+(2001-ROW())/100000,""))</f>
        <v/>
      </c>
      <c r="M283" s="26">
        <f>IF(TRIM(Applications!D283)="","",TRIM(LEFT(TRIM(Applications!D283),FIND(",",TRIM(Applications!D283)&amp;",")-1)))</f>
        <v/>
      </c>
      <c r="N283" s="26">
        <f>IF(M283="","",IF(LEN(TRIM(LEFT(TRIM(MID(TRIM(Applications!D283),FIND(",",TRIM(Applications!D283)&amp;",")+1,200)),FIND(",",TRIM(MID(TRIM(Applications!D283),FIND(",",TRIM(Applications!D283)&amp;",")+1,200))&amp;",")-1)))=2,UPPER(TRIM(LEFT(TRIM(MID(TRIM(Applications!D283),FIND(",",TRIM(Applications!D283)&amp;",")+1,200)),FIND(",",TRIM(MID(TRIM(Applications!D283),FIND(",",TRIM(Applications!D283)&amp;",")+1,200))&amp;",")-1))),IFERROR(VLOOKUP(LOWER(TRIM(LEFT(TRIM(MID(TRIM(Applications!D283),FIND(",",TRIM(Applications!D283)&amp;",")+1,200)),FIND(",",TRIM(MID(TRIM(Applications!D283),FIND(",",TRIM(Applications!D283)&amp;",")+1,200))&amp;",")-1))),$U$2:$V$67,2,FALSE),"")))</f>
        <v/>
      </c>
      <c r="O283" s="26">
        <f>IF(M283="","",IF(N283="",M283,M283&amp;", "&amp;N283))</f>
        <v/>
      </c>
      <c r="P283" s="26">
        <f>IF(O283="","",IF(COUNTIF(O$2:O283,O283)=1,COUNTIF(O$2:O$2000,O283)+(2001-ROW())/100000,""))</f>
        <v/>
      </c>
    </row>
    <row r="284">
      <c r="A284" s="26">
        <f>IF(AND(ISNUMBER(Applications!A284),ISNUMBER(Applications!M284),OR(UPPER(TRIM(Applications!I284))="INTERVIEWING",UPPER(TRIM(Applications!I284))="REJECTED",UPPER(TRIM(Applications!I284))="OFFER")),IF(Applications!M284&gt;=Applications!A284,Applications!M284-Applications!A284,""),"")</f>
        <v/>
      </c>
      <c r="B284" s="26">
        <f>IF(AND(D284=1,ISNUMBER(Applications!A284)),WEEKDAY(Applications!A284),"")</f>
        <v/>
      </c>
      <c r="C284" s="27">
        <f>IF(AND(D284=1,ISNUMBER(Applications!A284)),Applications!A284-WEEKDAY(Applications!A284,3),"")</f>
        <v/>
      </c>
      <c r="D284" s="26">
        <f>IF(OR(UPPER(TRIM(Applications!I284))="APPLIED",UPPER(TRIM(Applications!I284))="INTERVIEWING",UPPER(TRIM(Applications!I284))="REJECTED",UPPER(TRIM(Applications!I284))="OFFER"),1,0)</f>
        <v/>
      </c>
      <c r="E284" s="26">
        <f>IF(AND(ISNUMBER(Applications!M284),OR(N(Applications!O284)&gt;0,UPPER(TRIM(Applications!I284))="INTERVIEWING",UPPER(TRIM(Applications!I284))="OFFER")),Applications!M284-WEEKDAY(Applications!M284,3),"")</f>
        <v/>
      </c>
      <c r="F284" s="26">
        <f>IF(AND(UPPER(TRIM(Applications!I284))="SKIPPED",ISNUMBER(Applications!A284)),Applications!A284-WEEKDAY(Applications!A284,3),"")</f>
        <v/>
      </c>
      <c r="G284" s="26">
        <f>IF(AND(UPPER(TRIM(Applications!I284))="BOOKMARKED",ISNUMBER(Applications!A284)),Applications!A284-WEEKDAY(Applications!A284,3),"")</f>
        <v/>
      </c>
      <c r="H284" s="26">
        <f>IF(AND(UPPER(TRIM(Applications!I284))="NOT APPLIED",ISNUMBER(Applications!A284)),Applications!A284-WEEKDAY(Applications!A284,3),"")</f>
        <v/>
      </c>
      <c r="I284" s="26">
        <f>IF(AND(UPPER(TRIM(Applications!I284))="REJECTED",ISNUMBER(Applications!M284)),Applications!M284-WEEKDAY(Applications!M284,3),"")</f>
        <v/>
      </c>
      <c r="J284" s="26">
        <f>IF(AND(UPPER(TRIM(Applications!I284))="OFFER",ISNUMBER(Applications!M284)),Applications!M284-WEEKDAY(Applications!M284,3),"")</f>
        <v/>
      </c>
      <c r="K284" s="26">
        <f>IF(TRIM(Applications!J284)="","",IFERROR(LOOKUP(2,1/ISNUMBER(SEARCH($R$2:$R$25,Applications!J284)),$S$2:$S$25),""))</f>
        <v/>
      </c>
      <c r="L284" s="26">
        <f>IF(K284="","",IF(COUNTIF(K$2:K284,K284)=1,COUNTIF(K$2:K$2000,K284)+(2001-ROW())/100000,""))</f>
        <v/>
      </c>
      <c r="M284" s="26">
        <f>IF(TRIM(Applications!D284)="","",TRIM(LEFT(TRIM(Applications!D284),FIND(",",TRIM(Applications!D284)&amp;",")-1)))</f>
        <v/>
      </c>
      <c r="N284" s="26">
        <f>IF(M284="","",IF(LEN(TRIM(LEFT(TRIM(MID(TRIM(Applications!D284),FIND(",",TRIM(Applications!D284)&amp;",")+1,200)),FIND(",",TRIM(MID(TRIM(Applications!D284),FIND(",",TRIM(Applications!D284)&amp;",")+1,200))&amp;",")-1)))=2,UPPER(TRIM(LEFT(TRIM(MID(TRIM(Applications!D284),FIND(",",TRIM(Applications!D284)&amp;",")+1,200)),FIND(",",TRIM(MID(TRIM(Applications!D284),FIND(",",TRIM(Applications!D284)&amp;",")+1,200))&amp;",")-1))),IFERROR(VLOOKUP(LOWER(TRIM(LEFT(TRIM(MID(TRIM(Applications!D284),FIND(",",TRIM(Applications!D284)&amp;",")+1,200)),FIND(",",TRIM(MID(TRIM(Applications!D284),FIND(",",TRIM(Applications!D284)&amp;",")+1,200))&amp;",")-1))),$U$2:$V$67,2,FALSE),"")))</f>
        <v/>
      </c>
      <c r="O284" s="26">
        <f>IF(M284="","",IF(N284="",M284,M284&amp;", "&amp;N284))</f>
        <v/>
      </c>
      <c r="P284" s="26">
        <f>IF(O284="","",IF(COUNTIF(O$2:O284,O284)=1,COUNTIF(O$2:O$2000,O284)+(2001-ROW())/100000,""))</f>
        <v/>
      </c>
    </row>
    <row r="285">
      <c r="A285" s="26">
        <f>IF(AND(ISNUMBER(Applications!A285),ISNUMBER(Applications!M285),OR(UPPER(TRIM(Applications!I285))="INTERVIEWING",UPPER(TRIM(Applications!I285))="REJECTED",UPPER(TRIM(Applications!I285))="OFFER")),IF(Applications!M285&gt;=Applications!A285,Applications!M285-Applications!A285,""),"")</f>
        <v/>
      </c>
      <c r="B285" s="26">
        <f>IF(AND(D285=1,ISNUMBER(Applications!A285)),WEEKDAY(Applications!A285),"")</f>
        <v/>
      </c>
      <c r="C285" s="27">
        <f>IF(AND(D285=1,ISNUMBER(Applications!A285)),Applications!A285-WEEKDAY(Applications!A285,3),"")</f>
        <v/>
      </c>
      <c r="D285" s="26">
        <f>IF(OR(UPPER(TRIM(Applications!I285))="APPLIED",UPPER(TRIM(Applications!I285))="INTERVIEWING",UPPER(TRIM(Applications!I285))="REJECTED",UPPER(TRIM(Applications!I285))="OFFER"),1,0)</f>
        <v/>
      </c>
      <c r="E285" s="26">
        <f>IF(AND(ISNUMBER(Applications!M285),OR(N(Applications!O285)&gt;0,UPPER(TRIM(Applications!I285))="INTERVIEWING",UPPER(TRIM(Applications!I285))="OFFER")),Applications!M285-WEEKDAY(Applications!M285,3),"")</f>
        <v/>
      </c>
      <c r="F285" s="26">
        <f>IF(AND(UPPER(TRIM(Applications!I285))="SKIPPED",ISNUMBER(Applications!A285)),Applications!A285-WEEKDAY(Applications!A285,3),"")</f>
        <v/>
      </c>
      <c r="G285" s="26">
        <f>IF(AND(UPPER(TRIM(Applications!I285))="BOOKMARKED",ISNUMBER(Applications!A285)),Applications!A285-WEEKDAY(Applications!A285,3),"")</f>
        <v/>
      </c>
      <c r="H285" s="26">
        <f>IF(AND(UPPER(TRIM(Applications!I285))="NOT APPLIED",ISNUMBER(Applications!A285)),Applications!A285-WEEKDAY(Applications!A285,3),"")</f>
        <v/>
      </c>
      <c r="I285" s="26">
        <f>IF(AND(UPPER(TRIM(Applications!I285))="REJECTED",ISNUMBER(Applications!M285)),Applications!M285-WEEKDAY(Applications!M285,3),"")</f>
        <v/>
      </c>
      <c r="J285" s="26">
        <f>IF(AND(UPPER(TRIM(Applications!I285))="OFFER",ISNUMBER(Applications!M285)),Applications!M285-WEEKDAY(Applications!M285,3),"")</f>
        <v/>
      </c>
      <c r="K285" s="26">
        <f>IF(TRIM(Applications!J285)="","",IFERROR(LOOKUP(2,1/ISNUMBER(SEARCH($R$2:$R$25,Applications!J285)),$S$2:$S$25),""))</f>
        <v/>
      </c>
      <c r="L285" s="26">
        <f>IF(K285="","",IF(COUNTIF(K$2:K285,K285)=1,COUNTIF(K$2:K$2000,K285)+(2001-ROW())/100000,""))</f>
        <v/>
      </c>
      <c r="M285" s="26">
        <f>IF(TRIM(Applications!D285)="","",TRIM(LEFT(TRIM(Applications!D285),FIND(",",TRIM(Applications!D285)&amp;",")-1)))</f>
        <v/>
      </c>
      <c r="N285" s="26">
        <f>IF(M285="","",IF(LEN(TRIM(LEFT(TRIM(MID(TRIM(Applications!D285),FIND(",",TRIM(Applications!D285)&amp;",")+1,200)),FIND(",",TRIM(MID(TRIM(Applications!D285),FIND(",",TRIM(Applications!D285)&amp;",")+1,200))&amp;",")-1)))=2,UPPER(TRIM(LEFT(TRIM(MID(TRIM(Applications!D285),FIND(",",TRIM(Applications!D285)&amp;",")+1,200)),FIND(",",TRIM(MID(TRIM(Applications!D285),FIND(",",TRIM(Applications!D285)&amp;",")+1,200))&amp;",")-1))),IFERROR(VLOOKUP(LOWER(TRIM(LEFT(TRIM(MID(TRIM(Applications!D285),FIND(",",TRIM(Applications!D285)&amp;",")+1,200)),FIND(",",TRIM(MID(TRIM(Applications!D285),FIND(",",TRIM(Applications!D285)&amp;",")+1,200))&amp;",")-1))),$U$2:$V$67,2,FALSE),"")))</f>
        <v/>
      </c>
      <c r="O285" s="26">
        <f>IF(M285="","",IF(N285="",M285,M285&amp;", "&amp;N285))</f>
        <v/>
      </c>
      <c r="P285" s="26">
        <f>IF(O285="","",IF(COUNTIF(O$2:O285,O285)=1,COUNTIF(O$2:O$2000,O285)+(2001-ROW())/100000,""))</f>
        <v/>
      </c>
    </row>
    <row r="286">
      <c r="A286" s="26">
        <f>IF(AND(ISNUMBER(Applications!A286),ISNUMBER(Applications!M286),OR(UPPER(TRIM(Applications!I286))="INTERVIEWING",UPPER(TRIM(Applications!I286))="REJECTED",UPPER(TRIM(Applications!I286))="OFFER")),IF(Applications!M286&gt;=Applications!A286,Applications!M286-Applications!A286,""),"")</f>
        <v/>
      </c>
      <c r="B286" s="26">
        <f>IF(AND(D286=1,ISNUMBER(Applications!A286)),WEEKDAY(Applications!A286),"")</f>
        <v/>
      </c>
      <c r="C286" s="27">
        <f>IF(AND(D286=1,ISNUMBER(Applications!A286)),Applications!A286-WEEKDAY(Applications!A286,3),"")</f>
        <v/>
      </c>
      <c r="D286" s="26">
        <f>IF(OR(UPPER(TRIM(Applications!I286))="APPLIED",UPPER(TRIM(Applications!I286))="INTERVIEWING",UPPER(TRIM(Applications!I286))="REJECTED",UPPER(TRIM(Applications!I286))="OFFER"),1,0)</f>
        <v/>
      </c>
      <c r="E286" s="26">
        <f>IF(AND(ISNUMBER(Applications!M286),OR(N(Applications!O286)&gt;0,UPPER(TRIM(Applications!I286))="INTERVIEWING",UPPER(TRIM(Applications!I286))="OFFER")),Applications!M286-WEEKDAY(Applications!M286,3),"")</f>
        <v/>
      </c>
      <c r="F286" s="26">
        <f>IF(AND(UPPER(TRIM(Applications!I286))="SKIPPED",ISNUMBER(Applications!A286)),Applications!A286-WEEKDAY(Applications!A286,3),"")</f>
        <v/>
      </c>
      <c r="G286" s="26">
        <f>IF(AND(UPPER(TRIM(Applications!I286))="BOOKMARKED",ISNUMBER(Applications!A286)),Applications!A286-WEEKDAY(Applications!A286,3),"")</f>
        <v/>
      </c>
      <c r="H286" s="26">
        <f>IF(AND(UPPER(TRIM(Applications!I286))="NOT APPLIED",ISNUMBER(Applications!A286)),Applications!A286-WEEKDAY(Applications!A286,3),"")</f>
        <v/>
      </c>
      <c r="I286" s="26">
        <f>IF(AND(UPPER(TRIM(Applications!I286))="REJECTED",ISNUMBER(Applications!M286)),Applications!M286-WEEKDAY(Applications!M286,3),"")</f>
        <v/>
      </c>
      <c r="J286" s="26">
        <f>IF(AND(UPPER(TRIM(Applications!I286))="OFFER",ISNUMBER(Applications!M286)),Applications!M286-WEEKDAY(Applications!M286,3),"")</f>
        <v/>
      </c>
      <c r="K286" s="26">
        <f>IF(TRIM(Applications!J286)="","",IFERROR(LOOKUP(2,1/ISNUMBER(SEARCH($R$2:$R$25,Applications!J286)),$S$2:$S$25),""))</f>
        <v/>
      </c>
      <c r="L286" s="26">
        <f>IF(K286="","",IF(COUNTIF(K$2:K286,K286)=1,COUNTIF(K$2:K$2000,K286)+(2001-ROW())/100000,""))</f>
        <v/>
      </c>
      <c r="M286" s="26">
        <f>IF(TRIM(Applications!D286)="","",TRIM(LEFT(TRIM(Applications!D286),FIND(",",TRIM(Applications!D286)&amp;",")-1)))</f>
        <v/>
      </c>
      <c r="N286" s="26">
        <f>IF(M286="","",IF(LEN(TRIM(LEFT(TRIM(MID(TRIM(Applications!D286),FIND(",",TRIM(Applications!D286)&amp;",")+1,200)),FIND(",",TRIM(MID(TRIM(Applications!D286),FIND(",",TRIM(Applications!D286)&amp;",")+1,200))&amp;",")-1)))=2,UPPER(TRIM(LEFT(TRIM(MID(TRIM(Applications!D286),FIND(",",TRIM(Applications!D286)&amp;",")+1,200)),FIND(",",TRIM(MID(TRIM(Applications!D286),FIND(",",TRIM(Applications!D286)&amp;",")+1,200))&amp;",")-1))),IFERROR(VLOOKUP(LOWER(TRIM(LEFT(TRIM(MID(TRIM(Applications!D286),FIND(",",TRIM(Applications!D286)&amp;",")+1,200)),FIND(",",TRIM(MID(TRIM(Applications!D286),FIND(",",TRIM(Applications!D286)&amp;",")+1,200))&amp;",")-1))),$U$2:$V$67,2,FALSE),"")))</f>
        <v/>
      </c>
      <c r="O286" s="26">
        <f>IF(M286="","",IF(N286="",M286,M286&amp;", "&amp;N286))</f>
        <v/>
      </c>
      <c r="P286" s="26">
        <f>IF(O286="","",IF(COUNTIF(O$2:O286,O286)=1,COUNTIF(O$2:O$2000,O286)+(2001-ROW())/100000,""))</f>
        <v/>
      </c>
    </row>
    <row r="287">
      <c r="A287" s="26">
        <f>IF(AND(ISNUMBER(Applications!A287),ISNUMBER(Applications!M287),OR(UPPER(TRIM(Applications!I287))="INTERVIEWING",UPPER(TRIM(Applications!I287))="REJECTED",UPPER(TRIM(Applications!I287))="OFFER")),IF(Applications!M287&gt;=Applications!A287,Applications!M287-Applications!A287,""),"")</f>
        <v/>
      </c>
      <c r="B287" s="26">
        <f>IF(AND(D287=1,ISNUMBER(Applications!A287)),WEEKDAY(Applications!A287),"")</f>
        <v/>
      </c>
      <c r="C287" s="27">
        <f>IF(AND(D287=1,ISNUMBER(Applications!A287)),Applications!A287-WEEKDAY(Applications!A287,3),"")</f>
        <v/>
      </c>
      <c r="D287" s="26">
        <f>IF(OR(UPPER(TRIM(Applications!I287))="APPLIED",UPPER(TRIM(Applications!I287))="INTERVIEWING",UPPER(TRIM(Applications!I287))="REJECTED",UPPER(TRIM(Applications!I287))="OFFER"),1,0)</f>
        <v/>
      </c>
      <c r="E287" s="26">
        <f>IF(AND(ISNUMBER(Applications!M287),OR(N(Applications!O287)&gt;0,UPPER(TRIM(Applications!I287))="INTERVIEWING",UPPER(TRIM(Applications!I287))="OFFER")),Applications!M287-WEEKDAY(Applications!M287,3),"")</f>
        <v/>
      </c>
      <c r="F287" s="26">
        <f>IF(AND(UPPER(TRIM(Applications!I287))="SKIPPED",ISNUMBER(Applications!A287)),Applications!A287-WEEKDAY(Applications!A287,3),"")</f>
        <v/>
      </c>
      <c r="G287" s="26">
        <f>IF(AND(UPPER(TRIM(Applications!I287))="BOOKMARKED",ISNUMBER(Applications!A287)),Applications!A287-WEEKDAY(Applications!A287,3),"")</f>
        <v/>
      </c>
      <c r="H287" s="26">
        <f>IF(AND(UPPER(TRIM(Applications!I287))="NOT APPLIED",ISNUMBER(Applications!A287)),Applications!A287-WEEKDAY(Applications!A287,3),"")</f>
        <v/>
      </c>
      <c r="I287" s="26">
        <f>IF(AND(UPPER(TRIM(Applications!I287))="REJECTED",ISNUMBER(Applications!M287)),Applications!M287-WEEKDAY(Applications!M287,3),"")</f>
        <v/>
      </c>
      <c r="J287" s="26">
        <f>IF(AND(UPPER(TRIM(Applications!I287))="OFFER",ISNUMBER(Applications!M287)),Applications!M287-WEEKDAY(Applications!M287,3),"")</f>
        <v/>
      </c>
      <c r="K287" s="26">
        <f>IF(TRIM(Applications!J287)="","",IFERROR(LOOKUP(2,1/ISNUMBER(SEARCH($R$2:$R$25,Applications!J287)),$S$2:$S$25),""))</f>
        <v/>
      </c>
      <c r="L287" s="26">
        <f>IF(K287="","",IF(COUNTIF(K$2:K287,K287)=1,COUNTIF(K$2:K$2000,K287)+(2001-ROW())/100000,""))</f>
        <v/>
      </c>
      <c r="M287" s="26">
        <f>IF(TRIM(Applications!D287)="","",TRIM(LEFT(TRIM(Applications!D287),FIND(",",TRIM(Applications!D287)&amp;",")-1)))</f>
        <v/>
      </c>
      <c r="N287" s="26">
        <f>IF(M287="","",IF(LEN(TRIM(LEFT(TRIM(MID(TRIM(Applications!D287),FIND(",",TRIM(Applications!D287)&amp;",")+1,200)),FIND(",",TRIM(MID(TRIM(Applications!D287),FIND(",",TRIM(Applications!D287)&amp;",")+1,200))&amp;",")-1)))=2,UPPER(TRIM(LEFT(TRIM(MID(TRIM(Applications!D287),FIND(",",TRIM(Applications!D287)&amp;",")+1,200)),FIND(",",TRIM(MID(TRIM(Applications!D287),FIND(",",TRIM(Applications!D287)&amp;",")+1,200))&amp;",")-1))),IFERROR(VLOOKUP(LOWER(TRIM(LEFT(TRIM(MID(TRIM(Applications!D287),FIND(",",TRIM(Applications!D287)&amp;",")+1,200)),FIND(",",TRIM(MID(TRIM(Applications!D287),FIND(",",TRIM(Applications!D287)&amp;",")+1,200))&amp;",")-1))),$U$2:$V$67,2,FALSE),"")))</f>
        <v/>
      </c>
      <c r="O287" s="26">
        <f>IF(M287="","",IF(N287="",M287,M287&amp;", "&amp;N287))</f>
        <v/>
      </c>
      <c r="P287" s="26">
        <f>IF(O287="","",IF(COUNTIF(O$2:O287,O287)=1,COUNTIF(O$2:O$2000,O287)+(2001-ROW())/100000,""))</f>
        <v/>
      </c>
    </row>
    <row r="288">
      <c r="A288" s="26">
        <f>IF(AND(ISNUMBER(Applications!A288),ISNUMBER(Applications!M288),OR(UPPER(TRIM(Applications!I288))="INTERVIEWING",UPPER(TRIM(Applications!I288))="REJECTED",UPPER(TRIM(Applications!I288))="OFFER")),IF(Applications!M288&gt;=Applications!A288,Applications!M288-Applications!A288,""),"")</f>
        <v/>
      </c>
      <c r="B288" s="26">
        <f>IF(AND(D288=1,ISNUMBER(Applications!A288)),WEEKDAY(Applications!A288),"")</f>
        <v/>
      </c>
      <c r="C288" s="27">
        <f>IF(AND(D288=1,ISNUMBER(Applications!A288)),Applications!A288-WEEKDAY(Applications!A288,3),"")</f>
        <v/>
      </c>
      <c r="D288" s="26">
        <f>IF(OR(UPPER(TRIM(Applications!I288))="APPLIED",UPPER(TRIM(Applications!I288))="INTERVIEWING",UPPER(TRIM(Applications!I288))="REJECTED",UPPER(TRIM(Applications!I288))="OFFER"),1,0)</f>
        <v/>
      </c>
      <c r="E288" s="26">
        <f>IF(AND(ISNUMBER(Applications!M288),OR(N(Applications!O288)&gt;0,UPPER(TRIM(Applications!I288))="INTERVIEWING",UPPER(TRIM(Applications!I288))="OFFER")),Applications!M288-WEEKDAY(Applications!M288,3),"")</f>
        <v/>
      </c>
      <c r="F288" s="26">
        <f>IF(AND(UPPER(TRIM(Applications!I288))="SKIPPED",ISNUMBER(Applications!A288)),Applications!A288-WEEKDAY(Applications!A288,3),"")</f>
        <v/>
      </c>
      <c r="G288" s="26">
        <f>IF(AND(UPPER(TRIM(Applications!I288))="BOOKMARKED",ISNUMBER(Applications!A288)),Applications!A288-WEEKDAY(Applications!A288,3),"")</f>
        <v/>
      </c>
      <c r="H288" s="26">
        <f>IF(AND(UPPER(TRIM(Applications!I288))="NOT APPLIED",ISNUMBER(Applications!A288)),Applications!A288-WEEKDAY(Applications!A288,3),"")</f>
        <v/>
      </c>
      <c r="I288" s="26">
        <f>IF(AND(UPPER(TRIM(Applications!I288))="REJECTED",ISNUMBER(Applications!M288)),Applications!M288-WEEKDAY(Applications!M288,3),"")</f>
        <v/>
      </c>
      <c r="J288" s="26">
        <f>IF(AND(UPPER(TRIM(Applications!I288))="OFFER",ISNUMBER(Applications!M288)),Applications!M288-WEEKDAY(Applications!M288,3),"")</f>
        <v/>
      </c>
      <c r="K288" s="26">
        <f>IF(TRIM(Applications!J288)="","",IFERROR(LOOKUP(2,1/ISNUMBER(SEARCH($R$2:$R$25,Applications!J288)),$S$2:$S$25),""))</f>
        <v/>
      </c>
      <c r="L288" s="26">
        <f>IF(K288="","",IF(COUNTIF(K$2:K288,K288)=1,COUNTIF(K$2:K$2000,K288)+(2001-ROW())/100000,""))</f>
        <v/>
      </c>
      <c r="M288" s="26">
        <f>IF(TRIM(Applications!D288)="","",TRIM(LEFT(TRIM(Applications!D288),FIND(",",TRIM(Applications!D288)&amp;",")-1)))</f>
        <v/>
      </c>
      <c r="N288" s="26">
        <f>IF(M288="","",IF(LEN(TRIM(LEFT(TRIM(MID(TRIM(Applications!D288),FIND(",",TRIM(Applications!D288)&amp;",")+1,200)),FIND(",",TRIM(MID(TRIM(Applications!D288),FIND(",",TRIM(Applications!D288)&amp;",")+1,200))&amp;",")-1)))=2,UPPER(TRIM(LEFT(TRIM(MID(TRIM(Applications!D288),FIND(",",TRIM(Applications!D288)&amp;",")+1,200)),FIND(",",TRIM(MID(TRIM(Applications!D288),FIND(",",TRIM(Applications!D288)&amp;",")+1,200))&amp;",")-1))),IFERROR(VLOOKUP(LOWER(TRIM(LEFT(TRIM(MID(TRIM(Applications!D288),FIND(",",TRIM(Applications!D288)&amp;",")+1,200)),FIND(",",TRIM(MID(TRIM(Applications!D288),FIND(",",TRIM(Applications!D288)&amp;",")+1,200))&amp;",")-1))),$U$2:$V$67,2,FALSE),"")))</f>
        <v/>
      </c>
      <c r="O288" s="26">
        <f>IF(M288="","",IF(N288="",M288,M288&amp;", "&amp;N288))</f>
        <v/>
      </c>
      <c r="P288" s="26">
        <f>IF(O288="","",IF(COUNTIF(O$2:O288,O288)=1,COUNTIF(O$2:O$2000,O288)+(2001-ROW())/100000,""))</f>
        <v/>
      </c>
    </row>
    <row r="289">
      <c r="A289" s="26">
        <f>IF(AND(ISNUMBER(Applications!A289),ISNUMBER(Applications!M289),OR(UPPER(TRIM(Applications!I289))="INTERVIEWING",UPPER(TRIM(Applications!I289))="REJECTED",UPPER(TRIM(Applications!I289))="OFFER")),IF(Applications!M289&gt;=Applications!A289,Applications!M289-Applications!A289,""),"")</f>
        <v/>
      </c>
      <c r="B289" s="26">
        <f>IF(AND(D289=1,ISNUMBER(Applications!A289)),WEEKDAY(Applications!A289),"")</f>
        <v/>
      </c>
      <c r="C289" s="27">
        <f>IF(AND(D289=1,ISNUMBER(Applications!A289)),Applications!A289-WEEKDAY(Applications!A289,3),"")</f>
        <v/>
      </c>
      <c r="D289" s="26">
        <f>IF(OR(UPPER(TRIM(Applications!I289))="APPLIED",UPPER(TRIM(Applications!I289))="INTERVIEWING",UPPER(TRIM(Applications!I289))="REJECTED",UPPER(TRIM(Applications!I289))="OFFER"),1,0)</f>
        <v/>
      </c>
      <c r="E289" s="26">
        <f>IF(AND(ISNUMBER(Applications!M289),OR(N(Applications!O289)&gt;0,UPPER(TRIM(Applications!I289))="INTERVIEWING",UPPER(TRIM(Applications!I289))="OFFER")),Applications!M289-WEEKDAY(Applications!M289,3),"")</f>
        <v/>
      </c>
      <c r="F289" s="26">
        <f>IF(AND(UPPER(TRIM(Applications!I289))="SKIPPED",ISNUMBER(Applications!A289)),Applications!A289-WEEKDAY(Applications!A289,3),"")</f>
        <v/>
      </c>
      <c r="G289" s="26">
        <f>IF(AND(UPPER(TRIM(Applications!I289))="BOOKMARKED",ISNUMBER(Applications!A289)),Applications!A289-WEEKDAY(Applications!A289,3),"")</f>
        <v/>
      </c>
      <c r="H289" s="26">
        <f>IF(AND(UPPER(TRIM(Applications!I289))="NOT APPLIED",ISNUMBER(Applications!A289)),Applications!A289-WEEKDAY(Applications!A289,3),"")</f>
        <v/>
      </c>
      <c r="I289" s="26">
        <f>IF(AND(UPPER(TRIM(Applications!I289))="REJECTED",ISNUMBER(Applications!M289)),Applications!M289-WEEKDAY(Applications!M289,3),"")</f>
        <v/>
      </c>
      <c r="J289" s="26">
        <f>IF(AND(UPPER(TRIM(Applications!I289))="OFFER",ISNUMBER(Applications!M289)),Applications!M289-WEEKDAY(Applications!M289,3),"")</f>
        <v/>
      </c>
      <c r="K289" s="26">
        <f>IF(TRIM(Applications!J289)="","",IFERROR(LOOKUP(2,1/ISNUMBER(SEARCH($R$2:$R$25,Applications!J289)),$S$2:$S$25),""))</f>
        <v/>
      </c>
      <c r="L289" s="26">
        <f>IF(K289="","",IF(COUNTIF(K$2:K289,K289)=1,COUNTIF(K$2:K$2000,K289)+(2001-ROW())/100000,""))</f>
        <v/>
      </c>
      <c r="M289" s="26">
        <f>IF(TRIM(Applications!D289)="","",TRIM(LEFT(TRIM(Applications!D289),FIND(",",TRIM(Applications!D289)&amp;",")-1)))</f>
        <v/>
      </c>
      <c r="N289" s="26">
        <f>IF(M289="","",IF(LEN(TRIM(LEFT(TRIM(MID(TRIM(Applications!D289),FIND(",",TRIM(Applications!D289)&amp;",")+1,200)),FIND(",",TRIM(MID(TRIM(Applications!D289),FIND(",",TRIM(Applications!D289)&amp;",")+1,200))&amp;",")-1)))=2,UPPER(TRIM(LEFT(TRIM(MID(TRIM(Applications!D289),FIND(",",TRIM(Applications!D289)&amp;",")+1,200)),FIND(",",TRIM(MID(TRIM(Applications!D289),FIND(",",TRIM(Applications!D289)&amp;",")+1,200))&amp;",")-1))),IFERROR(VLOOKUP(LOWER(TRIM(LEFT(TRIM(MID(TRIM(Applications!D289),FIND(",",TRIM(Applications!D289)&amp;",")+1,200)),FIND(",",TRIM(MID(TRIM(Applications!D289),FIND(",",TRIM(Applications!D289)&amp;",")+1,200))&amp;",")-1))),$U$2:$V$67,2,FALSE),"")))</f>
        <v/>
      </c>
      <c r="O289" s="26">
        <f>IF(M289="","",IF(N289="",M289,M289&amp;", "&amp;N289))</f>
        <v/>
      </c>
      <c r="P289" s="26">
        <f>IF(O289="","",IF(COUNTIF(O$2:O289,O289)=1,COUNTIF(O$2:O$2000,O289)+(2001-ROW())/100000,""))</f>
        <v/>
      </c>
    </row>
    <row r="290">
      <c r="A290" s="26">
        <f>IF(AND(ISNUMBER(Applications!A290),ISNUMBER(Applications!M290),OR(UPPER(TRIM(Applications!I290))="INTERVIEWING",UPPER(TRIM(Applications!I290))="REJECTED",UPPER(TRIM(Applications!I290))="OFFER")),IF(Applications!M290&gt;=Applications!A290,Applications!M290-Applications!A290,""),"")</f>
        <v/>
      </c>
      <c r="B290" s="26">
        <f>IF(AND(D290=1,ISNUMBER(Applications!A290)),WEEKDAY(Applications!A290),"")</f>
        <v/>
      </c>
      <c r="C290" s="27">
        <f>IF(AND(D290=1,ISNUMBER(Applications!A290)),Applications!A290-WEEKDAY(Applications!A290,3),"")</f>
        <v/>
      </c>
      <c r="D290" s="26">
        <f>IF(OR(UPPER(TRIM(Applications!I290))="APPLIED",UPPER(TRIM(Applications!I290))="INTERVIEWING",UPPER(TRIM(Applications!I290))="REJECTED",UPPER(TRIM(Applications!I290))="OFFER"),1,0)</f>
        <v/>
      </c>
      <c r="E290" s="26">
        <f>IF(AND(ISNUMBER(Applications!M290),OR(N(Applications!O290)&gt;0,UPPER(TRIM(Applications!I290))="INTERVIEWING",UPPER(TRIM(Applications!I290))="OFFER")),Applications!M290-WEEKDAY(Applications!M290,3),"")</f>
        <v/>
      </c>
      <c r="F290" s="26">
        <f>IF(AND(UPPER(TRIM(Applications!I290))="SKIPPED",ISNUMBER(Applications!A290)),Applications!A290-WEEKDAY(Applications!A290,3),"")</f>
        <v/>
      </c>
      <c r="G290" s="26">
        <f>IF(AND(UPPER(TRIM(Applications!I290))="BOOKMARKED",ISNUMBER(Applications!A290)),Applications!A290-WEEKDAY(Applications!A290,3),"")</f>
        <v/>
      </c>
      <c r="H290" s="26">
        <f>IF(AND(UPPER(TRIM(Applications!I290))="NOT APPLIED",ISNUMBER(Applications!A290)),Applications!A290-WEEKDAY(Applications!A290,3),"")</f>
        <v/>
      </c>
      <c r="I290" s="26">
        <f>IF(AND(UPPER(TRIM(Applications!I290))="REJECTED",ISNUMBER(Applications!M290)),Applications!M290-WEEKDAY(Applications!M290,3),"")</f>
        <v/>
      </c>
      <c r="J290" s="26">
        <f>IF(AND(UPPER(TRIM(Applications!I290))="OFFER",ISNUMBER(Applications!M290)),Applications!M290-WEEKDAY(Applications!M290,3),"")</f>
        <v/>
      </c>
      <c r="K290" s="26">
        <f>IF(TRIM(Applications!J290)="","",IFERROR(LOOKUP(2,1/ISNUMBER(SEARCH($R$2:$R$25,Applications!J290)),$S$2:$S$25),""))</f>
        <v/>
      </c>
      <c r="L290" s="26">
        <f>IF(K290="","",IF(COUNTIF(K$2:K290,K290)=1,COUNTIF(K$2:K$2000,K290)+(2001-ROW())/100000,""))</f>
        <v/>
      </c>
      <c r="M290" s="26">
        <f>IF(TRIM(Applications!D290)="","",TRIM(LEFT(TRIM(Applications!D290),FIND(",",TRIM(Applications!D290)&amp;",")-1)))</f>
        <v/>
      </c>
      <c r="N290" s="26">
        <f>IF(M290="","",IF(LEN(TRIM(LEFT(TRIM(MID(TRIM(Applications!D290),FIND(",",TRIM(Applications!D290)&amp;",")+1,200)),FIND(",",TRIM(MID(TRIM(Applications!D290),FIND(",",TRIM(Applications!D290)&amp;",")+1,200))&amp;",")-1)))=2,UPPER(TRIM(LEFT(TRIM(MID(TRIM(Applications!D290),FIND(",",TRIM(Applications!D290)&amp;",")+1,200)),FIND(",",TRIM(MID(TRIM(Applications!D290),FIND(",",TRIM(Applications!D290)&amp;",")+1,200))&amp;",")-1))),IFERROR(VLOOKUP(LOWER(TRIM(LEFT(TRIM(MID(TRIM(Applications!D290),FIND(",",TRIM(Applications!D290)&amp;",")+1,200)),FIND(",",TRIM(MID(TRIM(Applications!D290),FIND(",",TRIM(Applications!D290)&amp;",")+1,200))&amp;",")-1))),$U$2:$V$67,2,FALSE),"")))</f>
        <v/>
      </c>
      <c r="O290" s="26">
        <f>IF(M290="","",IF(N290="",M290,M290&amp;", "&amp;N290))</f>
        <v/>
      </c>
      <c r="P290" s="26">
        <f>IF(O290="","",IF(COUNTIF(O$2:O290,O290)=1,COUNTIF(O$2:O$2000,O290)+(2001-ROW())/100000,""))</f>
        <v/>
      </c>
    </row>
    <row r="291">
      <c r="A291" s="26">
        <f>IF(AND(ISNUMBER(Applications!A291),ISNUMBER(Applications!M291),OR(UPPER(TRIM(Applications!I291))="INTERVIEWING",UPPER(TRIM(Applications!I291))="REJECTED",UPPER(TRIM(Applications!I291))="OFFER")),IF(Applications!M291&gt;=Applications!A291,Applications!M291-Applications!A291,""),"")</f>
        <v/>
      </c>
      <c r="B291" s="26">
        <f>IF(AND(D291=1,ISNUMBER(Applications!A291)),WEEKDAY(Applications!A291),"")</f>
        <v/>
      </c>
      <c r="C291" s="27">
        <f>IF(AND(D291=1,ISNUMBER(Applications!A291)),Applications!A291-WEEKDAY(Applications!A291,3),"")</f>
        <v/>
      </c>
      <c r="D291" s="26">
        <f>IF(OR(UPPER(TRIM(Applications!I291))="APPLIED",UPPER(TRIM(Applications!I291))="INTERVIEWING",UPPER(TRIM(Applications!I291))="REJECTED",UPPER(TRIM(Applications!I291))="OFFER"),1,0)</f>
        <v/>
      </c>
      <c r="E291" s="26">
        <f>IF(AND(ISNUMBER(Applications!M291),OR(N(Applications!O291)&gt;0,UPPER(TRIM(Applications!I291))="INTERVIEWING",UPPER(TRIM(Applications!I291))="OFFER")),Applications!M291-WEEKDAY(Applications!M291,3),"")</f>
        <v/>
      </c>
      <c r="F291" s="26">
        <f>IF(AND(UPPER(TRIM(Applications!I291))="SKIPPED",ISNUMBER(Applications!A291)),Applications!A291-WEEKDAY(Applications!A291,3),"")</f>
        <v/>
      </c>
      <c r="G291" s="26">
        <f>IF(AND(UPPER(TRIM(Applications!I291))="BOOKMARKED",ISNUMBER(Applications!A291)),Applications!A291-WEEKDAY(Applications!A291,3),"")</f>
        <v/>
      </c>
      <c r="H291" s="26">
        <f>IF(AND(UPPER(TRIM(Applications!I291))="NOT APPLIED",ISNUMBER(Applications!A291)),Applications!A291-WEEKDAY(Applications!A291,3),"")</f>
        <v/>
      </c>
      <c r="I291" s="26">
        <f>IF(AND(UPPER(TRIM(Applications!I291))="REJECTED",ISNUMBER(Applications!M291)),Applications!M291-WEEKDAY(Applications!M291,3),"")</f>
        <v/>
      </c>
      <c r="J291" s="26">
        <f>IF(AND(UPPER(TRIM(Applications!I291))="OFFER",ISNUMBER(Applications!M291)),Applications!M291-WEEKDAY(Applications!M291,3),"")</f>
        <v/>
      </c>
      <c r="K291" s="26">
        <f>IF(TRIM(Applications!J291)="","",IFERROR(LOOKUP(2,1/ISNUMBER(SEARCH($R$2:$R$25,Applications!J291)),$S$2:$S$25),""))</f>
        <v/>
      </c>
      <c r="L291" s="26">
        <f>IF(K291="","",IF(COUNTIF(K$2:K291,K291)=1,COUNTIF(K$2:K$2000,K291)+(2001-ROW())/100000,""))</f>
        <v/>
      </c>
      <c r="M291" s="26">
        <f>IF(TRIM(Applications!D291)="","",TRIM(LEFT(TRIM(Applications!D291),FIND(",",TRIM(Applications!D291)&amp;",")-1)))</f>
        <v/>
      </c>
      <c r="N291" s="26">
        <f>IF(M291="","",IF(LEN(TRIM(LEFT(TRIM(MID(TRIM(Applications!D291),FIND(",",TRIM(Applications!D291)&amp;",")+1,200)),FIND(",",TRIM(MID(TRIM(Applications!D291),FIND(",",TRIM(Applications!D291)&amp;",")+1,200))&amp;",")-1)))=2,UPPER(TRIM(LEFT(TRIM(MID(TRIM(Applications!D291),FIND(",",TRIM(Applications!D291)&amp;",")+1,200)),FIND(",",TRIM(MID(TRIM(Applications!D291),FIND(",",TRIM(Applications!D291)&amp;",")+1,200))&amp;",")-1))),IFERROR(VLOOKUP(LOWER(TRIM(LEFT(TRIM(MID(TRIM(Applications!D291),FIND(",",TRIM(Applications!D291)&amp;",")+1,200)),FIND(",",TRIM(MID(TRIM(Applications!D291),FIND(",",TRIM(Applications!D291)&amp;",")+1,200))&amp;",")-1))),$U$2:$V$67,2,FALSE),"")))</f>
        <v/>
      </c>
      <c r="O291" s="26">
        <f>IF(M291="","",IF(N291="",M291,M291&amp;", "&amp;N291))</f>
        <v/>
      </c>
      <c r="P291" s="26">
        <f>IF(O291="","",IF(COUNTIF(O$2:O291,O291)=1,COUNTIF(O$2:O$2000,O291)+(2001-ROW())/100000,""))</f>
        <v/>
      </c>
    </row>
    <row r="292">
      <c r="A292" s="26">
        <f>IF(AND(ISNUMBER(Applications!A292),ISNUMBER(Applications!M292),OR(UPPER(TRIM(Applications!I292))="INTERVIEWING",UPPER(TRIM(Applications!I292))="REJECTED",UPPER(TRIM(Applications!I292))="OFFER")),IF(Applications!M292&gt;=Applications!A292,Applications!M292-Applications!A292,""),"")</f>
        <v/>
      </c>
      <c r="B292" s="26">
        <f>IF(AND(D292=1,ISNUMBER(Applications!A292)),WEEKDAY(Applications!A292),"")</f>
        <v/>
      </c>
      <c r="C292" s="27">
        <f>IF(AND(D292=1,ISNUMBER(Applications!A292)),Applications!A292-WEEKDAY(Applications!A292,3),"")</f>
        <v/>
      </c>
      <c r="D292" s="26">
        <f>IF(OR(UPPER(TRIM(Applications!I292))="APPLIED",UPPER(TRIM(Applications!I292))="INTERVIEWING",UPPER(TRIM(Applications!I292))="REJECTED",UPPER(TRIM(Applications!I292))="OFFER"),1,0)</f>
        <v/>
      </c>
      <c r="E292" s="26">
        <f>IF(AND(ISNUMBER(Applications!M292),OR(N(Applications!O292)&gt;0,UPPER(TRIM(Applications!I292))="INTERVIEWING",UPPER(TRIM(Applications!I292))="OFFER")),Applications!M292-WEEKDAY(Applications!M292,3),"")</f>
        <v/>
      </c>
      <c r="F292" s="26">
        <f>IF(AND(UPPER(TRIM(Applications!I292))="SKIPPED",ISNUMBER(Applications!A292)),Applications!A292-WEEKDAY(Applications!A292,3),"")</f>
        <v/>
      </c>
      <c r="G292" s="26">
        <f>IF(AND(UPPER(TRIM(Applications!I292))="BOOKMARKED",ISNUMBER(Applications!A292)),Applications!A292-WEEKDAY(Applications!A292,3),"")</f>
        <v/>
      </c>
      <c r="H292" s="26">
        <f>IF(AND(UPPER(TRIM(Applications!I292))="NOT APPLIED",ISNUMBER(Applications!A292)),Applications!A292-WEEKDAY(Applications!A292,3),"")</f>
        <v/>
      </c>
      <c r="I292" s="26">
        <f>IF(AND(UPPER(TRIM(Applications!I292))="REJECTED",ISNUMBER(Applications!M292)),Applications!M292-WEEKDAY(Applications!M292,3),"")</f>
        <v/>
      </c>
      <c r="J292" s="26">
        <f>IF(AND(UPPER(TRIM(Applications!I292))="OFFER",ISNUMBER(Applications!M292)),Applications!M292-WEEKDAY(Applications!M292,3),"")</f>
        <v/>
      </c>
      <c r="K292" s="26">
        <f>IF(TRIM(Applications!J292)="","",IFERROR(LOOKUP(2,1/ISNUMBER(SEARCH($R$2:$R$25,Applications!J292)),$S$2:$S$25),""))</f>
        <v/>
      </c>
      <c r="L292" s="26">
        <f>IF(K292="","",IF(COUNTIF(K$2:K292,K292)=1,COUNTIF(K$2:K$2000,K292)+(2001-ROW())/100000,""))</f>
        <v/>
      </c>
      <c r="M292" s="26">
        <f>IF(TRIM(Applications!D292)="","",TRIM(LEFT(TRIM(Applications!D292),FIND(",",TRIM(Applications!D292)&amp;",")-1)))</f>
        <v/>
      </c>
      <c r="N292" s="26">
        <f>IF(M292="","",IF(LEN(TRIM(LEFT(TRIM(MID(TRIM(Applications!D292),FIND(",",TRIM(Applications!D292)&amp;",")+1,200)),FIND(",",TRIM(MID(TRIM(Applications!D292),FIND(",",TRIM(Applications!D292)&amp;",")+1,200))&amp;",")-1)))=2,UPPER(TRIM(LEFT(TRIM(MID(TRIM(Applications!D292),FIND(",",TRIM(Applications!D292)&amp;",")+1,200)),FIND(",",TRIM(MID(TRIM(Applications!D292),FIND(",",TRIM(Applications!D292)&amp;",")+1,200))&amp;",")-1))),IFERROR(VLOOKUP(LOWER(TRIM(LEFT(TRIM(MID(TRIM(Applications!D292),FIND(",",TRIM(Applications!D292)&amp;",")+1,200)),FIND(",",TRIM(MID(TRIM(Applications!D292),FIND(",",TRIM(Applications!D292)&amp;",")+1,200))&amp;",")-1))),$U$2:$V$67,2,FALSE),"")))</f>
        <v/>
      </c>
      <c r="O292" s="26">
        <f>IF(M292="","",IF(N292="",M292,M292&amp;", "&amp;N292))</f>
        <v/>
      </c>
      <c r="P292" s="26">
        <f>IF(O292="","",IF(COUNTIF(O$2:O292,O292)=1,COUNTIF(O$2:O$2000,O292)+(2001-ROW())/100000,""))</f>
        <v/>
      </c>
    </row>
    <row r="293">
      <c r="A293" s="26">
        <f>IF(AND(ISNUMBER(Applications!A293),ISNUMBER(Applications!M293),OR(UPPER(TRIM(Applications!I293))="INTERVIEWING",UPPER(TRIM(Applications!I293))="REJECTED",UPPER(TRIM(Applications!I293))="OFFER")),IF(Applications!M293&gt;=Applications!A293,Applications!M293-Applications!A293,""),"")</f>
        <v/>
      </c>
      <c r="B293" s="26">
        <f>IF(AND(D293=1,ISNUMBER(Applications!A293)),WEEKDAY(Applications!A293),"")</f>
        <v/>
      </c>
      <c r="C293" s="27">
        <f>IF(AND(D293=1,ISNUMBER(Applications!A293)),Applications!A293-WEEKDAY(Applications!A293,3),"")</f>
        <v/>
      </c>
      <c r="D293" s="26">
        <f>IF(OR(UPPER(TRIM(Applications!I293))="APPLIED",UPPER(TRIM(Applications!I293))="INTERVIEWING",UPPER(TRIM(Applications!I293))="REJECTED",UPPER(TRIM(Applications!I293))="OFFER"),1,0)</f>
        <v/>
      </c>
      <c r="E293" s="26">
        <f>IF(AND(ISNUMBER(Applications!M293),OR(N(Applications!O293)&gt;0,UPPER(TRIM(Applications!I293))="INTERVIEWING",UPPER(TRIM(Applications!I293))="OFFER")),Applications!M293-WEEKDAY(Applications!M293,3),"")</f>
        <v/>
      </c>
      <c r="F293" s="26">
        <f>IF(AND(UPPER(TRIM(Applications!I293))="SKIPPED",ISNUMBER(Applications!A293)),Applications!A293-WEEKDAY(Applications!A293,3),"")</f>
        <v/>
      </c>
      <c r="G293" s="26">
        <f>IF(AND(UPPER(TRIM(Applications!I293))="BOOKMARKED",ISNUMBER(Applications!A293)),Applications!A293-WEEKDAY(Applications!A293,3),"")</f>
        <v/>
      </c>
      <c r="H293" s="26">
        <f>IF(AND(UPPER(TRIM(Applications!I293))="NOT APPLIED",ISNUMBER(Applications!A293)),Applications!A293-WEEKDAY(Applications!A293,3),"")</f>
        <v/>
      </c>
      <c r="I293" s="26">
        <f>IF(AND(UPPER(TRIM(Applications!I293))="REJECTED",ISNUMBER(Applications!M293)),Applications!M293-WEEKDAY(Applications!M293,3),"")</f>
        <v/>
      </c>
      <c r="J293" s="26">
        <f>IF(AND(UPPER(TRIM(Applications!I293))="OFFER",ISNUMBER(Applications!M293)),Applications!M293-WEEKDAY(Applications!M293,3),"")</f>
        <v/>
      </c>
      <c r="K293" s="26">
        <f>IF(TRIM(Applications!J293)="","",IFERROR(LOOKUP(2,1/ISNUMBER(SEARCH($R$2:$R$25,Applications!J293)),$S$2:$S$25),""))</f>
        <v/>
      </c>
      <c r="L293" s="26">
        <f>IF(K293="","",IF(COUNTIF(K$2:K293,K293)=1,COUNTIF(K$2:K$2000,K293)+(2001-ROW())/100000,""))</f>
        <v/>
      </c>
      <c r="M293" s="26">
        <f>IF(TRIM(Applications!D293)="","",TRIM(LEFT(TRIM(Applications!D293),FIND(",",TRIM(Applications!D293)&amp;",")-1)))</f>
        <v/>
      </c>
      <c r="N293" s="26">
        <f>IF(M293="","",IF(LEN(TRIM(LEFT(TRIM(MID(TRIM(Applications!D293),FIND(",",TRIM(Applications!D293)&amp;",")+1,200)),FIND(",",TRIM(MID(TRIM(Applications!D293),FIND(",",TRIM(Applications!D293)&amp;",")+1,200))&amp;",")-1)))=2,UPPER(TRIM(LEFT(TRIM(MID(TRIM(Applications!D293),FIND(",",TRIM(Applications!D293)&amp;",")+1,200)),FIND(",",TRIM(MID(TRIM(Applications!D293),FIND(",",TRIM(Applications!D293)&amp;",")+1,200))&amp;",")-1))),IFERROR(VLOOKUP(LOWER(TRIM(LEFT(TRIM(MID(TRIM(Applications!D293),FIND(",",TRIM(Applications!D293)&amp;",")+1,200)),FIND(",",TRIM(MID(TRIM(Applications!D293),FIND(",",TRIM(Applications!D293)&amp;",")+1,200))&amp;",")-1))),$U$2:$V$67,2,FALSE),"")))</f>
        <v/>
      </c>
      <c r="O293" s="26">
        <f>IF(M293="","",IF(N293="",M293,M293&amp;", "&amp;N293))</f>
        <v/>
      </c>
      <c r="P293" s="26">
        <f>IF(O293="","",IF(COUNTIF(O$2:O293,O293)=1,COUNTIF(O$2:O$2000,O293)+(2001-ROW())/100000,""))</f>
        <v/>
      </c>
    </row>
    <row r="294">
      <c r="A294" s="26">
        <f>IF(AND(ISNUMBER(Applications!A294),ISNUMBER(Applications!M294),OR(UPPER(TRIM(Applications!I294))="INTERVIEWING",UPPER(TRIM(Applications!I294))="REJECTED",UPPER(TRIM(Applications!I294))="OFFER")),IF(Applications!M294&gt;=Applications!A294,Applications!M294-Applications!A294,""),"")</f>
        <v/>
      </c>
      <c r="B294" s="26">
        <f>IF(AND(D294=1,ISNUMBER(Applications!A294)),WEEKDAY(Applications!A294),"")</f>
        <v/>
      </c>
      <c r="C294" s="27">
        <f>IF(AND(D294=1,ISNUMBER(Applications!A294)),Applications!A294-WEEKDAY(Applications!A294,3),"")</f>
        <v/>
      </c>
      <c r="D294" s="26">
        <f>IF(OR(UPPER(TRIM(Applications!I294))="APPLIED",UPPER(TRIM(Applications!I294))="INTERVIEWING",UPPER(TRIM(Applications!I294))="REJECTED",UPPER(TRIM(Applications!I294))="OFFER"),1,0)</f>
        <v/>
      </c>
      <c r="E294" s="26">
        <f>IF(AND(ISNUMBER(Applications!M294),OR(N(Applications!O294)&gt;0,UPPER(TRIM(Applications!I294))="INTERVIEWING",UPPER(TRIM(Applications!I294))="OFFER")),Applications!M294-WEEKDAY(Applications!M294,3),"")</f>
        <v/>
      </c>
      <c r="F294" s="26">
        <f>IF(AND(UPPER(TRIM(Applications!I294))="SKIPPED",ISNUMBER(Applications!A294)),Applications!A294-WEEKDAY(Applications!A294,3),"")</f>
        <v/>
      </c>
      <c r="G294" s="26">
        <f>IF(AND(UPPER(TRIM(Applications!I294))="BOOKMARKED",ISNUMBER(Applications!A294)),Applications!A294-WEEKDAY(Applications!A294,3),"")</f>
        <v/>
      </c>
      <c r="H294" s="26">
        <f>IF(AND(UPPER(TRIM(Applications!I294))="NOT APPLIED",ISNUMBER(Applications!A294)),Applications!A294-WEEKDAY(Applications!A294,3),"")</f>
        <v/>
      </c>
      <c r="I294" s="26">
        <f>IF(AND(UPPER(TRIM(Applications!I294))="REJECTED",ISNUMBER(Applications!M294)),Applications!M294-WEEKDAY(Applications!M294,3),"")</f>
        <v/>
      </c>
      <c r="J294" s="26">
        <f>IF(AND(UPPER(TRIM(Applications!I294))="OFFER",ISNUMBER(Applications!M294)),Applications!M294-WEEKDAY(Applications!M294,3),"")</f>
        <v/>
      </c>
      <c r="K294" s="26">
        <f>IF(TRIM(Applications!J294)="","",IFERROR(LOOKUP(2,1/ISNUMBER(SEARCH($R$2:$R$25,Applications!J294)),$S$2:$S$25),""))</f>
        <v/>
      </c>
      <c r="L294" s="26">
        <f>IF(K294="","",IF(COUNTIF(K$2:K294,K294)=1,COUNTIF(K$2:K$2000,K294)+(2001-ROW())/100000,""))</f>
        <v/>
      </c>
      <c r="M294" s="26">
        <f>IF(TRIM(Applications!D294)="","",TRIM(LEFT(TRIM(Applications!D294),FIND(",",TRIM(Applications!D294)&amp;",")-1)))</f>
        <v/>
      </c>
      <c r="N294" s="26">
        <f>IF(M294="","",IF(LEN(TRIM(LEFT(TRIM(MID(TRIM(Applications!D294),FIND(",",TRIM(Applications!D294)&amp;",")+1,200)),FIND(",",TRIM(MID(TRIM(Applications!D294),FIND(",",TRIM(Applications!D294)&amp;",")+1,200))&amp;",")-1)))=2,UPPER(TRIM(LEFT(TRIM(MID(TRIM(Applications!D294),FIND(",",TRIM(Applications!D294)&amp;",")+1,200)),FIND(",",TRIM(MID(TRIM(Applications!D294),FIND(",",TRIM(Applications!D294)&amp;",")+1,200))&amp;",")-1))),IFERROR(VLOOKUP(LOWER(TRIM(LEFT(TRIM(MID(TRIM(Applications!D294),FIND(",",TRIM(Applications!D294)&amp;",")+1,200)),FIND(",",TRIM(MID(TRIM(Applications!D294),FIND(",",TRIM(Applications!D294)&amp;",")+1,200))&amp;",")-1))),$U$2:$V$67,2,FALSE),"")))</f>
        <v/>
      </c>
      <c r="O294" s="26">
        <f>IF(M294="","",IF(N294="",M294,M294&amp;", "&amp;N294))</f>
        <v/>
      </c>
      <c r="P294" s="26">
        <f>IF(O294="","",IF(COUNTIF(O$2:O294,O294)=1,COUNTIF(O$2:O$2000,O294)+(2001-ROW())/100000,""))</f>
        <v/>
      </c>
    </row>
    <row r="295">
      <c r="A295" s="26">
        <f>IF(AND(ISNUMBER(Applications!A295),ISNUMBER(Applications!M295),OR(UPPER(TRIM(Applications!I295))="INTERVIEWING",UPPER(TRIM(Applications!I295))="REJECTED",UPPER(TRIM(Applications!I295))="OFFER")),IF(Applications!M295&gt;=Applications!A295,Applications!M295-Applications!A295,""),"")</f>
        <v/>
      </c>
      <c r="B295" s="26">
        <f>IF(AND(D295=1,ISNUMBER(Applications!A295)),WEEKDAY(Applications!A295),"")</f>
        <v/>
      </c>
      <c r="C295" s="27">
        <f>IF(AND(D295=1,ISNUMBER(Applications!A295)),Applications!A295-WEEKDAY(Applications!A295,3),"")</f>
        <v/>
      </c>
      <c r="D295" s="26">
        <f>IF(OR(UPPER(TRIM(Applications!I295))="APPLIED",UPPER(TRIM(Applications!I295))="INTERVIEWING",UPPER(TRIM(Applications!I295))="REJECTED",UPPER(TRIM(Applications!I295))="OFFER"),1,0)</f>
        <v/>
      </c>
      <c r="E295" s="26">
        <f>IF(AND(ISNUMBER(Applications!M295),OR(N(Applications!O295)&gt;0,UPPER(TRIM(Applications!I295))="INTERVIEWING",UPPER(TRIM(Applications!I295))="OFFER")),Applications!M295-WEEKDAY(Applications!M295,3),"")</f>
        <v/>
      </c>
      <c r="F295" s="26">
        <f>IF(AND(UPPER(TRIM(Applications!I295))="SKIPPED",ISNUMBER(Applications!A295)),Applications!A295-WEEKDAY(Applications!A295,3),"")</f>
        <v/>
      </c>
      <c r="G295" s="26">
        <f>IF(AND(UPPER(TRIM(Applications!I295))="BOOKMARKED",ISNUMBER(Applications!A295)),Applications!A295-WEEKDAY(Applications!A295,3),"")</f>
        <v/>
      </c>
      <c r="H295" s="26">
        <f>IF(AND(UPPER(TRIM(Applications!I295))="NOT APPLIED",ISNUMBER(Applications!A295)),Applications!A295-WEEKDAY(Applications!A295,3),"")</f>
        <v/>
      </c>
      <c r="I295" s="26">
        <f>IF(AND(UPPER(TRIM(Applications!I295))="REJECTED",ISNUMBER(Applications!M295)),Applications!M295-WEEKDAY(Applications!M295,3),"")</f>
        <v/>
      </c>
      <c r="J295" s="26">
        <f>IF(AND(UPPER(TRIM(Applications!I295))="OFFER",ISNUMBER(Applications!M295)),Applications!M295-WEEKDAY(Applications!M295,3),"")</f>
        <v/>
      </c>
      <c r="K295" s="26">
        <f>IF(TRIM(Applications!J295)="","",IFERROR(LOOKUP(2,1/ISNUMBER(SEARCH($R$2:$R$25,Applications!J295)),$S$2:$S$25),""))</f>
        <v/>
      </c>
      <c r="L295" s="26">
        <f>IF(K295="","",IF(COUNTIF(K$2:K295,K295)=1,COUNTIF(K$2:K$2000,K295)+(2001-ROW())/100000,""))</f>
        <v/>
      </c>
      <c r="M295" s="26">
        <f>IF(TRIM(Applications!D295)="","",TRIM(LEFT(TRIM(Applications!D295),FIND(",",TRIM(Applications!D295)&amp;",")-1)))</f>
        <v/>
      </c>
      <c r="N295" s="26">
        <f>IF(M295="","",IF(LEN(TRIM(LEFT(TRIM(MID(TRIM(Applications!D295),FIND(",",TRIM(Applications!D295)&amp;",")+1,200)),FIND(",",TRIM(MID(TRIM(Applications!D295),FIND(",",TRIM(Applications!D295)&amp;",")+1,200))&amp;",")-1)))=2,UPPER(TRIM(LEFT(TRIM(MID(TRIM(Applications!D295),FIND(",",TRIM(Applications!D295)&amp;",")+1,200)),FIND(",",TRIM(MID(TRIM(Applications!D295),FIND(",",TRIM(Applications!D295)&amp;",")+1,200))&amp;",")-1))),IFERROR(VLOOKUP(LOWER(TRIM(LEFT(TRIM(MID(TRIM(Applications!D295),FIND(",",TRIM(Applications!D295)&amp;",")+1,200)),FIND(",",TRIM(MID(TRIM(Applications!D295),FIND(",",TRIM(Applications!D295)&amp;",")+1,200))&amp;",")-1))),$U$2:$V$67,2,FALSE),"")))</f>
        <v/>
      </c>
      <c r="O295" s="26">
        <f>IF(M295="","",IF(N295="",M295,M295&amp;", "&amp;N295))</f>
        <v/>
      </c>
      <c r="P295" s="26">
        <f>IF(O295="","",IF(COUNTIF(O$2:O295,O295)=1,COUNTIF(O$2:O$2000,O295)+(2001-ROW())/100000,""))</f>
        <v/>
      </c>
    </row>
    <row r="296">
      <c r="A296" s="26">
        <f>IF(AND(ISNUMBER(Applications!A296),ISNUMBER(Applications!M296),OR(UPPER(TRIM(Applications!I296))="INTERVIEWING",UPPER(TRIM(Applications!I296))="REJECTED",UPPER(TRIM(Applications!I296))="OFFER")),IF(Applications!M296&gt;=Applications!A296,Applications!M296-Applications!A296,""),"")</f>
        <v/>
      </c>
      <c r="B296" s="26">
        <f>IF(AND(D296=1,ISNUMBER(Applications!A296)),WEEKDAY(Applications!A296),"")</f>
        <v/>
      </c>
      <c r="C296" s="27">
        <f>IF(AND(D296=1,ISNUMBER(Applications!A296)),Applications!A296-WEEKDAY(Applications!A296,3),"")</f>
        <v/>
      </c>
      <c r="D296" s="26">
        <f>IF(OR(UPPER(TRIM(Applications!I296))="APPLIED",UPPER(TRIM(Applications!I296))="INTERVIEWING",UPPER(TRIM(Applications!I296))="REJECTED",UPPER(TRIM(Applications!I296))="OFFER"),1,0)</f>
        <v/>
      </c>
      <c r="E296" s="26">
        <f>IF(AND(ISNUMBER(Applications!M296),OR(N(Applications!O296)&gt;0,UPPER(TRIM(Applications!I296))="INTERVIEWING",UPPER(TRIM(Applications!I296))="OFFER")),Applications!M296-WEEKDAY(Applications!M296,3),"")</f>
        <v/>
      </c>
      <c r="F296" s="26">
        <f>IF(AND(UPPER(TRIM(Applications!I296))="SKIPPED",ISNUMBER(Applications!A296)),Applications!A296-WEEKDAY(Applications!A296,3),"")</f>
        <v/>
      </c>
      <c r="G296" s="26">
        <f>IF(AND(UPPER(TRIM(Applications!I296))="BOOKMARKED",ISNUMBER(Applications!A296)),Applications!A296-WEEKDAY(Applications!A296,3),"")</f>
        <v/>
      </c>
      <c r="H296" s="26">
        <f>IF(AND(UPPER(TRIM(Applications!I296))="NOT APPLIED",ISNUMBER(Applications!A296)),Applications!A296-WEEKDAY(Applications!A296,3),"")</f>
        <v/>
      </c>
      <c r="I296" s="26">
        <f>IF(AND(UPPER(TRIM(Applications!I296))="REJECTED",ISNUMBER(Applications!M296)),Applications!M296-WEEKDAY(Applications!M296,3),"")</f>
        <v/>
      </c>
      <c r="J296" s="26">
        <f>IF(AND(UPPER(TRIM(Applications!I296))="OFFER",ISNUMBER(Applications!M296)),Applications!M296-WEEKDAY(Applications!M296,3),"")</f>
        <v/>
      </c>
      <c r="K296" s="26">
        <f>IF(TRIM(Applications!J296)="","",IFERROR(LOOKUP(2,1/ISNUMBER(SEARCH($R$2:$R$25,Applications!J296)),$S$2:$S$25),""))</f>
        <v/>
      </c>
      <c r="L296" s="26">
        <f>IF(K296="","",IF(COUNTIF(K$2:K296,K296)=1,COUNTIF(K$2:K$2000,K296)+(2001-ROW())/100000,""))</f>
        <v/>
      </c>
      <c r="M296" s="26">
        <f>IF(TRIM(Applications!D296)="","",TRIM(LEFT(TRIM(Applications!D296),FIND(",",TRIM(Applications!D296)&amp;",")-1)))</f>
        <v/>
      </c>
      <c r="N296" s="26">
        <f>IF(M296="","",IF(LEN(TRIM(LEFT(TRIM(MID(TRIM(Applications!D296),FIND(",",TRIM(Applications!D296)&amp;",")+1,200)),FIND(",",TRIM(MID(TRIM(Applications!D296),FIND(",",TRIM(Applications!D296)&amp;",")+1,200))&amp;",")-1)))=2,UPPER(TRIM(LEFT(TRIM(MID(TRIM(Applications!D296),FIND(",",TRIM(Applications!D296)&amp;",")+1,200)),FIND(",",TRIM(MID(TRIM(Applications!D296),FIND(",",TRIM(Applications!D296)&amp;",")+1,200))&amp;",")-1))),IFERROR(VLOOKUP(LOWER(TRIM(LEFT(TRIM(MID(TRIM(Applications!D296),FIND(",",TRIM(Applications!D296)&amp;",")+1,200)),FIND(",",TRIM(MID(TRIM(Applications!D296),FIND(",",TRIM(Applications!D296)&amp;",")+1,200))&amp;",")-1))),$U$2:$V$67,2,FALSE),"")))</f>
        <v/>
      </c>
      <c r="O296" s="26">
        <f>IF(M296="","",IF(N296="",M296,M296&amp;", "&amp;N296))</f>
        <v/>
      </c>
      <c r="P296" s="26">
        <f>IF(O296="","",IF(COUNTIF(O$2:O296,O296)=1,COUNTIF(O$2:O$2000,O296)+(2001-ROW())/100000,""))</f>
        <v/>
      </c>
    </row>
    <row r="297">
      <c r="A297" s="26">
        <f>IF(AND(ISNUMBER(Applications!A297),ISNUMBER(Applications!M297),OR(UPPER(TRIM(Applications!I297))="INTERVIEWING",UPPER(TRIM(Applications!I297))="REJECTED",UPPER(TRIM(Applications!I297))="OFFER")),IF(Applications!M297&gt;=Applications!A297,Applications!M297-Applications!A297,""),"")</f>
        <v/>
      </c>
      <c r="B297" s="26">
        <f>IF(AND(D297=1,ISNUMBER(Applications!A297)),WEEKDAY(Applications!A297),"")</f>
        <v/>
      </c>
      <c r="C297" s="27">
        <f>IF(AND(D297=1,ISNUMBER(Applications!A297)),Applications!A297-WEEKDAY(Applications!A297,3),"")</f>
        <v/>
      </c>
      <c r="D297" s="26">
        <f>IF(OR(UPPER(TRIM(Applications!I297))="APPLIED",UPPER(TRIM(Applications!I297))="INTERVIEWING",UPPER(TRIM(Applications!I297))="REJECTED",UPPER(TRIM(Applications!I297))="OFFER"),1,0)</f>
        <v/>
      </c>
      <c r="E297" s="26">
        <f>IF(AND(ISNUMBER(Applications!M297),OR(N(Applications!O297)&gt;0,UPPER(TRIM(Applications!I297))="INTERVIEWING",UPPER(TRIM(Applications!I297))="OFFER")),Applications!M297-WEEKDAY(Applications!M297,3),"")</f>
        <v/>
      </c>
      <c r="F297" s="26">
        <f>IF(AND(UPPER(TRIM(Applications!I297))="SKIPPED",ISNUMBER(Applications!A297)),Applications!A297-WEEKDAY(Applications!A297,3),"")</f>
        <v/>
      </c>
      <c r="G297" s="26">
        <f>IF(AND(UPPER(TRIM(Applications!I297))="BOOKMARKED",ISNUMBER(Applications!A297)),Applications!A297-WEEKDAY(Applications!A297,3),"")</f>
        <v/>
      </c>
      <c r="H297" s="26">
        <f>IF(AND(UPPER(TRIM(Applications!I297))="NOT APPLIED",ISNUMBER(Applications!A297)),Applications!A297-WEEKDAY(Applications!A297,3),"")</f>
        <v/>
      </c>
      <c r="I297" s="26">
        <f>IF(AND(UPPER(TRIM(Applications!I297))="REJECTED",ISNUMBER(Applications!M297)),Applications!M297-WEEKDAY(Applications!M297,3),"")</f>
        <v/>
      </c>
      <c r="J297" s="26">
        <f>IF(AND(UPPER(TRIM(Applications!I297))="OFFER",ISNUMBER(Applications!M297)),Applications!M297-WEEKDAY(Applications!M297,3),"")</f>
        <v/>
      </c>
      <c r="K297" s="26">
        <f>IF(TRIM(Applications!J297)="","",IFERROR(LOOKUP(2,1/ISNUMBER(SEARCH($R$2:$R$25,Applications!J297)),$S$2:$S$25),""))</f>
        <v/>
      </c>
      <c r="L297" s="26">
        <f>IF(K297="","",IF(COUNTIF(K$2:K297,K297)=1,COUNTIF(K$2:K$2000,K297)+(2001-ROW())/100000,""))</f>
        <v/>
      </c>
      <c r="M297" s="26">
        <f>IF(TRIM(Applications!D297)="","",TRIM(LEFT(TRIM(Applications!D297),FIND(",",TRIM(Applications!D297)&amp;",")-1)))</f>
        <v/>
      </c>
      <c r="N297" s="26">
        <f>IF(M297="","",IF(LEN(TRIM(LEFT(TRIM(MID(TRIM(Applications!D297),FIND(",",TRIM(Applications!D297)&amp;",")+1,200)),FIND(",",TRIM(MID(TRIM(Applications!D297),FIND(",",TRIM(Applications!D297)&amp;",")+1,200))&amp;",")-1)))=2,UPPER(TRIM(LEFT(TRIM(MID(TRIM(Applications!D297),FIND(",",TRIM(Applications!D297)&amp;",")+1,200)),FIND(",",TRIM(MID(TRIM(Applications!D297),FIND(",",TRIM(Applications!D297)&amp;",")+1,200))&amp;",")-1))),IFERROR(VLOOKUP(LOWER(TRIM(LEFT(TRIM(MID(TRIM(Applications!D297),FIND(",",TRIM(Applications!D297)&amp;",")+1,200)),FIND(",",TRIM(MID(TRIM(Applications!D297),FIND(",",TRIM(Applications!D297)&amp;",")+1,200))&amp;",")-1))),$U$2:$V$67,2,FALSE),"")))</f>
        <v/>
      </c>
      <c r="O297" s="26">
        <f>IF(M297="","",IF(N297="",M297,M297&amp;", "&amp;N297))</f>
        <v/>
      </c>
      <c r="P297" s="26">
        <f>IF(O297="","",IF(COUNTIF(O$2:O297,O297)=1,COUNTIF(O$2:O$2000,O297)+(2001-ROW())/100000,""))</f>
        <v/>
      </c>
    </row>
    <row r="298">
      <c r="A298" s="26">
        <f>IF(AND(ISNUMBER(Applications!A298),ISNUMBER(Applications!M298),OR(UPPER(TRIM(Applications!I298))="INTERVIEWING",UPPER(TRIM(Applications!I298))="REJECTED",UPPER(TRIM(Applications!I298))="OFFER")),IF(Applications!M298&gt;=Applications!A298,Applications!M298-Applications!A298,""),"")</f>
        <v/>
      </c>
      <c r="B298" s="26">
        <f>IF(AND(D298=1,ISNUMBER(Applications!A298)),WEEKDAY(Applications!A298),"")</f>
        <v/>
      </c>
      <c r="C298" s="27">
        <f>IF(AND(D298=1,ISNUMBER(Applications!A298)),Applications!A298-WEEKDAY(Applications!A298,3),"")</f>
        <v/>
      </c>
      <c r="D298" s="26">
        <f>IF(OR(UPPER(TRIM(Applications!I298))="APPLIED",UPPER(TRIM(Applications!I298))="INTERVIEWING",UPPER(TRIM(Applications!I298))="REJECTED",UPPER(TRIM(Applications!I298))="OFFER"),1,0)</f>
        <v/>
      </c>
      <c r="E298" s="26">
        <f>IF(AND(ISNUMBER(Applications!M298),OR(N(Applications!O298)&gt;0,UPPER(TRIM(Applications!I298))="INTERVIEWING",UPPER(TRIM(Applications!I298))="OFFER")),Applications!M298-WEEKDAY(Applications!M298,3),"")</f>
        <v/>
      </c>
      <c r="F298" s="26">
        <f>IF(AND(UPPER(TRIM(Applications!I298))="SKIPPED",ISNUMBER(Applications!A298)),Applications!A298-WEEKDAY(Applications!A298,3),"")</f>
        <v/>
      </c>
      <c r="G298" s="26">
        <f>IF(AND(UPPER(TRIM(Applications!I298))="BOOKMARKED",ISNUMBER(Applications!A298)),Applications!A298-WEEKDAY(Applications!A298,3),"")</f>
        <v/>
      </c>
      <c r="H298" s="26">
        <f>IF(AND(UPPER(TRIM(Applications!I298))="NOT APPLIED",ISNUMBER(Applications!A298)),Applications!A298-WEEKDAY(Applications!A298,3),"")</f>
        <v/>
      </c>
      <c r="I298" s="26">
        <f>IF(AND(UPPER(TRIM(Applications!I298))="REJECTED",ISNUMBER(Applications!M298)),Applications!M298-WEEKDAY(Applications!M298,3),"")</f>
        <v/>
      </c>
      <c r="J298" s="26">
        <f>IF(AND(UPPER(TRIM(Applications!I298))="OFFER",ISNUMBER(Applications!M298)),Applications!M298-WEEKDAY(Applications!M298,3),"")</f>
        <v/>
      </c>
      <c r="K298" s="26">
        <f>IF(TRIM(Applications!J298)="","",IFERROR(LOOKUP(2,1/ISNUMBER(SEARCH($R$2:$R$25,Applications!J298)),$S$2:$S$25),""))</f>
        <v/>
      </c>
      <c r="L298" s="26">
        <f>IF(K298="","",IF(COUNTIF(K$2:K298,K298)=1,COUNTIF(K$2:K$2000,K298)+(2001-ROW())/100000,""))</f>
        <v/>
      </c>
      <c r="M298" s="26">
        <f>IF(TRIM(Applications!D298)="","",TRIM(LEFT(TRIM(Applications!D298),FIND(",",TRIM(Applications!D298)&amp;",")-1)))</f>
        <v/>
      </c>
      <c r="N298" s="26">
        <f>IF(M298="","",IF(LEN(TRIM(LEFT(TRIM(MID(TRIM(Applications!D298),FIND(",",TRIM(Applications!D298)&amp;",")+1,200)),FIND(",",TRIM(MID(TRIM(Applications!D298),FIND(",",TRIM(Applications!D298)&amp;",")+1,200))&amp;",")-1)))=2,UPPER(TRIM(LEFT(TRIM(MID(TRIM(Applications!D298),FIND(",",TRIM(Applications!D298)&amp;",")+1,200)),FIND(",",TRIM(MID(TRIM(Applications!D298),FIND(",",TRIM(Applications!D298)&amp;",")+1,200))&amp;",")-1))),IFERROR(VLOOKUP(LOWER(TRIM(LEFT(TRIM(MID(TRIM(Applications!D298),FIND(",",TRIM(Applications!D298)&amp;",")+1,200)),FIND(",",TRIM(MID(TRIM(Applications!D298),FIND(",",TRIM(Applications!D298)&amp;",")+1,200))&amp;",")-1))),$U$2:$V$67,2,FALSE),"")))</f>
        <v/>
      </c>
      <c r="O298" s="26">
        <f>IF(M298="","",IF(N298="",M298,M298&amp;", "&amp;N298))</f>
        <v/>
      </c>
      <c r="P298" s="26">
        <f>IF(O298="","",IF(COUNTIF(O$2:O298,O298)=1,COUNTIF(O$2:O$2000,O298)+(2001-ROW())/100000,""))</f>
        <v/>
      </c>
    </row>
    <row r="299">
      <c r="A299" s="26">
        <f>IF(AND(ISNUMBER(Applications!A299),ISNUMBER(Applications!M299),OR(UPPER(TRIM(Applications!I299))="INTERVIEWING",UPPER(TRIM(Applications!I299))="REJECTED",UPPER(TRIM(Applications!I299))="OFFER")),IF(Applications!M299&gt;=Applications!A299,Applications!M299-Applications!A299,""),"")</f>
        <v/>
      </c>
      <c r="B299" s="26">
        <f>IF(AND(D299=1,ISNUMBER(Applications!A299)),WEEKDAY(Applications!A299),"")</f>
        <v/>
      </c>
      <c r="C299" s="27">
        <f>IF(AND(D299=1,ISNUMBER(Applications!A299)),Applications!A299-WEEKDAY(Applications!A299,3),"")</f>
        <v/>
      </c>
      <c r="D299" s="26">
        <f>IF(OR(UPPER(TRIM(Applications!I299))="APPLIED",UPPER(TRIM(Applications!I299))="INTERVIEWING",UPPER(TRIM(Applications!I299))="REJECTED",UPPER(TRIM(Applications!I299))="OFFER"),1,0)</f>
        <v/>
      </c>
      <c r="E299" s="26">
        <f>IF(AND(ISNUMBER(Applications!M299),OR(N(Applications!O299)&gt;0,UPPER(TRIM(Applications!I299))="INTERVIEWING",UPPER(TRIM(Applications!I299))="OFFER")),Applications!M299-WEEKDAY(Applications!M299,3),"")</f>
        <v/>
      </c>
      <c r="F299" s="26">
        <f>IF(AND(UPPER(TRIM(Applications!I299))="SKIPPED",ISNUMBER(Applications!A299)),Applications!A299-WEEKDAY(Applications!A299,3),"")</f>
        <v/>
      </c>
      <c r="G299" s="26">
        <f>IF(AND(UPPER(TRIM(Applications!I299))="BOOKMARKED",ISNUMBER(Applications!A299)),Applications!A299-WEEKDAY(Applications!A299,3),"")</f>
        <v/>
      </c>
      <c r="H299" s="26">
        <f>IF(AND(UPPER(TRIM(Applications!I299))="NOT APPLIED",ISNUMBER(Applications!A299)),Applications!A299-WEEKDAY(Applications!A299,3),"")</f>
        <v/>
      </c>
      <c r="I299" s="26">
        <f>IF(AND(UPPER(TRIM(Applications!I299))="REJECTED",ISNUMBER(Applications!M299)),Applications!M299-WEEKDAY(Applications!M299,3),"")</f>
        <v/>
      </c>
      <c r="J299" s="26">
        <f>IF(AND(UPPER(TRIM(Applications!I299))="OFFER",ISNUMBER(Applications!M299)),Applications!M299-WEEKDAY(Applications!M299,3),"")</f>
        <v/>
      </c>
      <c r="K299" s="26">
        <f>IF(TRIM(Applications!J299)="","",IFERROR(LOOKUP(2,1/ISNUMBER(SEARCH($R$2:$R$25,Applications!J299)),$S$2:$S$25),""))</f>
        <v/>
      </c>
      <c r="L299" s="26">
        <f>IF(K299="","",IF(COUNTIF(K$2:K299,K299)=1,COUNTIF(K$2:K$2000,K299)+(2001-ROW())/100000,""))</f>
        <v/>
      </c>
      <c r="M299" s="26">
        <f>IF(TRIM(Applications!D299)="","",TRIM(LEFT(TRIM(Applications!D299),FIND(",",TRIM(Applications!D299)&amp;",")-1)))</f>
        <v/>
      </c>
      <c r="N299" s="26">
        <f>IF(M299="","",IF(LEN(TRIM(LEFT(TRIM(MID(TRIM(Applications!D299),FIND(",",TRIM(Applications!D299)&amp;",")+1,200)),FIND(",",TRIM(MID(TRIM(Applications!D299),FIND(",",TRIM(Applications!D299)&amp;",")+1,200))&amp;",")-1)))=2,UPPER(TRIM(LEFT(TRIM(MID(TRIM(Applications!D299),FIND(",",TRIM(Applications!D299)&amp;",")+1,200)),FIND(",",TRIM(MID(TRIM(Applications!D299),FIND(",",TRIM(Applications!D299)&amp;",")+1,200))&amp;",")-1))),IFERROR(VLOOKUP(LOWER(TRIM(LEFT(TRIM(MID(TRIM(Applications!D299),FIND(",",TRIM(Applications!D299)&amp;",")+1,200)),FIND(",",TRIM(MID(TRIM(Applications!D299),FIND(",",TRIM(Applications!D299)&amp;",")+1,200))&amp;",")-1))),$U$2:$V$67,2,FALSE),"")))</f>
        <v/>
      </c>
      <c r="O299" s="26">
        <f>IF(M299="","",IF(N299="",M299,M299&amp;", "&amp;N299))</f>
        <v/>
      </c>
      <c r="P299" s="26">
        <f>IF(O299="","",IF(COUNTIF(O$2:O299,O299)=1,COUNTIF(O$2:O$2000,O299)+(2001-ROW())/100000,""))</f>
        <v/>
      </c>
    </row>
    <row r="300">
      <c r="A300" s="26">
        <f>IF(AND(ISNUMBER(Applications!A300),ISNUMBER(Applications!M300),OR(UPPER(TRIM(Applications!I300))="INTERVIEWING",UPPER(TRIM(Applications!I300))="REJECTED",UPPER(TRIM(Applications!I300))="OFFER")),IF(Applications!M300&gt;=Applications!A300,Applications!M300-Applications!A300,""),"")</f>
        <v/>
      </c>
      <c r="B300" s="26">
        <f>IF(AND(D300=1,ISNUMBER(Applications!A300)),WEEKDAY(Applications!A300),"")</f>
        <v/>
      </c>
      <c r="C300" s="27">
        <f>IF(AND(D300=1,ISNUMBER(Applications!A300)),Applications!A300-WEEKDAY(Applications!A300,3),"")</f>
        <v/>
      </c>
      <c r="D300" s="26">
        <f>IF(OR(UPPER(TRIM(Applications!I300))="APPLIED",UPPER(TRIM(Applications!I300))="INTERVIEWING",UPPER(TRIM(Applications!I300))="REJECTED",UPPER(TRIM(Applications!I300))="OFFER"),1,0)</f>
        <v/>
      </c>
      <c r="E300" s="26">
        <f>IF(AND(ISNUMBER(Applications!M300),OR(N(Applications!O300)&gt;0,UPPER(TRIM(Applications!I300))="INTERVIEWING",UPPER(TRIM(Applications!I300))="OFFER")),Applications!M300-WEEKDAY(Applications!M300,3),"")</f>
        <v/>
      </c>
      <c r="F300" s="26">
        <f>IF(AND(UPPER(TRIM(Applications!I300))="SKIPPED",ISNUMBER(Applications!A300)),Applications!A300-WEEKDAY(Applications!A300,3),"")</f>
        <v/>
      </c>
      <c r="G300" s="26">
        <f>IF(AND(UPPER(TRIM(Applications!I300))="BOOKMARKED",ISNUMBER(Applications!A300)),Applications!A300-WEEKDAY(Applications!A300,3),"")</f>
        <v/>
      </c>
      <c r="H300" s="26">
        <f>IF(AND(UPPER(TRIM(Applications!I300))="NOT APPLIED",ISNUMBER(Applications!A300)),Applications!A300-WEEKDAY(Applications!A300,3),"")</f>
        <v/>
      </c>
      <c r="I300" s="26">
        <f>IF(AND(UPPER(TRIM(Applications!I300))="REJECTED",ISNUMBER(Applications!M300)),Applications!M300-WEEKDAY(Applications!M300,3),"")</f>
        <v/>
      </c>
      <c r="J300" s="26">
        <f>IF(AND(UPPER(TRIM(Applications!I300))="OFFER",ISNUMBER(Applications!M300)),Applications!M300-WEEKDAY(Applications!M300,3),"")</f>
        <v/>
      </c>
      <c r="K300" s="26">
        <f>IF(TRIM(Applications!J300)="","",IFERROR(LOOKUP(2,1/ISNUMBER(SEARCH($R$2:$R$25,Applications!J300)),$S$2:$S$25),""))</f>
        <v/>
      </c>
      <c r="L300" s="26">
        <f>IF(K300="","",IF(COUNTIF(K$2:K300,K300)=1,COUNTIF(K$2:K$2000,K300)+(2001-ROW())/100000,""))</f>
        <v/>
      </c>
      <c r="M300" s="26">
        <f>IF(TRIM(Applications!D300)="","",TRIM(LEFT(TRIM(Applications!D300),FIND(",",TRIM(Applications!D300)&amp;",")-1)))</f>
        <v/>
      </c>
      <c r="N300" s="26">
        <f>IF(M300="","",IF(LEN(TRIM(LEFT(TRIM(MID(TRIM(Applications!D300),FIND(",",TRIM(Applications!D300)&amp;",")+1,200)),FIND(",",TRIM(MID(TRIM(Applications!D300),FIND(",",TRIM(Applications!D300)&amp;",")+1,200))&amp;",")-1)))=2,UPPER(TRIM(LEFT(TRIM(MID(TRIM(Applications!D300),FIND(",",TRIM(Applications!D300)&amp;",")+1,200)),FIND(",",TRIM(MID(TRIM(Applications!D300),FIND(",",TRIM(Applications!D300)&amp;",")+1,200))&amp;",")-1))),IFERROR(VLOOKUP(LOWER(TRIM(LEFT(TRIM(MID(TRIM(Applications!D300),FIND(",",TRIM(Applications!D300)&amp;",")+1,200)),FIND(",",TRIM(MID(TRIM(Applications!D300),FIND(",",TRIM(Applications!D300)&amp;",")+1,200))&amp;",")-1))),$U$2:$V$67,2,FALSE),"")))</f>
        <v/>
      </c>
      <c r="O300" s="26">
        <f>IF(M300="","",IF(N300="",M300,M300&amp;", "&amp;N300))</f>
        <v/>
      </c>
      <c r="P300" s="26">
        <f>IF(O300="","",IF(COUNTIF(O$2:O300,O300)=1,COUNTIF(O$2:O$2000,O300)+(2001-ROW())/100000,""))</f>
        <v/>
      </c>
    </row>
    <row r="301">
      <c r="A301" s="26">
        <f>IF(AND(ISNUMBER(Applications!A301),ISNUMBER(Applications!M301),OR(UPPER(TRIM(Applications!I301))="INTERVIEWING",UPPER(TRIM(Applications!I301))="REJECTED",UPPER(TRIM(Applications!I301))="OFFER")),IF(Applications!M301&gt;=Applications!A301,Applications!M301-Applications!A301,""),"")</f>
        <v/>
      </c>
      <c r="B301" s="26">
        <f>IF(AND(D301=1,ISNUMBER(Applications!A301)),WEEKDAY(Applications!A301),"")</f>
        <v/>
      </c>
      <c r="C301" s="27">
        <f>IF(AND(D301=1,ISNUMBER(Applications!A301)),Applications!A301-WEEKDAY(Applications!A301,3),"")</f>
        <v/>
      </c>
      <c r="D301" s="26">
        <f>IF(OR(UPPER(TRIM(Applications!I301))="APPLIED",UPPER(TRIM(Applications!I301))="INTERVIEWING",UPPER(TRIM(Applications!I301))="REJECTED",UPPER(TRIM(Applications!I301))="OFFER"),1,0)</f>
        <v/>
      </c>
      <c r="E301" s="26">
        <f>IF(AND(ISNUMBER(Applications!M301),OR(N(Applications!O301)&gt;0,UPPER(TRIM(Applications!I301))="INTERVIEWING",UPPER(TRIM(Applications!I301))="OFFER")),Applications!M301-WEEKDAY(Applications!M301,3),"")</f>
        <v/>
      </c>
      <c r="F301" s="26">
        <f>IF(AND(UPPER(TRIM(Applications!I301))="SKIPPED",ISNUMBER(Applications!A301)),Applications!A301-WEEKDAY(Applications!A301,3),"")</f>
        <v/>
      </c>
      <c r="G301" s="26">
        <f>IF(AND(UPPER(TRIM(Applications!I301))="BOOKMARKED",ISNUMBER(Applications!A301)),Applications!A301-WEEKDAY(Applications!A301,3),"")</f>
        <v/>
      </c>
      <c r="H301" s="26">
        <f>IF(AND(UPPER(TRIM(Applications!I301))="NOT APPLIED",ISNUMBER(Applications!A301)),Applications!A301-WEEKDAY(Applications!A301,3),"")</f>
        <v/>
      </c>
      <c r="I301" s="26">
        <f>IF(AND(UPPER(TRIM(Applications!I301))="REJECTED",ISNUMBER(Applications!M301)),Applications!M301-WEEKDAY(Applications!M301,3),"")</f>
        <v/>
      </c>
      <c r="J301" s="26">
        <f>IF(AND(UPPER(TRIM(Applications!I301))="OFFER",ISNUMBER(Applications!M301)),Applications!M301-WEEKDAY(Applications!M301,3),"")</f>
        <v/>
      </c>
      <c r="K301" s="26">
        <f>IF(TRIM(Applications!J301)="","",IFERROR(LOOKUP(2,1/ISNUMBER(SEARCH($R$2:$R$25,Applications!J301)),$S$2:$S$25),""))</f>
        <v/>
      </c>
      <c r="L301" s="26">
        <f>IF(K301="","",IF(COUNTIF(K$2:K301,K301)=1,COUNTIF(K$2:K$2000,K301)+(2001-ROW())/100000,""))</f>
        <v/>
      </c>
      <c r="M301" s="26">
        <f>IF(TRIM(Applications!D301)="","",TRIM(LEFT(TRIM(Applications!D301),FIND(",",TRIM(Applications!D301)&amp;",")-1)))</f>
        <v/>
      </c>
      <c r="N301" s="26">
        <f>IF(M301="","",IF(LEN(TRIM(LEFT(TRIM(MID(TRIM(Applications!D301),FIND(",",TRIM(Applications!D301)&amp;",")+1,200)),FIND(",",TRIM(MID(TRIM(Applications!D301),FIND(",",TRIM(Applications!D301)&amp;",")+1,200))&amp;",")-1)))=2,UPPER(TRIM(LEFT(TRIM(MID(TRIM(Applications!D301),FIND(",",TRIM(Applications!D301)&amp;",")+1,200)),FIND(",",TRIM(MID(TRIM(Applications!D301),FIND(",",TRIM(Applications!D301)&amp;",")+1,200))&amp;",")-1))),IFERROR(VLOOKUP(LOWER(TRIM(LEFT(TRIM(MID(TRIM(Applications!D301),FIND(",",TRIM(Applications!D301)&amp;",")+1,200)),FIND(",",TRIM(MID(TRIM(Applications!D301),FIND(",",TRIM(Applications!D301)&amp;",")+1,200))&amp;",")-1))),$U$2:$V$67,2,FALSE),"")))</f>
        <v/>
      </c>
      <c r="O301" s="26">
        <f>IF(M301="","",IF(N301="",M301,M301&amp;", "&amp;N301))</f>
        <v/>
      </c>
      <c r="P301" s="26">
        <f>IF(O301="","",IF(COUNTIF(O$2:O301,O301)=1,COUNTIF(O$2:O$2000,O301)+(2001-ROW())/100000,""))</f>
        <v/>
      </c>
    </row>
    <row r="302">
      <c r="A302" s="26">
        <f>IF(AND(ISNUMBER(Applications!A302),ISNUMBER(Applications!M302),OR(UPPER(TRIM(Applications!I302))="INTERVIEWING",UPPER(TRIM(Applications!I302))="REJECTED",UPPER(TRIM(Applications!I302))="OFFER")),IF(Applications!M302&gt;=Applications!A302,Applications!M302-Applications!A302,""),"")</f>
        <v/>
      </c>
      <c r="B302" s="26">
        <f>IF(AND(D302=1,ISNUMBER(Applications!A302)),WEEKDAY(Applications!A302),"")</f>
        <v/>
      </c>
      <c r="C302" s="27">
        <f>IF(AND(D302=1,ISNUMBER(Applications!A302)),Applications!A302-WEEKDAY(Applications!A302,3),"")</f>
        <v/>
      </c>
      <c r="D302" s="26">
        <f>IF(OR(UPPER(TRIM(Applications!I302))="APPLIED",UPPER(TRIM(Applications!I302))="INTERVIEWING",UPPER(TRIM(Applications!I302))="REJECTED",UPPER(TRIM(Applications!I302))="OFFER"),1,0)</f>
        <v/>
      </c>
      <c r="E302" s="26">
        <f>IF(AND(ISNUMBER(Applications!M302),OR(N(Applications!O302)&gt;0,UPPER(TRIM(Applications!I302))="INTERVIEWING",UPPER(TRIM(Applications!I302))="OFFER")),Applications!M302-WEEKDAY(Applications!M302,3),"")</f>
        <v/>
      </c>
      <c r="F302" s="26">
        <f>IF(AND(UPPER(TRIM(Applications!I302))="SKIPPED",ISNUMBER(Applications!A302)),Applications!A302-WEEKDAY(Applications!A302,3),"")</f>
        <v/>
      </c>
      <c r="G302" s="26">
        <f>IF(AND(UPPER(TRIM(Applications!I302))="BOOKMARKED",ISNUMBER(Applications!A302)),Applications!A302-WEEKDAY(Applications!A302,3),"")</f>
        <v/>
      </c>
      <c r="H302" s="26">
        <f>IF(AND(UPPER(TRIM(Applications!I302))="NOT APPLIED",ISNUMBER(Applications!A302)),Applications!A302-WEEKDAY(Applications!A302,3),"")</f>
        <v/>
      </c>
      <c r="I302" s="26">
        <f>IF(AND(UPPER(TRIM(Applications!I302))="REJECTED",ISNUMBER(Applications!M302)),Applications!M302-WEEKDAY(Applications!M302,3),"")</f>
        <v/>
      </c>
      <c r="J302" s="26">
        <f>IF(AND(UPPER(TRIM(Applications!I302))="OFFER",ISNUMBER(Applications!M302)),Applications!M302-WEEKDAY(Applications!M302,3),"")</f>
        <v/>
      </c>
      <c r="K302" s="26">
        <f>IF(TRIM(Applications!J302)="","",IFERROR(LOOKUP(2,1/ISNUMBER(SEARCH($R$2:$R$25,Applications!J302)),$S$2:$S$25),""))</f>
        <v/>
      </c>
      <c r="L302" s="26">
        <f>IF(K302="","",IF(COUNTIF(K$2:K302,K302)=1,COUNTIF(K$2:K$2000,K302)+(2001-ROW())/100000,""))</f>
        <v/>
      </c>
      <c r="M302" s="26">
        <f>IF(TRIM(Applications!D302)="","",TRIM(LEFT(TRIM(Applications!D302),FIND(",",TRIM(Applications!D302)&amp;",")-1)))</f>
        <v/>
      </c>
      <c r="N302" s="26">
        <f>IF(M302="","",IF(LEN(TRIM(LEFT(TRIM(MID(TRIM(Applications!D302),FIND(",",TRIM(Applications!D302)&amp;",")+1,200)),FIND(",",TRIM(MID(TRIM(Applications!D302),FIND(",",TRIM(Applications!D302)&amp;",")+1,200))&amp;",")-1)))=2,UPPER(TRIM(LEFT(TRIM(MID(TRIM(Applications!D302),FIND(",",TRIM(Applications!D302)&amp;",")+1,200)),FIND(",",TRIM(MID(TRIM(Applications!D302),FIND(",",TRIM(Applications!D302)&amp;",")+1,200))&amp;",")-1))),IFERROR(VLOOKUP(LOWER(TRIM(LEFT(TRIM(MID(TRIM(Applications!D302),FIND(",",TRIM(Applications!D302)&amp;",")+1,200)),FIND(",",TRIM(MID(TRIM(Applications!D302),FIND(",",TRIM(Applications!D302)&amp;",")+1,200))&amp;",")-1))),$U$2:$V$67,2,FALSE),"")))</f>
        <v/>
      </c>
      <c r="O302" s="26">
        <f>IF(M302="","",IF(N302="",M302,M302&amp;", "&amp;N302))</f>
        <v/>
      </c>
      <c r="P302" s="26">
        <f>IF(O302="","",IF(COUNTIF(O$2:O302,O302)=1,COUNTIF(O$2:O$2000,O302)+(2001-ROW())/100000,""))</f>
        <v/>
      </c>
    </row>
    <row r="303">
      <c r="A303" s="26">
        <f>IF(AND(ISNUMBER(Applications!A303),ISNUMBER(Applications!M303),OR(UPPER(TRIM(Applications!I303))="INTERVIEWING",UPPER(TRIM(Applications!I303))="REJECTED",UPPER(TRIM(Applications!I303))="OFFER")),IF(Applications!M303&gt;=Applications!A303,Applications!M303-Applications!A303,""),"")</f>
        <v/>
      </c>
      <c r="B303" s="26">
        <f>IF(AND(D303=1,ISNUMBER(Applications!A303)),WEEKDAY(Applications!A303),"")</f>
        <v/>
      </c>
      <c r="C303" s="27">
        <f>IF(AND(D303=1,ISNUMBER(Applications!A303)),Applications!A303-WEEKDAY(Applications!A303,3),"")</f>
        <v/>
      </c>
      <c r="D303" s="26">
        <f>IF(OR(UPPER(TRIM(Applications!I303))="APPLIED",UPPER(TRIM(Applications!I303))="INTERVIEWING",UPPER(TRIM(Applications!I303))="REJECTED",UPPER(TRIM(Applications!I303))="OFFER"),1,0)</f>
        <v/>
      </c>
      <c r="E303" s="26">
        <f>IF(AND(ISNUMBER(Applications!M303),OR(N(Applications!O303)&gt;0,UPPER(TRIM(Applications!I303))="INTERVIEWING",UPPER(TRIM(Applications!I303))="OFFER")),Applications!M303-WEEKDAY(Applications!M303,3),"")</f>
        <v/>
      </c>
      <c r="F303" s="26">
        <f>IF(AND(UPPER(TRIM(Applications!I303))="SKIPPED",ISNUMBER(Applications!A303)),Applications!A303-WEEKDAY(Applications!A303,3),"")</f>
        <v/>
      </c>
      <c r="G303" s="26">
        <f>IF(AND(UPPER(TRIM(Applications!I303))="BOOKMARKED",ISNUMBER(Applications!A303)),Applications!A303-WEEKDAY(Applications!A303,3),"")</f>
        <v/>
      </c>
      <c r="H303" s="26">
        <f>IF(AND(UPPER(TRIM(Applications!I303))="NOT APPLIED",ISNUMBER(Applications!A303)),Applications!A303-WEEKDAY(Applications!A303,3),"")</f>
        <v/>
      </c>
      <c r="I303" s="26">
        <f>IF(AND(UPPER(TRIM(Applications!I303))="REJECTED",ISNUMBER(Applications!M303)),Applications!M303-WEEKDAY(Applications!M303,3),"")</f>
        <v/>
      </c>
      <c r="J303" s="26">
        <f>IF(AND(UPPER(TRIM(Applications!I303))="OFFER",ISNUMBER(Applications!M303)),Applications!M303-WEEKDAY(Applications!M303,3),"")</f>
        <v/>
      </c>
      <c r="K303" s="26">
        <f>IF(TRIM(Applications!J303)="","",IFERROR(LOOKUP(2,1/ISNUMBER(SEARCH($R$2:$R$25,Applications!J303)),$S$2:$S$25),""))</f>
        <v/>
      </c>
      <c r="L303" s="26">
        <f>IF(K303="","",IF(COUNTIF(K$2:K303,K303)=1,COUNTIF(K$2:K$2000,K303)+(2001-ROW())/100000,""))</f>
        <v/>
      </c>
      <c r="M303" s="26">
        <f>IF(TRIM(Applications!D303)="","",TRIM(LEFT(TRIM(Applications!D303),FIND(",",TRIM(Applications!D303)&amp;",")-1)))</f>
        <v/>
      </c>
      <c r="N303" s="26">
        <f>IF(M303="","",IF(LEN(TRIM(LEFT(TRIM(MID(TRIM(Applications!D303),FIND(",",TRIM(Applications!D303)&amp;",")+1,200)),FIND(",",TRIM(MID(TRIM(Applications!D303),FIND(",",TRIM(Applications!D303)&amp;",")+1,200))&amp;",")-1)))=2,UPPER(TRIM(LEFT(TRIM(MID(TRIM(Applications!D303),FIND(",",TRIM(Applications!D303)&amp;",")+1,200)),FIND(",",TRIM(MID(TRIM(Applications!D303),FIND(",",TRIM(Applications!D303)&amp;",")+1,200))&amp;",")-1))),IFERROR(VLOOKUP(LOWER(TRIM(LEFT(TRIM(MID(TRIM(Applications!D303),FIND(",",TRIM(Applications!D303)&amp;",")+1,200)),FIND(",",TRIM(MID(TRIM(Applications!D303),FIND(",",TRIM(Applications!D303)&amp;",")+1,200))&amp;",")-1))),$U$2:$V$67,2,FALSE),"")))</f>
        <v/>
      </c>
      <c r="O303" s="26">
        <f>IF(M303="","",IF(N303="",M303,M303&amp;", "&amp;N303))</f>
        <v/>
      </c>
      <c r="P303" s="26">
        <f>IF(O303="","",IF(COUNTIF(O$2:O303,O303)=1,COUNTIF(O$2:O$2000,O303)+(2001-ROW())/100000,""))</f>
        <v/>
      </c>
    </row>
    <row r="304">
      <c r="A304" s="26">
        <f>IF(AND(ISNUMBER(Applications!A304),ISNUMBER(Applications!M304),OR(UPPER(TRIM(Applications!I304))="INTERVIEWING",UPPER(TRIM(Applications!I304))="REJECTED",UPPER(TRIM(Applications!I304))="OFFER")),IF(Applications!M304&gt;=Applications!A304,Applications!M304-Applications!A304,""),"")</f>
        <v/>
      </c>
      <c r="B304" s="26">
        <f>IF(AND(D304=1,ISNUMBER(Applications!A304)),WEEKDAY(Applications!A304),"")</f>
        <v/>
      </c>
      <c r="C304" s="27">
        <f>IF(AND(D304=1,ISNUMBER(Applications!A304)),Applications!A304-WEEKDAY(Applications!A304,3),"")</f>
        <v/>
      </c>
      <c r="D304" s="26">
        <f>IF(OR(UPPER(TRIM(Applications!I304))="APPLIED",UPPER(TRIM(Applications!I304))="INTERVIEWING",UPPER(TRIM(Applications!I304))="REJECTED",UPPER(TRIM(Applications!I304))="OFFER"),1,0)</f>
        <v/>
      </c>
      <c r="E304" s="26">
        <f>IF(AND(ISNUMBER(Applications!M304),OR(N(Applications!O304)&gt;0,UPPER(TRIM(Applications!I304))="INTERVIEWING",UPPER(TRIM(Applications!I304))="OFFER")),Applications!M304-WEEKDAY(Applications!M304,3),"")</f>
        <v/>
      </c>
      <c r="F304" s="26">
        <f>IF(AND(UPPER(TRIM(Applications!I304))="SKIPPED",ISNUMBER(Applications!A304)),Applications!A304-WEEKDAY(Applications!A304,3),"")</f>
        <v/>
      </c>
      <c r="G304" s="26">
        <f>IF(AND(UPPER(TRIM(Applications!I304))="BOOKMARKED",ISNUMBER(Applications!A304)),Applications!A304-WEEKDAY(Applications!A304,3),"")</f>
        <v/>
      </c>
      <c r="H304" s="26">
        <f>IF(AND(UPPER(TRIM(Applications!I304))="NOT APPLIED",ISNUMBER(Applications!A304)),Applications!A304-WEEKDAY(Applications!A304,3),"")</f>
        <v/>
      </c>
      <c r="I304" s="26">
        <f>IF(AND(UPPER(TRIM(Applications!I304))="REJECTED",ISNUMBER(Applications!M304)),Applications!M304-WEEKDAY(Applications!M304,3),"")</f>
        <v/>
      </c>
      <c r="J304" s="26">
        <f>IF(AND(UPPER(TRIM(Applications!I304))="OFFER",ISNUMBER(Applications!M304)),Applications!M304-WEEKDAY(Applications!M304,3),"")</f>
        <v/>
      </c>
      <c r="K304" s="26">
        <f>IF(TRIM(Applications!J304)="","",IFERROR(LOOKUP(2,1/ISNUMBER(SEARCH($R$2:$R$25,Applications!J304)),$S$2:$S$25),""))</f>
        <v/>
      </c>
      <c r="L304" s="26">
        <f>IF(K304="","",IF(COUNTIF(K$2:K304,K304)=1,COUNTIF(K$2:K$2000,K304)+(2001-ROW())/100000,""))</f>
        <v/>
      </c>
      <c r="M304" s="26">
        <f>IF(TRIM(Applications!D304)="","",TRIM(LEFT(TRIM(Applications!D304),FIND(",",TRIM(Applications!D304)&amp;",")-1)))</f>
        <v/>
      </c>
      <c r="N304" s="26">
        <f>IF(M304="","",IF(LEN(TRIM(LEFT(TRIM(MID(TRIM(Applications!D304),FIND(",",TRIM(Applications!D304)&amp;",")+1,200)),FIND(",",TRIM(MID(TRIM(Applications!D304),FIND(",",TRIM(Applications!D304)&amp;",")+1,200))&amp;",")-1)))=2,UPPER(TRIM(LEFT(TRIM(MID(TRIM(Applications!D304),FIND(",",TRIM(Applications!D304)&amp;",")+1,200)),FIND(",",TRIM(MID(TRIM(Applications!D304),FIND(",",TRIM(Applications!D304)&amp;",")+1,200))&amp;",")-1))),IFERROR(VLOOKUP(LOWER(TRIM(LEFT(TRIM(MID(TRIM(Applications!D304),FIND(",",TRIM(Applications!D304)&amp;",")+1,200)),FIND(",",TRIM(MID(TRIM(Applications!D304),FIND(",",TRIM(Applications!D304)&amp;",")+1,200))&amp;",")-1))),$U$2:$V$67,2,FALSE),"")))</f>
        <v/>
      </c>
      <c r="O304" s="26">
        <f>IF(M304="","",IF(N304="",M304,M304&amp;", "&amp;N304))</f>
        <v/>
      </c>
      <c r="P304" s="26">
        <f>IF(O304="","",IF(COUNTIF(O$2:O304,O304)=1,COUNTIF(O$2:O$2000,O304)+(2001-ROW())/100000,""))</f>
        <v/>
      </c>
    </row>
    <row r="305">
      <c r="A305" s="26">
        <f>IF(AND(ISNUMBER(Applications!A305),ISNUMBER(Applications!M305),OR(UPPER(TRIM(Applications!I305))="INTERVIEWING",UPPER(TRIM(Applications!I305))="REJECTED",UPPER(TRIM(Applications!I305))="OFFER")),IF(Applications!M305&gt;=Applications!A305,Applications!M305-Applications!A305,""),"")</f>
        <v/>
      </c>
      <c r="B305" s="26">
        <f>IF(AND(D305=1,ISNUMBER(Applications!A305)),WEEKDAY(Applications!A305),"")</f>
        <v/>
      </c>
      <c r="C305" s="27">
        <f>IF(AND(D305=1,ISNUMBER(Applications!A305)),Applications!A305-WEEKDAY(Applications!A305,3),"")</f>
        <v/>
      </c>
      <c r="D305" s="26">
        <f>IF(OR(UPPER(TRIM(Applications!I305))="APPLIED",UPPER(TRIM(Applications!I305))="INTERVIEWING",UPPER(TRIM(Applications!I305))="REJECTED",UPPER(TRIM(Applications!I305))="OFFER"),1,0)</f>
        <v/>
      </c>
      <c r="E305" s="26">
        <f>IF(AND(ISNUMBER(Applications!M305),OR(N(Applications!O305)&gt;0,UPPER(TRIM(Applications!I305))="INTERVIEWING",UPPER(TRIM(Applications!I305))="OFFER")),Applications!M305-WEEKDAY(Applications!M305,3),"")</f>
        <v/>
      </c>
      <c r="F305" s="26">
        <f>IF(AND(UPPER(TRIM(Applications!I305))="SKIPPED",ISNUMBER(Applications!A305)),Applications!A305-WEEKDAY(Applications!A305,3),"")</f>
        <v/>
      </c>
      <c r="G305" s="26">
        <f>IF(AND(UPPER(TRIM(Applications!I305))="BOOKMARKED",ISNUMBER(Applications!A305)),Applications!A305-WEEKDAY(Applications!A305,3),"")</f>
        <v/>
      </c>
      <c r="H305" s="26">
        <f>IF(AND(UPPER(TRIM(Applications!I305))="NOT APPLIED",ISNUMBER(Applications!A305)),Applications!A305-WEEKDAY(Applications!A305,3),"")</f>
        <v/>
      </c>
      <c r="I305" s="26">
        <f>IF(AND(UPPER(TRIM(Applications!I305))="REJECTED",ISNUMBER(Applications!M305)),Applications!M305-WEEKDAY(Applications!M305,3),"")</f>
        <v/>
      </c>
      <c r="J305" s="26">
        <f>IF(AND(UPPER(TRIM(Applications!I305))="OFFER",ISNUMBER(Applications!M305)),Applications!M305-WEEKDAY(Applications!M305,3),"")</f>
        <v/>
      </c>
      <c r="K305" s="26">
        <f>IF(TRIM(Applications!J305)="","",IFERROR(LOOKUP(2,1/ISNUMBER(SEARCH($R$2:$R$25,Applications!J305)),$S$2:$S$25),""))</f>
        <v/>
      </c>
      <c r="L305" s="26">
        <f>IF(K305="","",IF(COUNTIF(K$2:K305,K305)=1,COUNTIF(K$2:K$2000,K305)+(2001-ROW())/100000,""))</f>
        <v/>
      </c>
      <c r="M305" s="26">
        <f>IF(TRIM(Applications!D305)="","",TRIM(LEFT(TRIM(Applications!D305),FIND(",",TRIM(Applications!D305)&amp;",")-1)))</f>
        <v/>
      </c>
      <c r="N305" s="26">
        <f>IF(M305="","",IF(LEN(TRIM(LEFT(TRIM(MID(TRIM(Applications!D305),FIND(",",TRIM(Applications!D305)&amp;",")+1,200)),FIND(",",TRIM(MID(TRIM(Applications!D305),FIND(",",TRIM(Applications!D305)&amp;",")+1,200))&amp;",")-1)))=2,UPPER(TRIM(LEFT(TRIM(MID(TRIM(Applications!D305),FIND(",",TRIM(Applications!D305)&amp;",")+1,200)),FIND(",",TRIM(MID(TRIM(Applications!D305),FIND(",",TRIM(Applications!D305)&amp;",")+1,200))&amp;",")-1))),IFERROR(VLOOKUP(LOWER(TRIM(LEFT(TRIM(MID(TRIM(Applications!D305),FIND(",",TRIM(Applications!D305)&amp;",")+1,200)),FIND(",",TRIM(MID(TRIM(Applications!D305),FIND(",",TRIM(Applications!D305)&amp;",")+1,200))&amp;",")-1))),$U$2:$V$67,2,FALSE),"")))</f>
        <v/>
      </c>
      <c r="O305" s="26">
        <f>IF(M305="","",IF(N305="",M305,M305&amp;", "&amp;N305))</f>
        <v/>
      </c>
      <c r="P305" s="26">
        <f>IF(O305="","",IF(COUNTIF(O$2:O305,O305)=1,COUNTIF(O$2:O$2000,O305)+(2001-ROW())/100000,""))</f>
        <v/>
      </c>
    </row>
    <row r="306">
      <c r="A306" s="26">
        <f>IF(AND(ISNUMBER(Applications!A306),ISNUMBER(Applications!M306),OR(UPPER(TRIM(Applications!I306))="INTERVIEWING",UPPER(TRIM(Applications!I306))="REJECTED",UPPER(TRIM(Applications!I306))="OFFER")),IF(Applications!M306&gt;=Applications!A306,Applications!M306-Applications!A306,""),"")</f>
        <v/>
      </c>
      <c r="B306" s="26">
        <f>IF(AND(D306=1,ISNUMBER(Applications!A306)),WEEKDAY(Applications!A306),"")</f>
        <v/>
      </c>
      <c r="C306" s="27">
        <f>IF(AND(D306=1,ISNUMBER(Applications!A306)),Applications!A306-WEEKDAY(Applications!A306,3),"")</f>
        <v/>
      </c>
      <c r="D306" s="26">
        <f>IF(OR(UPPER(TRIM(Applications!I306))="APPLIED",UPPER(TRIM(Applications!I306))="INTERVIEWING",UPPER(TRIM(Applications!I306))="REJECTED",UPPER(TRIM(Applications!I306))="OFFER"),1,0)</f>
        <v/>
      </c>
      <c r="E306" s="26">
        <f>IF(AND(ISNUMBER(Applications!M306),OR(N(Applications!O306)&gt;0,UPPER(TRIM(Applications!I306))="INTERVIEWING",UPPER(TRIM(Applications!I306))="OFFER")),Applications!M306-WEEKDAY(Applications!M306,3),"")</f>
        <v/>
      </c>
      <c r="F306" s="26">
        <f>IF(AND(UPPER(TRIM(Applications!I306))="SKIPPED",ISNUMBER(Applications!A306)),Applications!A306-WEEKDAY(Applications!A306,3),"")</f>
        <v/>
      </c>
      <c r="G306" s="26">
        <f>IF(AND(UPPER(TRIM(Applications!I306))="BOOKMARKED",ISNUMBER(Applications!A306)),Applications!A306-WEEKDAY(Applications!A306,3),"")</f>
        <v/>
      </c>
      <c r="H306" s="26">
        <f>IF(AND(UPPER(TRIM(Applications!I306))="NOT APPLIED",ISNUMBER(Applications!A306)),Applications!A306-WEEKDAY(Applications!A306,3),"")</f>
        <v/>
      </c>
      <c r="I306" s="26">
        <f>IF(AND(UPPER(TRIM(Applications!I306))="REJECTED",ISNUMBER(Applications!M306)),Applications!M306-WEEKDAY(Applications!M306,3),"")</f>
        <v/>
      </c>
      <c r="J306" s="26">
        <f>IF(AND(UPPER(TRIM(Applications!I306))="OFFER",ISNUMBER(Applications!M306)),Applications!M306-WEEKDAY(Applications!M306,3),"")</f>
        <v/>
      </c>
      <c r="K306" s="26">
        <f>IF(TRIM(Applications!J306)="","",IFERROR(LOOKUP(2,1/ISNUMBER(SEARCH($R$2:$R$25,Applications!J306)),$S$2:$S$25),""))</f>
        <v/>
      </c>
      <c r="L306" s="26">
        <f>IF(K306="","",IF(COUNTIF(K$2:K306,K306)=1,COUNTIF(K$2:K$2000,K306)+(2001-ROW())/100000,""))</f>
        <v/>
      </c>
      <c r="M306" s="26">
        <f>IF(TRIM(Applications!D306)="","",TRIM(LEFT(TRIM(Applications!D306),FIND(",",TRIM(Applications!D306)&amp;",")-1)))</f>
        <v/>
      </c>
      <c r="N306" s="26">
        <f>IF(M306="","",IF(LEN(TRIM(LEFT(TRIM(MID(TRIM(Applications!D306),FIND(",",TRIM(Applications!D306)&amp;",")+1,200)),FIND(",",TRIM(MID(TRIM(Applications!D306),FIND(",",TRIM(Applications!D306)&amp;",")+1,200))&amp;",")-1)))=2,UPPER(TRIM(LEFT(TRIM(MID(TRIM(Applications!D306),FIND(",",TRIM(Applications!D306)&amp;",")+1,200)),FIND(",",TRIM(MID(TRIM(Applications!D306),FIND(",",TRIM(Applications!D306)&amp;",")+1,200))&amp;",")-1))),IFERROR(VLOOKUP(LOWER(TRIM(LEFT(TRIM(MID(TRIM(Applications!D306),FIND(",",TRIM(Applications!D306)&amp;",")+1,200)),FIND(",",TRIM(MID(TRIM(Applications!D306),FIND(",",TRIM(Applications!D306)&amp;",")+1,200))&amp;",")-1))),$U$2:$V$67,2,FALSE),"")))</f>
        <v/>
      </c>
      <c r="O306" s="26">
        <f>IF(M306="","",IF(N306="",M306,M306&amp;", "&amp;N306))</f>
        <v/>
      </c>
      <c r="P306" s="26">
        <f>IF(O306="","",IF(COUNTIF(O$2:O306,O306)=1,COUNTIF(O$2:O$2000,O306)+(2001-ROW())/100000,""))</f>
        <v/>
      </c>
    </row>
    <row r="307">
      <c r="A307" s="26">
        <f>IF(AND(ISNUMBER(Applications!A307),ISNUMBER(Applications!M307),OR(UPPER(TRIM(Applications!I307))="INTERVIEWING",UPPER(TRIM(Applications!I307))="REJECTED",UPPER(TRIM(Applications!I307))="OFFER")),IF(Applications!M307&gt;=Applications!A307,Applications!M307-Applications!A307,""),"")</f>
        <v/>
      </c>
      <c r="B307" s="26">
        <f>IF(AND(D307=1,ISNUMBER(Applications!A307)),WEEKDAY(Applications!A307),"")</f>
        <v/>
      </c>
      <c r="C307" s="27">
        <f>IF(AND(D307=1,ISNUMBER(Applications!A307)),Applications!A307-WEEKDAY(Applications!A307,3),"")</f>
        <v/>
      </c>
      <c r="D307" s="26">
        <f>IF(OR(UPPER(TRIM(Applications!I307))="APPLIED",UPPER(TRIM(Applications!I307))="INTERVIEWING",UPPER(TRIM(Applications!I307))="REJECTED",UPPER(TRIM(Applications!I307))="OFFER"),1,0)</f>
        <v/>
      </c>
      <c r="E307" s="26">
        <f>IF(AND(ISNUMBER(Applications!M307),OR(N(Applications!O307)&gt;0,UPPER(TRIM(Applications!I307))="INTERVIEWING",UPPER(TRIM(Applications!I307))="OFFER")),Applications!M307-WEEKDAY(Applications!M307,3),"")</f>
        <v/>
      </c>
      <c r="F307" s="26">
        <f>IF(AND(UPPER(TRIM(Applications!I307))="SKIPPED",ISNUMBER(Applications!A307)),Applications!A307-WEEKDAY(Applications!A307,3),"")</f>
        <v/>
      </c>
      <c r="G307" s="26">
        <f>IF(AND(UPPER(TRIM(Applications!I307))="BOOKMARKED",ISNUMBER(Applications!A307)),Applications!A307-WEEKDAY(Applications!A307,3),"")</f>
        <v/>
      </c>
      <c r="H307" s="26">
        <f>IF(AND(UPPER(TRIM(Applications!I307))="NOT APPLIED",ISNUMBER(Applications!A307)),Applications!A307-WEEKDAY(Applications!A307,3),"")</f>
        <v/>
      </c>
      <c r="I307" s="26">
        <f>IF(AND(UPPER(TRIM(Applications!I307))="REJECTED",ISNUMBER(Applications!M307)),Applications!M307-WEEKDAY(Applications!M307,3),"")</f>
        <v/>
      </c>
      <c r="J307" s="26">
        <f>IF(AND(UPPER(TRIM(Applications!I307))="OFFER",ISNUMBER(Applications!M307)),Applications!M307-WEEKDAY(Applications!M307,3),"")</f>
        <v/>
      </c>
      <c r="K307" s="26">
        <f>IF(TRIM(Applications!J307)="","",IFERROR(LOOKUP(2,1/ISNUMBER(SEARCH($R$2:$R$25,Applications!J307)),$S$2:$S$25),""))</f>
        <v/>
      </c>
      <c r="L307" s="26">
        <f>IF(K307="","",IF(COUNTIF(K$2:K307,K307)=1,COUNTIF(K$2:K$2000,K307)+(2001-ROW())/100000,""))</f>
        <v/>
      </c>
      <c r="M307" s="26">
        <f>IF(TRIM(Applications!D307)="","",TRIM(LEFT(TRIM(Applications!D307),FIND(",",TRIM(Applications!D307)&amp;",")-1)))</f>
        <v/>
      </c>
      <c r="N307" s="26">
        <f>IF(M307="","",IF(LEN(TRIM(LEFT(TRIM(MID(TRIM(Applications!D307),FIND(",",TRIM(Applications!D307)&amp;",")+1,200)),FIND(",",TRIM(MID(TRIM(Applications!D307),FIND(",",TRIM(Applications!D307)&amp;",")+1,200))&amp;",")-1)))=2,UPPER(TRIM(LEFT(TRIM(MID(TRIM(Applications!D307),FIND(",",TRIM(Applications!D307)&amp;",")+1,200)),FIND(",",TRIM(MID(TRIM(Applications!D307),FIND(",",TRIM(Applications!D307)&amp;",")+1,200))&amp;",")-1))),IFERROR(VLOOKUP(LOWER(TRIM(LEFT(TRIM(MID(TRIM(Applications!D307),FIND(",",TRIM(Applications!D307)&amp;",")+1,200)),FIND(",",TRIM(MID(TRIM(Applications!D307),FIND(",",TRIM(Applications!D307)&amp;",")+1,200))&amp;",")-1))),$U$2:$V$67,2,FALSE),"")))</f>
        <v/>
      </c>
      <c r="O307" s="26">
        <f>IF(M307="","",IF(N307="",M307,M307&amp;", "&amp;N307))</f>
        <v/>
      </c>
      <c r="P307" s="26">
        <f>IF(O307="","",IF(COUNTIF(O$2:O307,O307)=1,COUNTIF(O$2:O$2000,O307)+(2001-ROW())/100000,""))</f>
        <v/>
      </c>
    </row>
    <row r="308">
      <c r="A308" s="26">
        <f>IF(AND(ISNUMBER(Applications!A308),ISNUMBER(Applications!M308),OR(UPPER(TRIM(Applications!I308))="INTERVIEWING",UPPER(TRIM(Applications!I308))="REJECTED",UPPER(TRIM(Applications!I308))="OFFER")),IF(Applications!M308&gt;=Applications!A308,Applications!M308-Applications!A308,""),"")</f>
        <v/>
      </c>
      <c r="B308" s="26">
        <f>IF(AND(D308=1,ISNUMBER(Applications!A308)),WEEKDAY(Applications!A308),"")</f>
        <v/>
      </c>
      <c r="C308" s="27">
        <f>IF(AND(D308=1,ISNUMBER(Applications!A308)),Applications!A308-WEEKDAY(Applications!A308,3),"")</f>
        <v/>
      </c>
      <c r="D308" s="26">
        <f>IF(OR(UPPER(TRIM(Applications!I308))="APPLIED",UPPER(TRIM(Applications!I308))="INTERVIEWING",UPPER(TRIM(Applications!I308))="REJECTED",UPPER(TRIM(Applications!I308))="OFFER"),1,0)</f>
        <v/>
      </c>
      <c r="E308" s="26">
        <f>IF(AND(ISNUMBER(Applications!M308),OR(N(Applications!O308)&gt;0,UPPER(TRIM(Applications!I308))="INTERVIEWING",UPPER(TRIM(Applications!I308))="OFFER")),Applications!M308-WEEKDAY(Applications!M308,3),"")</f>
        <v/>
      </c>
      <c r="F308" s="26">
        <f>IF(AND(UPPER(TRIM(Applications!I308))="SKIPPED",ISNUMBER(Applications!A308)),Applications!A308-WEEKDAY(Applications!A308,3),"")</f>
        <v/>
      </c>
      <c r="G308" s="26">
        <f>IF(AND(UPPER(TRIM(Applications!I308))="BOOKMARKED",ISNUMBER(Applications!A308)),Applications!A308-WEEKDAY(Applications!A308,3),"")</f>
        <v/>
      </c>
      <c r="H308" s="26">
        <f>IF(AND(UPPER(TRIM(Applications!I308))="NOT APPLIED",ISNUMBER(Applications!A308)),Applications!A308-WEEKDAY(Applications!A308,3),"")</f>
        <v/>
      </c>
      <c r="I308" s="26">
        <f>IF(AND(UPPER(TRIM(Applications!I308))="REJECTED",ISNUMBER(Applications!M308)),Applications!M308-WEEKDAY(Applications!M308,3),"")</f>
        <v/>
      </c>
      <c r="J308" s="26">
        <f>IF(AND(UPPER(TRIM(Applications!I308))="OFFER",ISNUMBER(Applications!M308)),Applications!M308-WEEKDAY(Applications!M308,3),"")</f>
        <v/>
      </c>
      <c r="K308" s="26">
        <f>IF(TRIM(Applications!J308)="","",IFERROR(LOOKUP(2,1/ISNUMBER(SEARCH($R$2:$R$25,Applications!J308)),$S$2:$S$25),""))</f>
        <v/>
      </c>
      <c r="L308" s="26">
        <f>IF(K308="","",IF(COUNTIF(K$2:K308,K308)=1,COUNTIF(K$2:K$2000,K308)+(2001-ROW())/100000,""))</f>
        <v/>
      </c>
      <c r="M308" s="26">
        <f>IF(TRIM(Applications!D308)="","",TRIM(LEFT(TRIM(Applications!D308),FIND(",",TRIM(Applications!D308)&amp;",")-1)))</f>
        <v/>
      </c>
      <c r="N308" s="26">
        <f>IF(M308="","",IF(LEN(TRIM(LEFT(TRIM(MID(TRIM(Applications!D308),FIND(",",TRIM(Applications!D308)&amp;",")+1,200)),FIND(",",TRIM(MID(TRIM(Applications!D308),FIND(",",TRIM(Applications!D308)&amp;",")+1,200))&amp;",")-1)))=2,UPPER(TRIM(LEFT(TRIM(MID(TRIM(Applications!D308),FIND(",",TRIM(Applications!D308)&amp;",")+1,200)),FIND(",",TRIM(MID(TRIM(Applications!D308),FIND(",",TRIM(Applications!D308)&amp;",")+1,200))&amp;",")-1))),IFERROR(VLOOKUP(LOWER(TRIM(LEFT(TRIM(MID(TRIM(Applications!D308),FIND(",",TRIM(Applications!D308)&amp;",")+1,200)),FIND(",",TRIM(MID(TRIM(Applications!D308),FIND(",",TRIM(Applications!D308)&amp;",")+1,200))&amp;",")-1))),$U$2:$V$67,2,FALSE),"")))</f>
        <v/>
      </c>
      <c r="O308" s="26">
        <f>IF(M308="","",IF(N308="",M308,M308&amp;", "&amp;N308))</f>
        <v/>
      </c>
      <c r="P308" s="26">
        <f>IF(O308="","",IF(COUNTIF(O$2:O308,O308)=1,COUNTIF(O$2:O$2000,O308)+(2001-ROW())/100000,""))</f>
        <v/>
      </c>
    </row>
    <row r="309">
      <c r="A309" s="26">
        <f>IF(AND(ISNUMBER(Applications!A309),ISNUMBER(Applications!M309),OR(UPPER(TRIM(Applications!I309))="INTERVIEWING",UPPER(TRIM(Applications!I309))="REJECTED",UPPER(TRIM(Applications!I309))="OFFER")),IF(Applications!M309&gt;=Applications!A309,Applications!M309-Applications!A309,""),"")</f>
        <v/>
      </c>
      <c r="B309" s="26">
        <f>IF(AND(D309=1,ISNUMBER(Applications!A309)),WEEKDAY(Applications!A309),"")</f>
        <v/>
      </c>
      <c r="C309" s="27">
        <f>IF(AND(D309=1,ISNUMBER(Applications!A309)),Applications!A309-WEEKDAY(Applications!A309,3),"")</f>
        <v/>
      </c>
      <c r="D309" s="26">
        <f>IF(OR(UPPER(TRIM(Applications!I309))="APPLIED",UPPER(TRIM(Applications!I309))="INTERVIEWING",UPPER(TRIM(Applications!I309))="REJECTED",UPPER(TRIM(Applications!I309))="OFFER"),1,0)</f>
        <v/>
      </c>
      <c r="E309" s="26">
        <f>IF(AND(ISNUMBER(Applications!M309),OR(N(Applications!O309)&gt;0,UPPER(TRIM(Applications!I309))="INTERVIEWING",UPPER(TRIM(Applications!I309))="OFFER")),Applications!M309-WEEKDAY(Applications!M309,3),"")</f>
        <v/>
      </c>
      <c r="F309" s="26">
        <f>IF(AND(UPPER(TRIM(Applications!I309))="SKIPPED",ISNUMBER(Applications!A309)),Applications!A309-WEEKDAY(Applications!A309,3),"")</f>
        <v/>
      </c>
      <c r="G309" s="26">
        <f>IF(AND(UPPER(TRIM(Applications!I309))="BOOKMARKED",ISNUMBER(Applications!A309)),Applications!A309-WEEKDAY(Applications!A309,3),"")</f>
        <v/>
      </c>
      <c r="H309" s="26">
        <f>IF(AND(UPPER(TRIM(Applications!I309))="NOT APPLIED",ISNUMBER(Applications!A309)),Applications!A309-WEEKDAY(Applications!A309,3),"")</f>
        <v/>
      </c>
      <c r="I309" s="26">
        <f>IF(AND(UPPER(TRIM(Applications!I309))="REJECTED",ISNUMBER(Applications!M309)),Applications!M309-WEEKDAY(Applications!M309,3),"")</f>
        <v/>
      </c>
      <c r="J309" s="26">
        <f>IF(AND(UPPER(TRIM(Applications!I309))="OFFER",ISNUMBER(Applications!M309)),Applications!M309-WEEKDAY(Applications!M309,3),"")</f>
        <v/>
      </c>
      <c r="K309" s="26">
        <f>IF(TRIM(Applications!J309)="","",IFERROR(LOOKUP(2,1/ISNUMBER(SEARCH($R$2:$R$25,Applications!J309)),$S$2:$S$25),""))</f>
        <v/>
      </c>
      <c r="L309" s="26">
        <f>IF(K309="","",IF(COUNTIF(K$2:K309,K309)=1,COUNTIF(K$2:K$2000,K309)+(2001-ROW())/100000,""))</f>
        <v/>
      </c>
      <c r="M309" s="26">
        <f>IF(TRIM(Applications!D309)="","",TRIM(LEFT(TRIM(Applications!D309),FIND(",",TRIM(Applications!D309)&amp;",")-1)))</f>
        <v/>
      </c>
      <c r="N309" s="26">
        <f>IF(M309="","",IF(LEN(TRIM(LEFT(TRIM(MID(TRIM(Applications!D309),FIND(",",TRIM(Applications!D309)&amp;",")+1,200)),FIND(",",TRIM(MID(TRIM(Applications!D309),FIND(",",TRIM(Applications!D309)&amp;",")+1,200))&amp;",")-1)))=2,UPPER(TRIM(LEFT(TRIM(MID(TRIM(Applications!D309),FIND(",",TRIM(Applications!D309)&amp;",")+1,200)),FIND(",",TRIM(MID(TRIM(Applications!D309),FIND(",",TRIM(Applications!D309)&amp;",")+1,200))&amp;",")-1))),IFERROR(VLOOKUP(LOWER(TRIM(LEFT(TRIM(MID(TRIM(Applications!D309),FIND(",",TRIM(Applications!D309)&amp;",")+1,200)),FIND(",",TRIM(MID(TRIM(Applications!D309),FIND(",",TRIM(Applications!D309)&amp;",")+1,200))&amp;",")-1))),$U$2:$V$67,2,FALSE),"")))</f>
        <v/>
      </c>
      <c r="O309" s="26">
        <f>IF(M309="","",IF(N309="",M309,M309&amp;", "&amp;N309))</f>
        <v/>
      </c>
      <c r="P309" s="26">
        <f>IF(O309="","",IF(COUNTIF(O$2:O309,O309)=1,COUNTIF(O$2:O$2000,O309)+(2001-ROW())/100000,""))</f>
        <v/>
      </c>
    </row>
    <row r="310">
      <c r="A310" s="26">
        <f>IF(AND(ISNUMBER(Applications!A310),ISNUMBER(Applications!M310),OR(UPPER(TRIM(Applications!I310))="INTERVIEWING",UPPER(TRIM(Applications!I310))="REJECTED",UPPER(TRIM(Applications!I310))="OFFER")),IF(Applications!M310&gt;=Applications!A310,Applications!M310-Applications!A310,""),"")</f>
        <v/>
      </c>
      <c r="B310" s="26">
        <f>IF(AND(D310=1,ISNUMBER(Applications!A310)),WEEKDAY(Applications!A310),"")</f>
        <v/>
      </c>
      <c r="C310" s="27">
        <f>IF(AND(D310=1,ISNUMBER(Applications!A310)),Applications!A310-WEEKDAY(Applications!A310,3),"")</f>
        <v/>
      </c>
      <c r="D310" s="26">
        <f>IF(OR(UPPER(TRIM(Applications!I310))="APPLIED",UPPER(TRIM(Applications!I310))="INTERVIEWING",UPPER(TRIM(Applications!I310))="REJECTED",UPPER(TRIM(Applications!I310))="OFFER"),1,0)</f>
        <v/>
      </c>
      <c r="E310" s="26">
        <f>IF(AND(ISNUMBER(Applications!M310),OR(N(Applications!O310)&gt;0,UPPER(TRIM(Applications!I310))="INTERVIEWING",UPPER(TRIM(Applications!I310))="OFFER")),Applications!M310-WEEKDAY(Applications!M310,3),"")</f>
        <v/>
      </c>
      <c r="F310" s="26">
        <f>IF(AND(UPPER(TRIM(Applications!I310))="SKIPPED",ISNUMBER(Applications!A310)),Applications!A310-WEEKDAY(Applications!A310,3),"")</f>
        <v/>
      </c>
      <c r="G310" s="26">
        <f>IF(AND(UPPER(TRIM(Applications!I310))="BOOKMARKED",ISNUMBER(Applications!A310)),Applications!A310-WEEKDAY(Applications!A310,3),"")</f>
        <v/>
      </c>
      <c r="H310" s="26">
        <f>IF(AND(UPPER(TRIM(Applications!I310))="NOT APPLIED",ISNUMBER(Applications!A310)),Applications!A310-WEEKDAY(Applications!A310,3),"")</f>
        <v/>
      </c>
      <c r="I310" s="26">
        <f>IF(AND(UPPER(TRIM(Applications!I310))="REJECTED",ISNUMBER(Applications!M310)),Applications!M310-WEEKDAY(Applications!M310,3),"")</f>
        <v/>
      </c>
      <c r="J310" s="26">
        <f>IF(AND(UPPER(TRIM(Applications!I310))="OFFER",ISNUMBER(Applications!M310)),Applications!M310-WEEKDAY(Applications!M310,3),"")</f>
        <v/>
      </c>
      <c r="K310" s="26">
        <f>IF(TRIM(Applications!J310)="","",IFERROR(LOOKUP(2,1/ISNUMBER(SEARCH($R$2:$R$25,Applications!J310)),$S$2:$S$25),""))</f>
        <v/>
      </c>
      <c r="L310" s="26">
        <f>IF(K310="","",IF(COUNTIF(K$2:K310,K310)=1,COUNTIF(K$2:K$2000,K310)+(2001-ROW())/100000,""))</f>
        <v/>
      </c>
      <c r="M310" s="26">
        <f>IF(TRIM(Applications!D310)="","",TRIM(LEFT(TRIM(Applications!D310),FIND(",",TRIM(Applications!D310)&amp;",")-1)))</f>
        <v/>
      </c>
      <c r="N310" s="26">
        <f>IF(M310="","",IF(LEN(TRIM(LEFT(TRIM(MID(TRIM(Applications!D310),FIND(",",TRIM(Applications!D310)&amp;",")+1,200)),FIND(",",TRIM(MID(TRIM(Applications!D310),FIND(",",TRIM(Applications!D310)&amp;",")+1,200))&amp;",")-1)))=2,UPPER(TRIM(LEFT(TRIM(MID(TRIM(Applications!D310),FIND(",",TRIM(Applications!D310)&amp;",")+1,200)),FIND(",",TRIM(MID(TRIM(Applications!D310),FIND(",",TRIM(Applications!D310)&amp;",")+1,200))&amp;",")-1))),IFERROR(VLOOKUP(LOWER(TRIM(LEFT(TRIM(MID(TRIM(Applications!D310),FIND(",",TRIM(Applications!D310)&amp;",")+1,200)),FIND(",",TRIM(MID(TRIM(Applications!D310),FIND(",",TRIM(Applications!D310)&amp;",")+1,200))&amp;",")-1))),$U$2:$V$67,2,FALSE),"")))</f>
        <v/>
      </c>
      <c r="O310" s="26">
        <f>IF(M310="","",IF(N310="",M310,M310&amp;", "&amp;N310))</f>
        <v/>
      </c>
      <c r="P310" s="26">
        <f>IF(O310="","",IF(COUNTIF(O$2:O310,O310)=1,COUNTIF(O$2:O$2000,O310)+(2001-ROW())/100000,""))</f>
        <v/>
      </c>
    </row>
    <row r="311">
      <c r="A311" s="26">
        <f>IF(AND(ISNUMBER(Applications!A311),ISNUMBER(Applications!M311),OR(UPPER(TRIM(Applications!I311))="INTERVIEWING",UPPER(TRIM(Applications!I311))="REJECTED",UPPER(TRIM(Applications!I311))="OFFER")),IF(Applications!M311&gt;=Applications!A311,Applications!M311-Applications!A311,""),"")</f>
        <v/>
      </c>
      <c r="B311" s="26">
        <f>IF(AND(D311=1,ISNUMBER(Applications!A311)),WEEKDAY(Applications!A311),"")</f>
        <v/>
      </c>
      <c r="C311" s="27">
        <f>IF(AND(D311=1,ISNUMBER(Applications!A311)),Applications!A311-WEEKDAY(Applications!A311,3),"")</f>
        <v/>
      </c>
      <c r="D311" s="26">
        <f>IF(OR(UPPER(TRIM(Applications!I311))="APPLIED",UPPER(TRIM(Applications!I311))="INTERVIEWING",UPPER(TRIM(Applications!I311))="REJECTED",UPPER(TRIM(Applications!I311))="OFFER"),1,0)</f>
        <v/>
      </c>
      <c r="E311" s="26">
        <f>IF(AND(ISNUMBER(Applications!M311),OR(N(Applications!O311)&gt;0,UPPER(TRIM(Applications!I311))="INTERVIEWING",UPPER(TRIM(Applications!I311))="OFFER")),Applications!M311-WEEKDAY(Applications!M311,3),"")</f>
        <v/>
      </c>
      <c r="F311" s="26">
        <f>IF(AND(UPPER(TRIM(Applications!I311))="SKIPPED",ISNUMBER(Applications!A311)),Applications!A311-WEEKDAY(Applications!A311,3),"")</f>
        <v/>
      </c>
      <c r="G311" s="26">
        <f>IF(AND(UPPER(TRIM(Applications!I311))="BOOKMARKED",ISNUMBER(Applications!A311)),Applications!A311-WEEKDAY(Applications!A311,3),"")</f>
        <v/>
      </c>
      <c r="H311" s="26">
        <f>IF(AND(UPPER(TRIM(Applications!I311))="NOT APPLIED",ISNUMBER(Applications!A311)),Applications!A311-WEEKDAY(Applications!A311,3),"")</f>
        <v/>
      </c>
      <c r="I311" s="26">
        <f>IF(AND(UPPER(TRIM(Applications!I311))="REJECTED",ISNUMBER(Applications!M311)),Applications!M311-WEEKDAY(Applications!M311,3),"")</f>
        <v/>
      </c>
      <c r="J311" s="26">
        <f>IF(AND(UPPER(TRIM(Applications!I311))="OFFER",ISNUMBER(Applications!M311)),Applications!M311-WEEKDAY(Applications!M311,3),"")</f>
        <v/>
      </c>
      <c r="K311" s="26">
        <f>IF(TRIM(Applications!J311)="","",IFERROR(LOOKUP(2,1/ISNUMBER(SEARCH($R$2:$R$25,Applications!J311)),$S$2:$S$25),""))</f>
        <v/>
      </c>
      <c r="L311" s="26">
        <f>IF(K311="","",IF(COUNTIF(K$2:K311,K311)=1,COUNTIF(K$2:K$2000,K311)+(2001-ROW())/100000,""))</f>
        <v/>
      </c>
      <c r="M311" s="26">
        <f>IF(TRIM(Applications!D311)="","",TRIM(LEFT(TRIM(Applications!D311),FIND(",",TRIM(Applications!D311)&amp;",")-1)))</f>
        <v/>
      </c>
      <c r="N311" s="26">
        <f>IF(M311="","",IF(LEN(TRIM(LEFT(TRIM(MID(TRIM(Applications!D311),FIND(",",TRIM(Applications!D311)&amp;",")+1,200)),FIND(",",TRIM(MID(TRIM(Applications!D311),FIND(",",TRIM(Applications!D311)&amp;",")+1,200))&amp;",")-1)))=2,UPPER(TRIM(LEFT(TRIM(MID(TRIM(Applications!D311),FIND(",",TRIM(Applications!D311)&amp;",")+1,200)),FIND(",",TRIM(MID(TRIM(Applications!D311),FIND(",",TRIM(Applications!D311)&amp;",")+1,200))&amp;",")-1))),IFERROR(VLOOKUP(LOWER(TRIM(LEFT(TRIM(MID(TRIM(Applications!D311),FIND(",",TRIM(Applications!D311)&amp;",")+1,200)),FIND(",",TRIM(MID(TRIM(Applications!D311),FIND(",",TRIM(Applications!D311)&amp;",")+1,200))&amp;",")-1))),$U$2:$V$67,2,FALSE),"")))</f>
        <v/>
      </c>
      <c r="O311" s="26">
        <f>IF(M311="","",IF(N311="",M311,M311&amp;", "&amp;N311))</f>
        <v/>
      </c>
      <c r="P311" s="26">
        <f>IF(O311="","",IF(COUNTIF(O$2:O311,O311)=1,COUNTIF(O$2:O$2000,O311)+(2001-ROW())/100000,""))</f>
        <v/>
      </c>
    </row>
    <row r="312">
      <c r="A312" s="26">
        <f>IF(AND(ISNUMBER(Applications!A312),ISNUMBER(Applications!M312),OR(UPPER(TRIM(Applications!I312))="INTERVIEWING",UPPER(TRIM(Applications!I312))="REJECTED",UPPER(TRIM(Applications!I312))="OFFER")),IF(Applications!M312&gt;=Applications!A312,Applications!M312-Applications!A312,""),"")</f>
        <v/>
      </c>
      <c r="B312" s="26">
        <f>IF(AND(D312=1,ISNUMBER(Applications!A312)),WEEKDAY(Applications!A312),"")</f>
        <v/>
      </c>
      <c r="C312" s="27">
        <f>IF(AND(D312=1,ISNUMBER(Applications!A312)),Applications!A312-WEEKDAY(Applications!A312,3),"")</f>
        <v/>
      </c>
      <c r="D312" s="26">
        <f>IF(OR(UPPER(TRIM(Applications!I312))="APPLIED",UPPER(TRIM(Applications!I312))="INTERVIEWING",UPPER(TRIM(Applications!I312))="REJECTED",UPPER(TRIM(Applications!I312))="OFFER"),1,0)</f>
        <v/>
      </c>
      <c r="E312" s="26">
        <f>IF(AND(ISNUMBER(Applications!M312),OR(N(Applications!O312)&gt;0,UPPER(TRIM(Applications!I312))="INTERVIEWING",UPPER(TRIM(Applications!I312))="OFFER")),Applications!M312-WEEKDAY(Applications!M312,3),"")</f>
        <v/>
      </c>
      <c r="F312" s="26">
        <f>IF(AND(UPPER(TRIM(Applications!I312))="SKIPPED",ISNUMBER(Applications!A312)),Applications!A312-WEEKDAY(Applications!A312,3),"")</f>
        <v/>
      </c>
      <c r="G312" s="26">
        <f>IF(AND(UPPER(TRIM(Applications!I312))="BOOKMARKED",ISNUMBER(Applications!A312)),Applications!A312-WEEKDAY(Applications!A312,3),"")</f>
        <v/>
      </c>
      <c r="H312" s="26">
        <f>IF(AND(UPPER(TRIM(Applications!I312))="NOT APPLIED",ISNUMBER(Applications!A312)),Applications!A312-WEEKDAY(Applications!A312,3),"")</f>
        <v/>
      </c>
      <c r="I312" s="26">
        <f>IF(AND(UPPER(TRIM(Applications!I312))="REJECTED",ISNUMBER(Applications!M312)),Applications!M312-WEEKDAY(Applications!M312,3),"")</f>
        <v/>
      </c>
      <c r="J312" s="26">
        <f>IF(AND(UPPER(TRIM(Applications!I312))="OFFER",ISNUMBER(Applications!M312)),Applications!M312-WEEKDAY(Applications!M312,3),"")</f>
        <v/>
      </c>
      <c r="K312" s="26">
        <f>IF(TRIM(Applications!J312)="","",IFERROR(LOOKUP(2,1/ISNUMBER(SEARCH($R$2:$R$25,Applications!J312)),$S$2:$S$25),""))</f>
        <v/>
      </c>
      <c r="L312" s="26">
        <f>IF(K312="","",IF(COUNTIF(K$2:K312,K312)=1,COUNTIF(K$2:K$2000,K312)+(2001-ROW())/100000,""))</f>
        <v/>
      </c>
      <c r="M312" s="26">
        <f>IF(TRIM(Applications!D312)="","",TRIM(LEFT(TRIM(Applications!D312),FIND(",",TRIM(Applications!D312)&amp;",")-1)))</f>
        <v/>
      </c>
      <c r="N312" s="26">
        <f>IF(M312="","",IF(LEN(TRIM(LEFT(TRIM(MID(TRIM(Applications!D312),FIND(",",TRIM(Applications!D312)&amp;",")+1,200)),FIND(",",TRIM(MID(TRIM(Applications!D312),FIND(",",TRIM(Applications!D312)&amp;",")+1,200))&amp;",")-1)))=2,UPPER(TRIM(LEFT(TRIM(MID(TRIM(Applications!D312),FIND(",",TRIM(Applications!D312)&amp;",")+1,200)),FIND(",",TRIM(MID(TRIM(Applications!D312),FIND(",",TRIM(Applications!D312)&amp;",")+1,200))&amp;",")-1))),IFERROR(VLOOKUP(LOWER(TRIM(LEFT(TRIM(MID(TRIM(Applications!D312),FIND(",",TRIM(Applications!D312)&amp;",")+1,200)),FIND(",",TRIM(MID(TRIM(Applications!D312),FIND(",",TRIM(Applications!D312)&amp;",")+1,200))&amp;",")-1))),$U$2:$V$67,2,FALSE),"")))</f>
        <v/>
      </c>
      <c r="O312" s="26">
        <f>IF(M312="","",IF(N312="",M312,M312&amp;", "&amp;N312))</f>
        <v/>
      </c>
      <c r="P312" s="26">
        <f>IF(O312="","",IF(COUNTIF(O$2:O312,O312)=1,COUNTIF(O$2:O$2000,O312)+(2001-ROW())/100000,""))</f>
        <v/>
      </c>
    </row>
    <row r="313">
      <c r="A313" s="26">
        <f>IF(AND(ISNUMBER(Applications!A313),ISNUMBER(Applications!M313),OR(UPPER(TRIM(Applications!I313))="INTERVIEWING",UPPER(TRIM(Applications!I313))="REJECTED",UPPER(TRIM(Applications!I313))="OFFER")),IF(Applications!M313&gt;=Applications!A313,Applications!M313-Applications!A313,""),"")</f>
        <v/>
      </c>
      <c r="B313" s="26">
        <f>IF(AND(D313=1,ISNUMBER(Applications!A313)),WEEKDAY(Applications!A313),"")</f>
        <v/>
      </c>
      <c r="C313" s="27">
        <f>IF(AND(D313=1,ISNUMBER(Applications!A313)),Applications!A313-WEEKDAY(Applications!A313,3),"")</f>
        <v/>
      </c>
      <c r="D313" s="26">
        <f>IF(OR(UPPER(TRIM(Applications!I313))="APPLIED",UPPER(TRIM(Applications!I313))="INTERVIEWING",UPPER(TRIM(Applications!I313))="REJECTED",UPPER(TRIM(Applications!I313))="OFFER"),1,0)</f>
        <v/>
      </c>
      <c r="E313" s="26">
        <f>IF(AND(ISNUMBER(Applications!M313),OR(N(Applications!O313)&gt;0,UPPER(TRIM(Applications!I313))="INTERVIEWING",UPPER(TRIM(Applications!I313))="OFFER")),Applications!M313-WEEKDAY(Applications!M313,3),"")</f>
        <v/>
      </c>
      <c r="F313" s="26">
        <f>IF(AND(UPPER(TRIM(Applications!I313))="SKIPPED",ISNUMBER(Applications!A313)),Applications!A313-WEEKDAY(Applications!A313,3),"")</f>
        <v/>
      </c>
      <c r="G313" s="26">
        <f>IF(AND(UPPER(TRIM(Applications!I313))="BOOKMARKED",ISNUMBER(Applications!A313)),Applications!A313-WEEKDAY(Applications!A313,3),"")</f>
        <v/>
      </c>
      <c r="H313" s="26">
        <f>IF(AND(UPPER(TRIM(Applications!I313))="NOT APPLIED",ISNUMBER(Applications!A313)),Applications!A313-WEEKDAY(Applications!A313,3),"")</f>
        <v/>
      </c>
      <c r="I313" s="26">
        <f>IF(AND(UPPER(TRIM(Applications!I313))="REJECTED",ISNUMBER(Applications!M313)),Applications!M313-WEEKDAY(Applications!M313,3),"")</f>
        <v/>
      </c>
      <c r="J313" s="26">
        <f>IF(AND(UPPER(TRIM(Applications!I313))="OFFER",ISNUMBER(Applications!M313)),Applications!M313-WEEKDAY(Applications!M313,3),"")</f>
        <v/>
      </c>
      <c r="K313" s="26">
        <f>IF(TRIM(Applications!J313)="","",IFERROR(LOOKUP(2,1/ISNUMBER(SEARCH($R$2:$R$25,Applications!J313)),$S$2:$S$25),""))</f>
        <v/>
      </c>
      <c r="L313" s="26">
        <f>IF(K313="","",IF(COUNTIF(K$2:K313,K313)=1,COUNTIF(K$2:K$2000,K313)+(2001-ROW())/100000,""))</f>
        <v/>
      </c>
      <c r="M313" s="26">
        <f>IF(TRIM(Applications!D313)="","",TRIM(LEFT(TRIM(Applications!D313),FIND(",",TRIM(Applications!D313)&amp;",")-1)))</f>
        <v/>
      </c>
      <c r="N313" s="26">
        <f>IF(M313="","",IF(LEN(TRIM(LEFT(TRIM(MID(TRIM(Applications!D313),FIND(",",TRIM(Applications!D313)&amp;",")+1,200)),FIND(",",TRIM(MID(TRIM(Applications!D313),FIND(",",TRIM(Applications!D313)&amp;",")+1,200))&amp;",")-1)))=2,UPPER(TRIM(LEFT(TRIM(MID(TRIM(Applications!D313),FIND(",",TRIM(Applications!D313)&amp;",")+1,200)),FIND(",",TRIM(MID(TRIM(Applications!D313),FIND(",",TRIM(Applications!D313)&amp;",")+1,200))&amp;",")-1))),IFERROR(VLOOKUP(LOWER(TRIM(LEFT(TRIM(MID(TRIM(Applications!D313),FIND(",",TRIM(Applications!D313)&amp;",")+1,200)),FIND(",",TRIM(MID(TRIM(Applications!D313),FIND(",",TRIM(Applications!D313)&amp;",")+1,200))&amp;",")-1))),$U$2:$V$67,2,FALSE),"")))</f>
        <v/>
      </c>
      <c r="O313" s="26">
        <f>IF(M313="","",IF(N313="",M313,M313&amp;", "&amp;N313))</f>
        <v/>
      </c>
      <c r="P313" s="26">
        <f>IF(O313="","",IF(COUNTIF(O$2:O313,O313)=1,COUNTIF(O$2:O$2000,O313)+(2001-ROW())/100000,""))</f>
        <v/>
      </c>
    </row>
    <row r="314">
      <c r="A314" s="26">
        <f>IF(AND(ISNUMBER(Applications!A314),ISNUMBER(Applications!M314),OR(UPPER(TRIM(Applications!I314))="INTERVIEWING",UPPER(TRIM(Applications!I314))="REJECTED",UPPER(TRIM(Applications!I314))="OFFER")),IF(Applications!M314&gt;=Applications!A314,Applications!M314-Applications!A314,""),"")</f>
        <v/>
      </c>
      <c r="B314" s="26">
        <f>IF(AND(D314=1,ISNUMBER(Applications!A314)),WEEKDAY(Applications!A314),"")</f>
        <v/>
      </c>
      <c r="C314" s="27">
        <f>IF(AND(D314=1,ISNUMBER(Applications!A314)),Applications!A314-WEEKDAY(Applications!A314,3),"")</f>
        <v/>
      </c>
      <c r="D314" s="26">
        <f>IF(OR(UPPER(TRIM(Applications!I314))="APPLIED",UPPER(TRIM(Applications!I314))="INTERVIEWING",UPPER(TRIM(Applications!I314))="REJECTED",UPPER(TRIM(Applications!I314))="OFFER"),1,0)</f>
        <v/>
      </c>
      <c r="E314" s="26">
        <f>IF(AND(ISNUMBER(Applications!M314),OR(N(Applications!O314)&gt;0,UPPER(TRIM(Applications!I314))="INTERVIEWING",UPPER(TRIM(Applications!I314))="OFFER")),Applications!M314-WEEKDAY(Applications!M314,3),"")</f>
        <v/>
      </c>
      <c r="F314" s="26">
        <f>IF(AND(UPPER(TRIM(Applications!I314))="SKIPPED",ISNUMBER(Applications!A314)),Applications!A314-WEEKDAY(Applications!A314,3),"")</f>
        <v/>
      </c>
      <c r="G314" s="26">
        <f>IF(AND(UPPER(TRIM(Applications!I314))="BOOKMARKED",ISNUMBER(Applications!A314)),Applications!A314-WEEKDAY(Applications!A314,3),"")</f>
        <v/>
      </c>
      <c r="H314" s="26">
        <f>IF(AND(UPPER(TRIM(Applications!I314))="NOT APPLIED",ISNUMBER(Applications!A314)),Applications!A314-WEEKDAY(Applications!A314,3),"")</f>
        <v/>
      </c>
      <c r="I314" s="26">
        <f>IF(AND(UPPER(TRIM(Applications!I314))="REJECTED",ISNUMBER(Applications!M314)),Applications!M314-WEEKDAY(Applications!M314,3),"")</f>
        <v/>
      </c>
      <c r="J314" s="26">
        <f>IF(AND(UPPER(TRIM(Applications!I314))="OFFER",ISNUMBER(Applications!M314)),Applications!M314-WEEKDAY(Applications!M314,3),"")</f>
        <v/>
      </c>
      <c r="K314" s="26">
        <f>IF(TRIM(Applications!J314)="","",IFERROR(LOOKUP(2,1/ISNUMBER(SEARCH($R$2:$R$25,Applications!J314)),$S$2:$S$25),""))</f>
        <v/>
      </c>
      <c r="L314" s="26">
        <f>IF(K314="","",IF(COUNTIF(K$2:K314,K314)=1,COUNTIF(K$2:K$2000,K314)+(2001-ROW())/100000,""))</f>
        <v/>
      </c>
      <c r="M314" s="26">
        <f>IF(TRIM(Applications!D314)="","",TRIM(LEFT(TRIM(Applications!D314),FIND(",",TRIM(Applications!D314)&amp;",")-1)))</f>
        <v/>
      </c>
      <c r="N314" s="26">
        <f>IF(M314="","",IF(LEN(TRIM(LEFT(TRIM(MID(TRIM(Applications!D314),FIND(",",TRIM(Applications!D314)&amp;",")+1,200)),FIND(",",TRIM(MID(TRIM(Applications!D314),FIND(",",TRIM(Applications!D314)&amp;",")+1,200))&amp;",")-1)))=2,UPPER(TRIM(LEFT(TRIM(MID(TRIM(Applications!D314),FIND(",",TRIM(Applications!D314)&amp;",")+1,200)),FIND(",",TRIM(MID(TRIM(Applications!D314),FIND(",",TRIM(Applications!D314)&amp;",")+1,200))&amp;",")-1))),IFERROR(VLOOKUP(LOWER(TRIM(LEFT(TRIM(MID(TRIM(Applications!D314),FIND(",",TRIM(Applications!D314)&amp;",")+1,200)),FIND(",",TRIM(MID(TRIM(Applications!D314),FIND(",",TRIM(Applications!D314)&amp;",")+1,200))&amp;",")-1))),$U$2:$V$67,2,FALSE),"")))</f>
        <v/>
      </c>
      <c r="O314" s="26">
        <f>IF(M314="","",IF(N314="",M314,M314&amp;", "&amp;N314))</f>
        <v/>
      </c>
      <c r="P314" s="26">
        <f>IF(O314="","",IF(COUNTIF(O$2:O314,O314)=1,COUNTIF(O$2:O$2000,O314)+(2001-ROW())/100000,""))</f>
        <v/>
      </c>
    </row>
    <row r="315">
      <c r="A315" s="26">
        <f>IF(AND(ISNUMBER(Applications!A315),ISNUMBER(Applications!M315),OR(UPPER(TRIM(Applications!I315))="INTERVIEWING",UPPER(TRIM(Applications!I315))="REJECTED",UPPER(TRIM(Applications!I315))="OFFER")),IF(Applications!M315&gt;=Applications!A315,Applications!M315-Applications!A315,""),"")</f>
        <v/>
      </c>
      <c r="B315" s="26">
        <f>IF(AND(D315=1,ISNUMBER(Applications!A315)),WEEKDAY(Applications!A315),"")</f>
        <v/>
      </c>
      <c r="C315" s="27">
        <f>IF(AND(D315=1,ISNUMBER(Applications!A315)),Applications!A315-WEEKDAY(Applications!A315,3),"")</f>
        <v/>
      </c>
      <c r="D315" s="26">
        <f>IF(OR(UPPER(TRIM(Applications!I315))="APPLIED",UPPER(TRIM(Applications!I315))="INTERVIEWING",UPPER(TRIM(Applications!I315))="REJECTED",UPPER(TRIM(Applications!I315))="OFFER"),1,0)</f>
        <v/>
      </c>
      <c r="E315" s="26">
        <f>IF(AND(ISNUMBER(Applications!M315),OR(N(Applications!O315)&gt;0,UPPER(TRIM(Applications!I315))="INTERVIEWING",UPPER(TRIM(Applications!I315))="OFFER")),Applications!M315-WEEKDAY(Applications!M315,3),"")</f>
        <v/>
      </c>
      <c r="F315" s="26">
        <f>IF(AND(UPPER(TRIM(Applications!I315))="SKIPPED",ISNUMBER(Applications!A315)),Applications!A315-WEEKDAY(Applications!A315,3),"")</f>
        <v/>
      </c>
      <c r="G315" s="26">
        <f>IF(AND(UPPER(TRIM(Applications!I315))="BOOKMARKED",ISNUMBER(Applications!A315)),Applications!A315-WEEKDAY(Applications!A315,3),"")</f>
        <v/>
      </c>
      <c r="H315" s="26">
        <f>IF(AND(UPPER(TRIM(Applications!I315))="NOT APPLIED",ISNUMBER(Applications!A315)),Applications!A315-WEEKDAY(Applications!A315,3),"")</f>
        <v/>
      </c>
      <c r="I315" s="26">
        <f>IF(AND(UPPER(TRIM(Applications!I315))="REJECTED",ISNUMBER(Applications!M315)),Applications!M315-WEEKDAY(Applications!M315,3),"")</f>
        <v/>
      </c>
      <c r="J315" s="26">
        <f>IF(AND(UPPER(TRIM(Applications!I315))="OFFER",ISNUMBER(Applications!M315)),Applications!M315-WEEKDAY(Applications!M315,3),"")</f>
        <v/>
      </c>
      <c r="K315" s="26">
        <f>IF(TRIM(Applications!J315)="","",IFERROR(LOOKUP(2,1/ISNUMBER(SEARCH($R$2:$R$25,Applications!J315)),$S$2:$S$25),""))</f>
        <v/>
      </c>
      <c r="L315" s="26">
        <f>IF(K315="","",IF(COUNTIF(K$2:K315,K315)=1,COUNTIF(K$2:K$2000,K315)+(2001-ROW())/100000,""))</f>
        <v/>
      </c>
      <c r="M315" s="26">
        <f>IF(TRIM(Applications!D315)="","",TRIM(LEFT(TRIM(Applications!D315),FIND(",",TRIM(Applications!D315)&amp;",")-1)))</f>
        <v/>
      </c>
      <c r="N315" s="26">
        <f>IF(M315="","",IF(LEN(TRIM(LEFT(TRIM(MID(TRIM(Applications!D315),FIND(",",TRIM(Applications!D315)&amp;",")+1,200)),FIND(",",TRIM(MID(TRIM(Applications!D315),FIND(",",TRIM(Applications!D315)&amp;",")+1,200))&amp;",")-1)))=2,UPPER(TRIM(LEFT(TRIM(MID(TRIM(Applications!D315),FIND(",",TRIM(Applications!D315)&amp;",")+1,200)),FIND(",",TRIM(MID(TRIM(Applications!D315),FIND(",",TRIM(Applications!D315)&amp;",")+1,200))&amp;",")-1))),IFERROR(VLOOKUP(LOWER(TRIM(LEFT(TRIM(MID(TRIM(Applications!D315),FIND(",",TRIM(Applications!D315)&amp;",")+1,200)),FIND(",",TRIM(MID(TRIM(Applications!D315),FIND(",",TRIM(Applications!D315)&amp;",")+1,200))&amp;",")-1))),$U$2:$V$67,2,FALSE),"")))</f>
        <v/>
      </c>
      <c r="O315" s="26">
        <f>IF(M315="","",IF(N315="",M315,M315&amp;", "&amp;N315))</f>
        <v/>
      </c>
      <c r="P315" s="26">
        <f>IF(O315="","",IF(COUNTIF(O$2:O315,O315)=1,COUNTIF(O$2:O$2000,O315)+(2001-ROW())/100000,""))</f>
        <v/>
      </c>
    </row>
    <row r="316">
      <c r="A316" s="26">
        <f>IF(AND(ISNUMBER(Applications!A316),ISNUMBER(Applications!M316),OR(UPPER(TRIM(Applications!I316))="INTERVIEWING",UPPER(TRIM(Applications!I316))="REJECTED",UPPER(TRIM(Applications!I316))="OFFER")),IF(Applications!M316&gt;=Applications!A316,Applications!M316-Applications!A316,""),"")</f>
        <v/>
      </c>
      <c r="B316" s="26">
        <f>IF(AND(D316=1,ISNUMBER(Applications!A316)),WEEKDAY(Applications!A316),"")</f>
        <v/>
      </c>
      <c r="C316" s="27">
        <f>IF(AND(D316=1,ISNUMBER(Applications!A316)),Applications!A316-WEEKDAY(Applications!A316,3),"")</f>
        <v/>
      </c>
      <c r="D316" s="26">
        <f>IF(OR(UPPER(TRIM(Applications!I316))="APPLIED",UPPER(TRIM(Applications!I316))="INTERVIEWING",UPPER(TRIM(Applications!I316))="REJECTED",UPPER(TRIM(Applications!I316))="OFFER"),1,0)</f>
        <v/>
      </c>
      <c r="E316" s="26">
        <f>IF(AND(ISNUMBER(Applications!M316),OR(N(Applications!O316)&gt;0,UPPER(TRIM(Applications!I316))="INTERVIEWING",UPPER(TRIM(Applications!I316))="OFFER")),Applications!M316-WEEKDAY(Applications!M316,3),"")</f>
        <v/>
      </c>
      <c r="F316" s="26">
        <f>IF(AND(UPPER(TRIM(Applications!I316))="SKIPPED",ISNUMBER(Applications!A316)),Applications!A316-WEEKDAY(Applications!A316,3),"")</f>
        <v/>
      </c>
      <c r="G316" s="26">
        <f>IF(AND(UPPER(TRIM(Applications!I316))="BOOKMARKED",ISNUMBER(Applications!A316)),Applications!A316-WEEKDAY(Applications!A316,3),"")</f>
        <v/>
      </c>
      <c r="H316" s="26">
        <f>IF(AND(UPPER(TRIM(Applications!I316))="NOT APPLIED",ISNUMBER(Applications!A316)),Applications!A316-WEEKDAY(Applications!A316,3),"")</f>
        <v/>
      </c>
      <c r="I316" s="26">
        <f>IF(AND(UPPER(TRIM(Applications!I316))="REJECTED",ISNUMBER(Applications!M316)),Applications!M316-WEEKDAY(Applications!M316,3),"")</f>
        <v/>
      </c>
      <c r="J316" s="26">
        <f>IF(AND(UPPER(TRIM(Applications!I316))="OFFER",ISNUMBER(Applications!M316)),Applications!M316-WEEKDAY(Applications!M316,3),"")</f>
        <v/>
      </c>
      <c r="K316" s="26">
        <f>IF(TRIM(Applications!J316)="","",IFERROR(LOOKUP(2,1/ISNUMBER(SEARCH($R$2:$R$25,Applications!J316)),$S$2:$S$25),""))</f>
        <v/>
      </c>
      <c r="L316" s="26">
        <f>IF(K316="","",IF(COUNTIF(K$2:K316,K316)=1,COUNTIF(K$2:K$2000,K316)+(2001-ROW())/100000,""))</f>
        <v/>
      </c>
      <c r="M316" s="26">
        <f>IF(TRIM(Applications!D316)="","",TRIM(LEFT(TRIM(Applications!D316),FIND(",",TRIM(Applications!D316)&amp;",")-1)))</f>
        <v/>
      </c>
      <c r="N316" s="26">
        <f>IF(M316="","",IF(LEN(TRIM(LEFT(TRIM(MID(TRIM(Applications!D316),FIND(",",TRIM(Applications!D316)&amp;",")+1,200)),FIND(",",TRIM(MID(TRIM(Applications!D316),FIND(",",TRIM(Applications!D316)&amp;",")+1,200))&amp;",")-1)))=2,UPPER(TRIM(LEFT(TRIM(MID(TRIM(Applications!D316),FIND(",",TRIM(Applications!D316)&amp;",")+1,200)),FIND(",",TRIM(MID(TRIM(Applications!D316),FIND(",",TRIM(Applications!D316)&amp;",")+1,200))&amp;",")-1))),IFERROR(VLOOKUP(LOWER(TRIM(LEFT(TRIM(MID(TRIM(Applications!D316),FIND(",",TRIM(Applications!D316)&amp;",")+1,200)),FIND(",",TRIM(MID(TRIM(Applications!D316),FIND(",",TRIM(Applications!D316)&amp;",")+1,200))&amp;",")-1))),$U$2:$V$67,2,FALSE),"")))</f>
        <v/>
      </c>
      <c r="O316" s="26">
        <f>IF(M316="","",IF(N316="",M316,M316&amp;", "&amp;N316))</f>
        <v/>
      </c>
      <c r="P316" s="26">
        <f>IF(O316="","",IF(COUNTIF(O$2:O316,O316)=1,COUNTIF(O$2:O$2000,O316)+(2001-ROW())/100000,""))</f>
        <v/>
      </c>
    </row>
    <row r="317">
      <c r="A317" s="26">
        <f>IF(AND(ISNUMBER(Applications!A317),ISNUMBER(Applications!M317),OR(UPPER(TRIM(Applications!I317))="INTERVIEWING",UPPER(TRIM(Applications!I317))="REJECTED",UPPER(TRIM(Applications!I317))="OFFER")),IF(Applications!M317&gt;=Applications!A317,Applications!M317-Applications!A317,""),"")</f>
        <v/>
      </c>
      <c r="B317" s="26">
        <f>IF(AND(D317=1,ISNUMBER(Applications!A317)),WEEKDAY(Applications!A317),"")</f>
        <v/>
      </c>
      <c r="C317" s="27">
        <f>IF(AND(D317=1,ISNUMBER(Applications!A317)),Applications!A317-WEEKDAY(Applications!A317,3),"")</f>
        <v/>
      </c>
      <c r="D317" s="26">
        <f>IF(OR(UPPER(TRIM(Applications!I317))="APPLIED",UPPER(TRIM(Applications!I317))="INTERVIEWING",UPPER(TRIM(Applications!I317))="REJECTED",UPPER(TRIM(Applications!I317))="OFFER"),1,0)</f>
        <v/>
      </c>
      <c r="E317" s="26">
        <f>IF(AND(ISNUMBER(Applications!M317),OR(N(Applications!O317)&gt;0,UPPER(TRIM(Applications!I317))="INTERVIEWING",UPPER(TRIM(Applications!I317))="OFFER")),Applications!M317-WEEKDAY(Applications!M317,3),"")</f>
        <v/>
      </c>
      <c r="F317" s="26">
        <f>IF(AND(UPPER(TRIM(Applications!I317))="SKIPPED",ISNUMBER(Applications!A317)),Applications!A317-WEEKDAY(Applications!A317,3),"")</f>
        <v/>
      </c>
      <c r="G317" s="26">
        <f>IF(AND(UPPER(TRIM(Applications!I317))="BOOKMARKED",ISNUMBER(Applications!A317)),Applications!A317-WEEKDAY(Applications!A317,3),"")</f>
        <v/>
      </c>
      <c r="H317" s="26">
        <f>IF(AND(UPPER(TRIM(Applications!I317))="NOT APPLIED",ISNUMBER(Applications!A317)),Applications!A317-WEEKDAY(Applications!A317,3),"")</f>
        <v/>
      </c>
      <c r="I317" s="26">
        <f>IF(AND(UPPER(TRIM(Applications!I317))="REJECTED",ISNUMBER(Applications!M317)),Applications!M317-WEEKDAY(Applications!M317,3),"")</f>
        <v/>
      </c>
      <c r="J317" s="26">
        <f>IF(AND(UPPER(TRIM(Applications!I317))="OFFER",ISNUMBER(Applications!M317)),Applications!M317-WEEKDAY(Applications!M317,3),"")</f>
        <v/>
      </c>
      <c r="K317" s="26">
        <f>IF(TRIM(Applications!J317)="","",IFERROR(LOOKUP(2,1/ISNUMBER(SEARCH($R$2:$R$25,Applications!J317)),$S$2:$S$25),""))</f>
        <v/>
      </c>
      <c r="L317" s="26">
        <f>IF(K317="","",IF(COUNTIF(K$2:K317,K317)=1,COUNTIF(K$2:K$2000,K317)+(2001-ROW())/100000,""))</f>
        <v/>
      </c>
      <c r="M317" s="26">
        <f>IF(TRIM(Applications!D317)="","",TRIM(LEFT(TRIM(Applications!D317),FIND(",",TRIM(Applications!D317)&amp;",")-1)))</f>
        <v/>
      </c>
      <c r="N317" s="26">
        <f>IF(M317="","",IF(LEN(TRIM(LEFT(TRIM(MID(TRIM(Applications!D317),FIND(",",TRIM(Applications!D317)&amp;",")+1,200)),FIND(",",TRIM(MID(TRIM(Applications!D317),FIND(",",TRIM(Applications!D317)&amp;",")+1,200))&amp;",")-1)))=2,UPPER(TRIM(LEFT(TRIM(MID(TRIM(Applications!D317),FIND(",",TRIM(Applications!D317)&amp;",")+1,200)),FIND(",",TRIM(MID(TRIM(Applications!D317),FIND(",",TRIM(Applications!D317)&amp;",")+1,200))&amp;",")-1))),IFERROR(VLOOKUP(LOWER(TRIM(LEFT(TRIM(MID(TRIM(Applications!D317),FIND(",",TRIM(Applications!D317)&amp;",")+1,200)),FIND(",",TRIM(MID(TRIM(Applications!D317),FIND(",",TRIM(Applications!D317)&amp;",")+1,200))&amp;",")-1))),$U$2:$V$67,2,FALSE),"")))</f>
        <v/>
      </c>
      <c r="O317" s="26">
        <f>IF(M317="","",IF(N317="",M317,M317&amp;", "&amp;N317))</f>
        <v/>
      </c>
      <c r="P317" s="26">
        <f>IF(O317="","",IF(COUNTIF(O$2:O317,O317)=1,COUNTIF(O$2:O$2000,O317)+(2001-ROW())/100000,""))</f>
        <v/>
      </c>
    </row>
    <row r="318">
      <c r="A318" s="26">
        <f>IF(AND(ISNUMBER(Applications!A318),ISNUMBER(Applications!M318),OR(UPPER(TRIM(Applications!I318))="INTERVIEWING",UPPER(TRIM(Applications!I318))="REJECTED",UPPER(TRIM(Applications!I318))="OFFER")),IF(Applications!M318&gt;=Applications!A318,Applications!M318-Applications!A318,""),"")</f>
        <v/>
      </c>
      <c r="B318" s="26">
        <f>IF(AND(D318=1,ISNUMBER(Applications!A318)),WEEKDAY(Applications!A318),"")</f>
        <v/>
      </c>
      <c r="C318" s="27">
        <f>IF(AND(D318=1,ISNUMBER(Applications!A318)),Applications!A318-WEEKDAY(Applications!A318,3),"")</f>
        <v/>
      </c>
      <c r="D318" s="26">
        <f>IF(OR(UPPER(TRIM(Applications!I318))="APPLIED",UPPER(TRIM(Applications!I318))="INTERVIEWING",UPPER(TRIM(Applications!I318))="REJECTED",UPPER(TRIM(Applications!I318))="OFFER"),1,0)</f>
        <v/>
      </c>
      <c r="E318" s="26">
        <f>IF(AND(ISNUMBER(Applications!M318),OR(N(Applications!O318)&gt;0,UPPER(TRIM(Applications!I318))="INTERVIEWING",UPPER(TRIM(Applications!I318))="OFFER")),Applications!M318-WEEKDAY(Applications!M318,3),"")</f>
        <v/>
      </c>
      <c r="F318" s="26">
        <f>IF(AND(UPPER(TRIM(Applications!I318))="SKIPPED",ISNUMBER(Applications!A318)),Applications!A318-WEEKDAY(Applications!A318,3),"")</f>
        <v/>
      </c>
      <c r="G318" s="26">
        <f>IF(AND(UPPER(TRIM(Applications!I318))="BOOKMARKED",ISNUMBER(Applications!A318)),Applications!A318-WEEKDAY(Applications!A318,3),"")</f>
        <v/>
      </c>
      <c r="H318" s="26">
        <f>IF(AND(UPPER(TRIM(Applications!I318))="NOT APPLIED",ISNUMBER(Applications!A318)),Applications!A318-WEEKDAY(Applications!A318,3),"")</f>
        <v/>
      </c>
      <c r="I318" s="26">
        <f>IF(AND(UPPER(TRIM(Applications!I318))="REJECTED",ISNUMBER(Applications!M318)),Applications!M318-WEEKDAY(Applications!M318,3),"")</f>
        <v/>
      </c>
      <c r="J318" s="26">
        <f>IF(AND(UPPER(TRIM(Applications!I318))="OFFER",ISNUMBER(Applications!M318)),Applications!M318-WEEKDAY(Applications!M318,3),"")</f>
        <v/>
      </c>
      <c r="K318" s="26">
        <f>IF(TRIM(Applications!J318)="","",IFERROR(LOOKUP(2,1/ISNUMBER(SEARCH($R$2:$R$25,Applications!J318)),$S$2:$S$25),""))</f>
        <v/>
      </c>
      <c r="L318" s="26">
        <f>IF(K318="","",IF(COUNTIF(K$2:K318,K318)=1,COUNTIF(K$2:K$2000,K318)+(2001-ROW())/100000,""))</f>
        <v/>
      </c>
      <c r="M318" s="26">
        <f>IF(TRIM(Applications!D318)="","",TRIM(LEFT(TRIM(Applications!D318),FIND(",",TRIM(Applications!D318)&amp;",")-1)))</f>
        <v/>
      </c>
      <c r="N318" s="26">
        <f>IF(M318="","",IF(LEN(TRIM(LEFT(TRIM(MID(TRIM(Applications!D318),FIND(",",TRIM(Applications!D318)&amp;",")+1,200)),FIND(",",TRIM(MID(TRIM(Applications!D318),FIND(",",TRIM(Applications!D318)&amp;",")+1,200))&amp;",")-1)))=2,UPPER(TRIM(LEFT(TRIM(MID(TRIM(Applications!D318),FIND(",",TRIM(Applications!D318)&amp;",")+1,200)),FIND(",",TRIM(MID(TRIM(Applications!D318),FIND(",",TRIM(Applications!D318)&amp;",")+1,200))&amp;",")-1))),IFERROR(VLOOKUP(LOWER(TRIM(LEFT(TRIM(MID(TRIM(Applications!D318),FIND(",",TRIM(Applications!D318)&amp;",")+1,200)),FIND(",",TRIM(MID(TRIM(Applications!D318),FIND(",",TRIM(Applications!D318)&amp;",")+1,200))&amp;",")-1))),$U$2:$V$67,2,FALSE),"")))</f>
        <v/>
      </c>
      <c r="O318" s="26">
        <f>IF(M318="","",IF(N318="",M318,M318&amp;", "&amp;N318))</f>
        <v/>
      </c>
      <c r="P318" s="26">
        <f>IF(O318="","",IF(COUNTIF(O$2:O318,O318)=1,COUNTIF(O$2:O$2000,O318)+(2001-ROW())/100000,""))</f>
        <v/>
      </c>
    </row>
    <row r="319">
      <c r="A319" s="26">
        <f>IF(AND(ISNUMBER(Applications!A319),ISNUMBER(Applications!M319),OR(UPPER(TRIM(Applications!I319))="INTERVIEWING",UPPER(TRIM(Applications!I319))="REJECTED",UPPER(TRIM(Applications!I319))="OFFER")),IF(Applications!M319&gt;=Applications!A319,Applications!M319-Applications!A319,""),"")</f>
        <v/>
      </c>
      <c r="B319" s="26">
        <f>IF(AND(D319=1,ISNUMBER(Applications!A319)),WEEKDAY(Applications!A319),"")</f>
        <v/>
      </c>
      <c r="C319" s="27">
        <f>IF(AND(D319=1,ISNUMBER(Applications!A319)),Applications!A319-WEEKDAY(Applications!A319,3),"")</f>
        <v/>
      </c>
      <c r="D319" s="26">
        <f>IF(OR(UPPER(TRIM(Applications!I319))="APPLIED",UPPER(TRIM(Applications!I319))="INTERVIEWING",UPPER(TRIM(Applications!I319))="REJECTED",UPPER(TRIM(Applications!I319))="OFFER"),1,0)</f>
        <v/>
      </c>
      <c r="E319" s="26">
        <f>IF(AND(ISNUMBER(Applications!M319),OR(N(Applications!O319)&gt;0,UPPER(TRIM(Applications!I319))="INTERVIEWING",UPPER(TRIM(Applications!I319))="OFFER")),Applications!M319-WEEKDAY(Applications!M319,3),"")</f>
        <v/>
      </c>
      <c r="F319" s="26">
        <f>IF(AND(UPPER(TRIM(Applications!I319))="SKIPPED",ISNUMBER(Applications!A319)),Applications!A319-WEEKDAY(Applications!A319,3),"")</f>
        <v/>
      </c>
      <c r="G319" s="26">
        <f>IF(AND(UPPER(TRIM(Applications!I319))="BOOKMARKED",ISNUMBER(Applications!A319)),Applications!A319-WEEKDAY(Applications!A319,3),"")</f>
        <v/>
      </c>
      <c r="H319" s="26">
        <f>IF(AND(UPPER(TRIM(Applications!I319))="NOT APPLIED",ISNUMBER(Applications!A319)),Applications!A319-WEEKDAY(Applications!A319,3),"")</f>
        <v/>
      </c>
      <c r="I319" s="26">
        <f>IF(AND(UPPER(TRIM(Applications!I319))="REJECTED",ISNUMBER(Applications!M319)),Applications!M319-WEEKDAY(Applications!M319,3),"")</f>
        <v/>
      </c>
      <c r="J319" s="26">
        <f>IF(AND(UPPER(TRIM(Applications!I319))="OFFER",ISNUMBER(Applications!M319)),Applications!M319-WEEKDAY(Applications!M319,3),"")</f>
        <v/>
      </c>
      <c r="K319" s="26">
        <f>IF(TRIM(Applications!J319)="","",IFERROR(LOOKUP(2,1/ISNUMBER(SEARCH($R$2:$R$25,Applications!J319)),$S$2:$S$25),""))</f>
        <v/>
      </c>
      <c r="L319" s="26">
        <f>IF(K319="","",IF(COUNTIF(K$2:K319,K319)=1,COUNTIF(K$2:K$2000,K319)+(2001-ROW())/100000,""))</f>
        <v/>
      </c>
      <c r="M319" s="26">
        <f>IF(TRIM(Applications!D319)="","",TRIM(LEFT(TRIM(Applications!D319),FIND(",",TRIM(Applications!D319)&amp;",")-1)))</f>
        <v/>
      </c>
      <c r="N319" s="26">
        <f>IF(M319="","",IF(LEN(TRIM(LEFT(TRIM(MID(TRIM(Applications!D319),FIND(",",TRIM(Applications!D319)&amp;",")+1,200)),FIND(",",TRIM(MID(TRIM(Applications!D319),FIND(",",TRIM(Applications!D319)&amp;",")+1,200))&amp;",")-1)))=2,UPPER(TRIM(LEFT(TRIM(MID(TRIM(Applications!D319),FIND(",",TRIM(Applications!D319)&amp;",")+1,200)),FIND(",",TRIM(MID(TRIM(Applications!D319),FIND(",",TRIM(Applications!D319)&amp;",")+1,200))&amp;",")-1))),IFERROR(VLOOKUP(LOWER(TRIM(LEFT(TRIM(MID(TRIM(Applications!D319),FIND(",",TRIM(Applications!D319)&amp;",")+1,200)),FIND(",",TRIM(MID(TRIM(Applications!D319),FIND(",",TRIM(Applications!D319)&amp;",")+1,200))&amp;",")-1))),$U$2:$V$67,2,FALSE),"")))</f>
        <v/>
      </c>
      <c r="O319" s="26">
        <f>IF(M319="","",IF(N319="",M319,M319&amp;", "&amp;N319))</f>
        <v/>
      </c>
      <c r="P319" s="26">
        <f>IF(O319="","",IF(COUNTIF(O$2:O319,O319)=1,COUNTIF(O$2:O$2000,O319)+(2001-ROW())/100000,""))</f>
        <v/>
      </c>
    </row>
    <row r="320">
      <c r="A320" s="26">
        <f>IF(AND(ISNUMBER(Applications!A320),ISNUMBER(Applications!M320),OR(UPPER(TRIM(Applications!I320))="INTERVIEWING",UPPER(TRIM(Applications!I320))="REJECTED",UPPER(TRIM(Applications!I320))="OFFER")),IF(Applications!M320&gt;=Applications!A320,Applications!M320-Applications!A320,""),"")</f>
        <v/>
      </c>
      <c r="B320" s="26">
        <f>IF(AND(D320=1,ISNUMBER(Applications!A320)),WEEKDAY(Applications!A320),"")</f>
        <v/>
      </c>
      <c r="C320" s="27">
        <f>IF(AND(D320=1,ISNUMBER(Applications!A320)),Applications!A320-WEEKDAY(Applications!A320,3),"")</f>
        <v/>
      </c>
      <c r="D320" s="26">
        <f>IF(OR(UPPER(TRIM(Applications!I320))="APPLIED",UPPER(TRIM(Applications!I320))="INTERVIEWING",UPPER(TRIM(Applications!I320))="REJECTED",UPPER(TRIM(Applications!I320))="OFFER"),1,0)</f>
        <v/>
      </c>
      <c r="E320" s="26">
        <f>IF(AND(ISNUMBER(Applications!M320),OR(N(Applications!O320)&gt;0,UPPER(TRIM(Applications!I320))="INTERVIEWING",UPPER(TRIM(Applications!I320))="OFFER")),Applications!M320-WEEKDAY(Applications!M320,3),"")</f>
        <v/>
      </c>
      <c r="F320" s="26">
        <f>IF(AND(UPPER(TRIM(Applications!I320))="SKIPPED",ISNUMBER(Applications!A320)),Applications!A320-WEEKDAY(Applications!A320,3),"")</f>
        <v/>
      </c>
      <c r="G320" s="26">
        <f>IF(AND(UPPER(TRIM(Applications!I320))="BOOKMARKED",ISNUMBER(Applications!A320)),Applications!A320-WEEKDAY(Applications!A320,3),"")</f>
        <v/>
      </c>
      <c r="H320" s="26">
        <f>IF(AND(UPPER(TRIM(Applications!I320))="NOT APPLIED",ISNUMBER(Applications!A320)),Applications!A320-WEEKDAY(Applications!A320,3),"")</f>
        <v/>
      </c>
      <c r="I320" s="26">
        <f>IF(AND(UPPER(TRIM(Applications!I320))="REJECTED",ISNUMBER(Applications!M320)),Applications!M320-WEEKDAY(Applications!M320,3),"")</f>
        <v/>
      </c>
      <c r="J320" s="26">
        <f>IF(AND(UPPER(TRIM(Applications!I320))="OFFER",ISNUMBER(Applications!M320)),Applications!M320-WEEKDAY(Applications!M320,3),"")</f>
        <v/>
      </c>
      <c r="K320" s="26">
        <f>IF(TRIM(Applications!J320)="","",IFERROR(LOOKUP(2,1/ISNUMBER(SEARCH($R$2:$R$25,Applications!J320)),$S$2:$S$25),""))</f>
        <v/>
      </c>
      <c r="L320" s="26">
        <f>IF(K320="","",IF(COUNTIF(K$2:K320,K320)=1,COUNTIF(K$2:K$2000,K320)+(2001-ROW())/100000,""))</f>
        <v/>
      </c>
      <c r="M320" s="26">
        <f>IF(TRIM(Applications!D320)="","",TRIM(LEFT(TRIM(Applications!D320),FIND(",",TRIM(Applications!D320)&amp;",")-1)))</f>
        <v/>
      </c>
      <c r="N320" s="26">
        <f>IF(M320="","",IF(LEN(TRIM(LEFT(TRIM(MID(TRIM(Applications!D320),FIND(",",TRIM(Applications!D320)&amp;",")+1,200)),FIND(",",TRIM(MID(TRIM(Applications!D320),FIND(",",TRIM(Applications!D320)&amp;",")+1,200))&amp;",")-1)))=2,UPPER(TRIM(LEFT(TRIM(MID(TRIM(Applications!D320),FIND(",",TRIM(Applications!D320)&amp;",")+1,200)),FIND(",",TRIM(MID(TRIM(Applications!D320),FIND(",",TRIM(Applications!D320)&amp;",")+1,200))&amp;",")-1))),IFERROR(VLOOKUP(LOWER(TRIM(LEFT(TRIM(MID(TRIM(Applications!D320),FIND(",",TRIM(Applications!D320)&amp;",")+1,200)),FIND(",",TRIM(MID(TRIM(Applications!D320),FIND(",",TRIM(Applications!D320)&amp;",")+1,200))&amp;",")-1))),$U$2:$V$67,2,FALSE),"")))</f>
        <v/>
      </c>
      <c r="O320" s="26">
        <f>IF(M320="","",IF(N320="",M320,M320&amp;", "&amp;N320))</f>
        <v/>
      </c>
      <c r="P320" s="26">
        <f>IF(O320="","",IF(COUNTIF(O$2:O320,O320)=1,COUNTIF(O$2:O$2000,O320)+(2001-ROW())/100000,""))</f>
        <v/>
      </c>
    </row>
    <row r="321">
      <c r="A321" s="26">
        <f>IF(AND(ISNUMBER(Applications!A321),ISNUMBER(Applications!M321),OR(UPPER(TRIM(Applications!I321))="INTERVIEWING",UPPER(TRIM(Applications!I321))="REJECTED",UPPER(TRIM(Applications!I321))="OFFER")),IF(Applications!M321&gt;=Applications!A321,Applications!M321-Applications!A321,""),"")</f>
        <v/>
      </c>
      <c r="B321" s="26">
        <f>IF(AND(D321=1,ISNUMBER(Applications!A321)),WEEKDAY(Applications!A321),"")</f>
        <v/>
      </c>
      <c r="C321" s="27">
        <f>IF(AND(D321=1,ISNUMBER(Applications!A321)),Applications!A321-WEEKDAY(Applications!A321,3),"")</f>
        <v/>
      </c>
      <c r="D321" s="26">
        <f>IF(OR(UPPER(TRIM(Applications!I321))="APPLIED",UPPER(TRIM(Applications!I321))="INTERVIEWING",UPPER(TRIM(Applications!I321))="REJECTED",UPPER(TRIM(Applications!I321))="OFFER"),1,0)</f>
        <v/>
      </c>
      <c r="E321" s="26">
        <f>IF(AND(ISNUMBER(Applications!M321),OR(N(Applications!O321)&gt;0,UPPER(TRIM(Applications!I321))="INTERVIEWING",UPPER(TRIM(Applications!I321))="OFFER")),Applications!M321-WEEKDAY(Applications!M321,3),"")</f>
        <v/>
      </c>
      <c r="F321" s="26">
        <f>IF(AND(UPPER(TRIM(Applications!I321))="SKIPPED",ISNUMBER(Applications!A321)),Applications!A321-WEEKDAY(Applications!A321,3),"")</f>
        <v/>
      </c>
      <c r="G321" s="26">
        <f>IF(AND(UPPER(TRIM(Applications!I321))="BOOKMARKED",ISNUMBER(Applications!A321)),Applications!A321-WEEKDAY(Applications!A321,3),"")</f>
        <v/>
      </c>
      <c r="H321" s="26">
        <f>IF(AND(UPPER(TRIM(Applications!I321))="NOT APPLIED",ISNUMBER(Applications!A321)),Applications!A321-WEEKDAY(Applications!A321,3),"")</f>
        <v/>
      </c>
      <c r="I321" s="26">
        <f>IF(AND(UPPER(TRIM(Applications!I321))="REJECTED",ISNUMBER(Applications!M321)),Applications!M321-WEEKDAY(Applications!M321,3),"")</f>
        <v/>
      </c>
      <c r="J321" s="26">
        <f>IF(AND(UPPER(TRIM(Applications!I321))="OFFER",ISNUMBER(Applications!M321)),Applications!M321-WEEKDAY(Applications!M321,3),"")</f>
        <v/>
      </c>
      <c r="K321" s="26">
        <f>IF(TRIM(Applications!J321)="","",IFERROR(LOOKUP(2,1/ISNUMBER(SEARCH($R$2:$R$25,Applications!J321)),$S$2:$S$25),""))</f>
        <v/>
      </c>
      <c r="L321" s="26">
        <f>IF(K321="","",IF(COUNTIF(K$2:K321,K321)=1,COUNTIF(K$2:K$2000,K321)+(2001-ROW())/100000,""))</f>
        <v/>
      </c>
      <c r="M321" s="26">
        <f>IF(TRIM(Applications!D321)="","",TRIM(LEFT(TRIM(Applications!D321),FIND(",",TRIM(Applications!D321)&amp;",")-1)))</f>
        <v/>
      </c>
      <c r="N321" s="26">
        <f>IF(M321="","",IF(LEN(TRIM(LEFT(TRIM(MID(TRIM(Applications!D321),FIND(",",TRIM(Applications!D321)&amp;",")+1,200)),FIND(",",TRIM(MID(TRIM(Applications!D321),FIND(",",TRIM(Applications!D321)&amp;",")+1,200))&amp;",")-1)))=2,UPPER(TRIM(LEFT(TRIM(MID(TRIM(Applications!D321),FIND(",",TRIM(Applications!D321)&amp;",")+1,200)),FIND(",",TRIM(MID(TRIM(Applications!D321),FIND(",",TRIM(Applications!D321)&amp;",")+1,200))&amp;",")-1))),IFERROR(VLOOKUP(LOWER(TRIM(LEFT(TRIM(MID(TRIM(Applications!D321),FIND(",",TRIM(Applications!D321)&amp;",")+1,200)),FIND(",",TRIM(MID(TRIM(Applications!D321),FIND(",",TRIM(Applications!D321)&amp;",")+1,200))&amp;",")-1))),$U$2:$V$67,2,FALSE),"")))</f>
        <v/>
      </c>
      <c r="O321" s="26">
        <f>IF(M321="","",IF(N321="",M321,M321&amp;", "&amp;N321))</f>
        <v/>
      </c>
      <c r="P321" s="26">
        <f>IF(O321="","",IF(COUNTIF(O$2:O321,O321)=1,COUNTIF(O$2:O$2000,O321)+(2001-ROW())/100000,""))</f>
        <v/>
      </c>
    </row>
    <row r="322">
      <c r="A322" s="26">
        <f>IF(AND(ISNUMBER(Applications!A322),ISNUMBER(Applications!M322),OR(UPPER(TRIM(Applications!I322))="INTERVIEWING",UPPER(TRIM(Applications!I322))="REJECTED",UPPER(TRIM(Applications!I322))="OFFER")),IF(Applications!M322&gt;=Applications!A322,Applications!M322-Applications!A322,""),"")</f>
        <v/>
      </c>
      <c r="B322" s="26">
        <f>IF(AND(D322=1,ISNUMBER(Applications!A322)),WEEKDAY(Applications!A322),"")</f>
        <v/>
      </c>
      <c r="C322" s="27">
        <f>IF(AND(D322=1,ISNUMBER(Applications!A322)),Applications!A322-WEEKDAY(Applications!A322,3),"")</f>
        <v/>
      </c>
      <c r="D322" s="26">
        <f>IF(OR(UPPER(TRIM(Applications!I322))="APPLIED",UPPER(TRIM(Applications!I322))="INTERVIEWING",UPPER(TRIM(Applications!I322))="REJECTED",UPPER(TRIM(Applications!I322))="OFFER"),1,0)</f>
        <v/>
      </c>
      <c r="E322" s="26">
        <f>IF(AND(ISNUMBER(Applications!M322),OR(N(Applications!O322)&gt;0,UPPER(TRIM(Applications!I322))="INTERVIEWING",UPPER(TRIM(Applications!I322))="OFFER")),Applications!M322-WEEKDAY(Applications!M322,3),"")</f>
        <v/>
      </c>
      <c r="F322" s="26">
        <f>IF(AND(UPPER(TRIM(Applications!I322))="SKIPPED",ISNUMBER(Applications!A322)),Applications!A322-WEEKDAY(Applications!A322,3),"")</f>
        <v/>
      </c>
      <c r="G322" s="26">
        <f>IF(AND(UPPER(TRIM(Applications!I322))="BOOKMARKED",ISNUMBER(Applications!A322)),Applications!A322-WEEKDAY(Applications!A322,3),"")</f>
        <v/>
      </c>
      <c r="H322" s="26">
        <f>IF(AND(UPPER(TRIM(Applications!I322))="NOT APPLIED",ISNUMBER(Applications!A322)),Applications!A322-WEEKDAY(Applications!A322,3),"")</f>
        <v/>
      </c>
      <c r="I322" s="26">
        <f>IF(AND(UPPER(TRIM(Applications!I322))="REJECTED",ISNUMBER(Applications!M322)),Applications!M322-WEEKDAY(Applications!M322,3),"")</f>
        <v/>
      </c>
      <c r="J322" s="26">
        <f>IF(AND(UPPER(TRIM(Applications!I322))="OFFER",ISNUMBER(Applications!M322)),Applications!M322-WEEKDAY(Applications!M322,3),"")</f>
        <v/>
      </c>
      <c r="K322" s="26">
        <f>IF(TRIM(Applications!J322)="","",IFERROR(LOOKUP(2,1/ISNUMBER(SEARCH($R$2:$R$25,Applications!J322)),$S$2:$S$25),""))</f>
        <v/>
      </c>
      <c r="L322" s="26">
        <f>IF(K322="","",IF(COUNTIF(K$2:K322,K322)=1,COUNTIF(K$2:K$2000,K322)+(2001-ROW())/100000,""))</f>
        <v/>
      </c>
      <c r="M322" s="26">
        <f>IF(TRIM(Applications!D322)="","",TRIM(LEFT(TRIM(Applications!D322),FIND(",",TRIM(Applications!D322)&amp;",")-1)))</f>
        <v/>
      </c>
      <c r="N322" s="26">
        <f>IF(M322="","",IF(LEN(TRIM(LEFT(TRIM(MID(TRIM(Applications!D322),FIND(",",TRIM(Applications!D322)&amp;",")+1,200)),FIND(",",TRIM(MID(TRIM(Applications!D322),FIND(",",TRIM(Applications!D322)&amp;",")+1,200))&amp;",")-1)))=2,UPPER(TRIM(LEFT(TRIM(MID(TRIM(Applications!D322),FIND(",",TRIM(Applications!D322)&amp;",")+1,200)),FIND(",",TRIM(MID(TRIM(Applications!D322),FIND(",",TRIM(Applications!D322)&amp;",")+1,200))&amp;",")-1))),IFERROR(VLOOKUP(LOWER(TRIM(LEFT(TRIM(MID(TRIM(Applications!D322),FIND(",",TRIM(Applications!D322)&amp;",")+1,200)),FIND(",",TRIM(MID(TRIM(Applications!D322),FIND(",",TRIM(Applications!D322)&amp;",")+1,200))&amp;",")-1))),$U$2:$V$67,2,FALSE),"")))</f>
        <v/>
      </c>
      <c r="O322" s="26">
        <f>IF(M322="","",IF(N322="",M322,M322&amp;", "&amp;N322))</f>
        <v/>
      </c>
      <c r="P322" s="26">
        <f>IF(O322="","",IF(COUNTIF(O$2:O322,O322)=1,COUNTIF(O$2:O$2000,O322)+(2001-ROW())/100000,""))</f>
        <v/>
      </c>
    </row>
    <row r="323">
      <c r="A323" s="26">
        <f>IF(AND(ISNUMBER(Applications!A323),ISNUMBER(Applications!M323),OR(UPPER(TRIM(Applications!I323))="INTERVIEWING",UPPER(TRIM(Applications!I323))="REJECTED",UPPER(TRIM(Applications!I323))="OFFER")),IF(Applications!M323&gt;=Applications!A323,Applications!M323-Applications!A323,""),"")</f>
        <v/>
      </c>
      <c r="B323" s="26">
        <f>IF(AND(D323=1,ISNUMBER(Applications!A323)),WEEKDAY(Applications!A323),"")</f>
        <v/>
      </c>
      <c r="C323" s="27">
        <f>IF(AND(D323=1,ISNUMBER(Applications!A323)),Applications!A323-WEEKDAY(Applications!A323,3),"")</f>
        <v/>
      </c>
      <c r="D323" s="26">
        <f>IF(OR(UPPER(TRIM(Applications!I323))="APPLIED",UPPER(TRIM(Applications!I323))="INTERVIEWING",UPPER(TRIM(Applications!I323))="REJECTED",UPPER(TRIM(Applications!I323))="OFFER"),1,0)</f>
        <v/>
      </c>
      <c r="E323" s="26">
        <f>IF(AND(ISNUMBER(Applications!M323),OR(N(Applications!O323)&gt;0,UPPER(TRIM(Applications!I323))="INTERVIEWING",UPPER(TRIM(Applications!I323))="OFFER")),Applications!M323-WEEKDAY(Applications!M323,3),"")</f>
        <v/>
      </c>
      <c r="F323" s="26">
        <f>IF(AND(UPPER(TRIM(Applications!I323))="SKIPPED",ISNUMBER(Applications!A323)),Applications!A323-WEEKDAY(Applications!A323,3),"")</f>
        <v/>
      </c>
      <c r="G323" s="26">
        <f>IF(AND(UPPER(TRIM(Applications!I323))="BOOKMARKED",ISNUMBER(Applications!A323)),Applications!A323-WEEKDAY(Applications!A323,3),"")</f>
        <v/>
      </c>
      <c r="H323" s="26">
        <f>IF(AND(UPPER(TRIM(Applications!I323))="NOT APPLIED",ISNUMBER(Applications!A323)),Applications!A323-WEEKDAY(Applications!A323,3),"")</f>
        <v/>
      </c>
      <c r="I323" s="26">
        <f>IF(AND(UPPER(TRIM(Applications!I323))="REJECTED",ISNUMBER(Applications!M323)),Applications!M323-WEEKDAY(Applications!M323,3),"")</f>
        <v/>
      </c>
      <c r="J323" s="26">
        <f>IF(AND(UPPER(TRIM(Applications!I323))="OFFER",ISNUMBER(Applications!M323)),Applications!M323-WEEKDAY(Applications!M323,3),"")</f>
        <v/>
      </c>
      <c r="K323" s="26">
        <f>IF(TRIM(Applications!J323)="","",IFERROR(LOOKUP(2,1/ISNUMBER(SEARCH($R$2:$R$25,Applications!J323)),$S$2:$S$25),""))</f>
        <v/>
      </c>
      <c r="L323" s="26">
        <f>IF(K323="","",IF(COUNTIF(K$2:K323,K323)=1,COUNTIF(K$2:K$2000,K323)+(2001-ROW())/100000,""))</f>
        <v/>
      </c>
      <c r="M323" s="26">
        <f>IF(TRIM(Applications!D323)="","",TRIM(LEFT(TRIM(Applications!D323),FIND(",",TRIM(Applications!D323)&amp;",")-1)))</f>
        <v/>
      </c>
      <c r="N323" s="26">
        <f>IF(M323="","",IF(LEN(TRIM(LEFT(TRIM(MID(TRIM(Applications!D323),FIND(",",TRIM(Applications!D323)&amp;",")+1,200)),FIND(",",TRIM(MID(TRIM(Applications!D323),FIND(",",TRIM(Applications!D323)&amp;",")+1,200))&amp;",")-1)))=2,UPPER(TRIM(LEFT(TRIM(MID(TRIM(Applications!D323),FIND(",",TRIM(Applications!D323)&amp;",")+1,200)),FIND(",",TRIM(MID(TRIM(Applications!D323),FIND(",",TRIM(Applications!D323)&amp;",")+1,200))&amp;",")-1))),IFERROR(VLOOKUP(LOWER(TRIM(LEFT(TRIM(MID(TRIM(Applications!D323),FIND(",",TRIM(Applications!D323)&amp;",")+1,200)),FIND(",",TRIM(MID(TRIM(Applications!D323),FIND(",",TRIM(Applications!D323)&amp;",")+1,200))&amp;",")-1))),$U$2:$V$67,2,FALSE),"")))</f>
        <v/>
      </c>
      <c r="O323" s="26">
        <f>IF(M323="","",IF(N323="",M323,M323&amp;", "&amp;N323))</f>
        <v/>
      </c>
      <c r="P323" s="26">
        <f>IF(O323="","",IF(COUNTIF(O$2:O323,O323)=1,COUNTIF(O$2:O$2000,O323)+(2001-ROW())/100000,""))</f>
        <v/>
      </c>
    </row>
    <row r="324">
      <c r="A324" s="26">
        <f>IF(AND(ISNUMBER(Applications!A324),ISNUMBER(Applications!M324),OR(UPPER(TRIM(Applications!I324))="INTERVIEWING",UPPER(TRIM(Applications!I324))="REJECTED",UPPER(TRIM(Applications!I324))="OFFER")),IF(Applications!M324&gt;=Applications!A324,Applications!M324-Applications!A324,""),"")</f>
        <v/>
      </c>
      <c r="B324" s="26">
        <f>IF(AND(D324=1,ISNUMBER(Applications!A324)),WEEKDAY(Applications!A324),"")</f>
        <v/>
      </c>
      <c r="C324" s="27">
        <f>IF(AND(D324=1,ISNUMBER(Applications!A324)),Applications!A324-WEEKDAY(Applications!A324,3),"")</f>
        <v/>
      </c>
      <c r="D324" s="26">
        <f>IF(OR(UPPER(TRIM(Applications!I324))="APPLIED",UPPER(TRIM(Applications!I324))="INTERVIEWING",UPPER(TRIM(Applications!I324))="REJECTED",UPPER(TRIM(Applications!I324))="OFFER"),1,0)</f>
        <v/>
      </c>
      <c r="E324" s="26">
        <f>IF(AND(ISNUMBER(Applications!M324),OR(N(Applications!O324)&gt;0,UPPER(TRIM(Applications!I324))="INTERVIEWING",UPPER(TRIM(Applications!I324))="OFFER")),Applications!M324-WEEKDAY(Applications!M324,3),"")</f>
        <v/>
      </c>
      <c r="F324" s="26">
        <f>IF(AND(UPPER(TRIM(Applications!I324))="SKIPPED",ISNUMBER(Applications!A324)),Applications!A324-WEEKDAY(Applications!A324,3),"")</f>
        <v/>
      </c>
      <c r="G324" s="26">
        <f>IF(AND(UPPER(TRIM(Applications!I324))="BOOKMARKED",ISNUMBER(Applications!A324)),Applications!A324-WEEKDAY(Applications!A324,3),"")</f>
        <v/>
      </c>
      <c r="H324" s="26">
        <f>IF(AND(UPPER(TRIM(Applications!I324))="NOT APPLIED",ISNUMBER(Applications!A324)),Applications!A324-WEEKDAY(Applications!A324,3),"")</f>
        <v/>
      </c>
      <c r="I324" s="26">
        <f>IF(AND(UPPER(TRIM(Applications!I324))="REJECTED",ISNUMBER(Applications!M324)),Applications!M324-WEEKDAY(Applications!M324,3),"")</f>
        <v/>
      </c>
      <c r="J324" s="26">
        <f>IF(AND(UPPER(TRIM(Applications!I324))="OFFER",ISNUMBER(Applications!M324)),Applications!M324-WEEKDAY(Applications!M324,3),"")</f>
        <v/>
      </c>
      <c r="K324" s="26">
        <f>IF(TRIM(Applications!J324)="","",IFERROR(LOOKUP(2,1/ISNUMBER(SEARCH($R$2:$R$25,Applications!J324)),$S$2:$S$25),""))</f>
        <v/>
      </c>
      <c r="L324" s="26">
        <f>IF(K324="","",IF(COUNTIF(K$2:K324,K324)=1,COUNTIF(K$2:K$2000,K324)+(2001-ROW())/100000,""))</f>
        <v/>
      </c>
      <c r="M324" s="26">
        <f>IF(TRIM(Applications!D324)="","",TRIM(LEFT(TRIM(Applications!D324),FIND(",",TRIM(Applications!D324)&amp;",")-1)))</f>
        <v/>
      </c>
      <c r="N324" s="26">
        <f>IF(M324="","",IF(LEN(TRIM(LEFT(TRIM(MID(TRIM(Applications!D324),FIND(",",TRIM(Applications!D324)&amp;",")+1,200)),FIND(",",TRIM(MID(TRIM(Applications!D324),FIND(",",TRIM(Applications!D324)&amp;",")+1,200))&amp;",")-1)))=2,UPPER(TRIM(LEFT(TRIM(MID(TRIM(Applications!D324),FIND(",",TRIM(Applications!D324)&amp;",")+1,200)),FIND(",",TRIM(MID(TRIM(Applications!D324),FIND(",",TRIM(Applications!D324)&amp;",")+1,200))&amp;",")-1))),IFERROR(VLOOKUP(LOWER(TRIM(LEFT(TRIM(MID(TRIM(Applications!D324),FIND(",",TRIM(Applications!D324)&amp;",")+1,200)),FIND(",",TRIM(MID(TRIM(Applications!D324),FIND(",",TRIM(Applications!D324)&amp;",")+1,200))&amp;",")-1))),$U$2:$V$67,2,FALSE),"")))</f>
        <v/>
      </c>
      <c r="O324" s="26">
        <f>IF(M324="","",IF(N324="",M324,M324&amp;", "&amp;N324))</f>
        <v/>
      </c>
      <c r="P324" s="26">
        <f>IF(O324="","",IF(COUNTIF(O$2:O324,O324)=1,COUNTIF(O$2:O$2000,O324)+(2001-ROW())/100000,""))</f>
        <v/>
      </c>
    </row>
    <row r="325">
      <c r="A325" s="26">
        <f>IF(AND(ISNUMBER(Applications!A325),ISNUMBER(Applications!M325),OR(UPPER(TRIM(Applications!I325))="INTERVIEWING",UPPER(TRIM(Applications!I325))="REJECTED",UPPER(TRIM(Applications!I325))="OFFER")),IF(Applications!M325&gt;=Applications!A325,Applications!M325-Applications!A325,""),"")</f>
        <v/>
      </c>
      <c r="B325" s="26">
        <f>IF(AND(D325=1,ISNUMBER(Applications!A325)),WEEKDAY(Applications!A325),"")</f>
        <v/>
      </c>
      <c r="C325" s="27">
        <f>IF(AND(D325=1,ISNUMBER(Applications!A325)),Applications!A325-WEEKDAY(Applications!A325,3),"")</f>
        <v/>
      </c>
      <c r="D325" s="26">
        <f>IF(OR(UPPER(TRIM(Applications!I325))="APPLIED",UPPER(TRIM(Applications!I325))="INTERVIEWING",UPPER(TRIM(Applications!I325))="REJECTED",UPPER(TRIM(Applications!I325))="OFFER"),1,0)</f>
        <v/>
      </c>
      <c r="E325" s="26">
        <f>IF(AND(ISNUMBER(Applications!M325),OR(N(Applications!O325)&gt;0,UPPER(TRIM(Applications!I325))="INTERVIEWING",UPPER(TRIM(Applications!I325))="OFFER")),Applications!M325-WEEKDAY(Applications!M325,3),"")</f>
        <v/>
      </c>
      <c r="F325" s="26">
        <f>IF(AND(UPPER(TRIM(Applications!I325))="SKIPPED",ISNUMBER(Applications!A325)),Applications!A325-WEEKDAY(Applications!A325,3),"")</f>
        <v/>
      </c>
      <c r="G325" s="26">
        <f>IF(AND(UPPER(TRIM(Applications!I325))="BOOKMARKED",ISNUMBER(Applications!A325)),Applications!A325-WEEKDAY(Applications!A325,3),"")</f>
        <v/>
      </c>
      <c r="H325" s="26">
        <f>IF(AND(UPPER(TRIM(Applications!I325))="NOT APPLIED",ISNUMBER(Applications!A325)),Applications!A325-WEEKDAY(Applications!A325,3),"")</f>
        <v/>
      </c>
      <c r="I325" s="26">
        <f>IF(AND(UPPER(TRIM(Applications!I325))="REJECTED",ISNUMBER(Applications!M325)),Applications!M325-WEEKDAY(Applications!M325,3),"")</f>
        <v/>
      </c>
      <c r="J325" s="26">
        <f>IF(AND(UPPER(TRIM(Applications!I325))="OFFER",ISNUMBER(Applications!M325)),Applications!M325-WEEKDAY(Applications!M325,3),"")</f>
        <v/>
      </c>
      <c r="K325" s="26">
        <f>IF(TRIM(Applications!J325)="","",IFERROR(LOOKUP(2,1/ISNUMBER(SEARCH($R$2:$R$25,Applications!J325)),$S$2:$S$25),""))</f>
        <v/>
      </c>
      <c r="L325" s="26">
        <f>IF(K325="","",IF(COUNTIF(K$2:K325,K325)=1,COUNTIF(K$2:K$2000,K325)+(2001-ROW())/100000,""))</f>
        <v/>
      </c>
      <c r="M325" s="26">
        <f>IF(TRIM(Applications!D325)="","",TRIM(LEFT(TRIM(Applications!D325),FIND(",",TRIM(Applications!D325)&amp;",")-1)))</f>
        <v/>
      </c>
      <c r="N325" s="26">
        <f>IF(M325="","",IF(LEN(TRIM(LEFT(TRIM(MID(TRIM(Applications!D325),FIND(",",TRIM(Applications!D325)&amp;",")+1,200)),FIND(",",TRIM(MID(TRIM(Applications!D325),FIND(",",TRIM(Applications!D325)&amp;",")+1,200))&amp;",")-1)))=2,UPPER(TRIM(LEFT(TRIM(MID(TRIM(Applications!D325),FIND(",",TRIM(Applications!D325)&amp;",")+1,200)),FIND(",",TRIM(MID(TRIM(Applications!D325),FIND(",",TRIM(Applications!D325)&amp;",")+1,200))&amp;",")-1))),IFERROR(VLOOKUP(LOWER(TRIM(LEFT(TRIM(MID(TRIM(Applications!D325),FIND(",",TRIM(Applications!D325)&amp;",")+1,200)),FIND(",",TRIM(MID(TRIM(Applications!D325),FIND(",",TRIM(Applications!D325)&amp;",")+1,200))&amp;",")-1))),$U$2:$V$67,2,FALSE),"")))</f>
        <v/>
      </c>
      <c r="O325" s="26">
        <f>IF(M325="","",IF(N325="",M325,M325&amp;", "&amp;N325))</f>
        <v/>
      </c>
      <c r="P325" s="26">
        <f>IF(O325="","",IF(COUNTIF(O$2:O325,O325)=1,COUNTIF(O$2:O$2000,O325)+(2001-ROW())/100000,""))</f>
        <v/>
      </c>
    </row>
    <row r="326">
      <c r="A326" s="26">
        <f>IF(AND(ISNUMBER(Applications!A326),ISNUMBER(Applications!M326),OR(UPPER(TRIM(Applications!I326))="INTERVIEWING",UPPER(TRIM(Applications!I326))="REJECTED",UPPER(TRIM(Applications!I326))="OFFER")),IF(Applications!M326&gt;=Applications!A326,Applications!M326-Applications!A326,""),"")</f>
        <v/>
      </c>
      <c r="B326" s="26">
        <f>IF(AND(D326=1,ISNUMBER(Applications!A326)),WEEKDAY(Applications!A326),"")</f>
        <v/>
      </c>
      <c r="C326" s="27">
        <f>IF(AND(D326=1,ISNUMBER(Applications!A326)),Applications!A326-WEEKDAY(Applications!A326,3),"")</f>
        <v/>
      </c>
      <c r="D326" s="26">
        <f>IF(OR(UPPER(TRIM(Applications!I326))="APPLIED",UPPER(TRIM(Applications!I326))="INTERVIEWING",UPPER(TRIM(Applications!I326))="REJECTED",UPPER(TRIM(Applications!I326))="OFFER"),1,0)</f>
        <v/>
      </c>
      <c r="E326" s="26">
        <f>IF(AND(ISNUMBER(Applications!M326),OR(N(Applications!O326)&gt;0,UPPER(TRIM(Applications!I326))="INTERVIEWING",UPPER(TRIM(Applications!I326))="OFFER")),Applications!M326-WEEKDAY(Applications!M326,3),"")</f>
        <v/>
      </c>
      <c r="F326" s="26">
        <f>IF(AND(UPPER(TRIM(Applications!I326))="SKIPPED",ISNUMBER(Applications!A326)),Applications!A326-WEEKDAY(Applications!A326,3),"")</f>
        <v/>
      </c>
      <c r="G326" s="26">
        <f>IF(AND(UPPER(TRIM(Applications!I326))="BOOKMARKED",ISNUMBER(Applications!A326)),Applications!A326-WEEKDAY(Applications!A326,3),"")</f>
        <v/>
      </c>
      <c r="H326" s="26">
        <f>IF(AND(UPPER(TRIM(Applications!I326))="NOT APPLIED",ISNUMBER(Applications!A326)),Applications!A326-WEEKDAY(Applications!A326,3),"")</f>
        <v/>
      </c>
      <c r="I326" s="26">
        <f>IF(AND(UPPER(TRIM(Applications!I326))="REJECTED",ISNUMBER(Applications!M326)),Applications!M326-WEEKDAY(Applications!M326,3),"")</f>
        <v/>
      </c>
      <c r="J326" s="26">
        <f>IF(AND(UPPER(TRIM(Applications!I326))="OFFER",ISNUMBER(Applications!M326)),Applications!M326-WEEKDAY(Applications!M326,3),"")</f>
        <v/>
      </c>
      <c r="K326" s="26">
        <f>IF(TRIM(Applications!J326)="","",IFERROR(LOOKUP(2,1/ISNUMBER(SEARCH($R$2:$R$25,Applications!J326)),$S$2:$S$25),""))</f>
        <v/>
      </c>
      <c r="L326" s="26">
        <f>IF(K326="","",IF(COUNTIF(K$2:K326,K326)=1,COUNTIF(K$2:K$2000,K326)+(2001-ROW())/100000,""))</f>
        <v/>
      </c>
      <c r="M326" s="26">
        <f>IF(TRIM(Applications!D326)="","",TRIM(LEFT(TRIM(Applications!D326),FIND(",",TRIM(Applications!D326)&amp;",")-1)))</f>
        <v/>
      </c>
      <c r="N326" s="26">
        <f>IF(M326="","",IF(LEN(TRIM(LEFT(TRIM(MID(TRIM(Applications!D326),FIND(",",TRIM(Applications!D326)&amp;",")+1,200)),FIND(",",TRIM(MID(TRIM(Applications!D326),FIND(",",TRIM(Applications!D326)&amp;",")+1,200))&amp;",")-1)))=2,UPPER(TRIM(LEFT(TRIM(MID(TRIM(Applications!D326),FIND(",",TRIM(Applications!D326)&amp;",")+1,200)),FIND(",",TRIM(MID(TRIM(Applications!D326),FIND(",",TRIM(Applications!D326)&amp;",")+1,200))&amp;",")-1))),IFERROR(VLOOKUP(LOWER(TRIM(LEFT(TRIM(MID(TRIM(Applications!D326),FIND(",",TRIM(Applications!D326)&amp;",")+1,200)),FIND(",",TRIM(MID(TRIM(Applications!D326),FIND(",",TRIM(Applications!D326)&amp;",")+1,200))&amp;",")-1))),$U$2:$V$67,2,FALSE),"")))</f>
        <v/>
      </c>
      <c r="O326" s="26">
        <f>IF(M326="","",IF(N326="",M326,M326&amp;", "&amp;N326))</f>
        <v/>
      </c>
      <c r="P326" s="26">
        <f>IF(O326="","",IF(COUNTIF(O$2:O326,O326)=1,COUNTIF(O$2:O$2000,O326)+(2001-ROW())/100000,""))</f>
        <v/>
      </c>
    </row>
    <row r="327">
      <c r="A327" s="26">
        <f>IF(AND(ISNUMBER(Applications!A327),ISNUMBER(Applications!M327),OR(UPPER(TRIM(Applications!I327))="INTERVIEWING",UPPER(TRIM(Applications!I327))="REJECTED",UPPER(TRIM(Applications!I327))="OFFER")),IF(Applications!M327&gt;=Applications!A327,Applications!M327-Applications!A327,""),"")</f>
        <v/>
      </c>
      <c r="B327" s="26">
        <f>IF(AND(D327=1,ISNUMBER(Applications!A327)),WEEKDAY(Applications!A327),"")</f>
        <v/>
      </c>
      <c r="C327" s="27">
        <f>IF(AND(D327=1,ISNUMBER(Applications!A327)),Applications!A327-WEEKDAY(Applications!A327,3),"")</f>
        <v/>
      </c>
      <c r="D327" s="26">
        <f>IF(OR(UPPER(TRIM(Applications!I327))="APPLIED",UPPER(TRIM(Applications!I327))="INTERVIEWING",UPPER(TRIM(Applications!I327))="REJECTED",UPPER(TRIM(Applications!I327))="OFFER"),1,0)</f>
        <v/>
      </c>
      <c r="E327" s="26">
        <f>IF(AND(ISNUMBER(Applications!M327),OR(N(Applications!O327)&gt;0,UPPER(TRIM(Applications!I327))="INTERVIEWING",UPPER(TRIM(Applications!I327))="OFFER")),Applications!M327-WEEKDAY(Applications!M327,3),"")</f>
        <v/>
      </c>
      <c r="F327" s="26">
        <f>IF(AND(UPPER(TRIM(Applications!I327))="SKIPPED",ISNUMBER(Applications!A327)),Applications!A327-WEEKDAY(Applications!A327,3),"")</f>
        <v/>
      </c>
      <c r="G327" s="26">
        <f>IF(AND(UPPER(TRIM(Applications!I327))="BOOKMARKED",ISNUMBER(Applications!A327)),Applications!A327-WEEKDAY(Applications!A327,3),"")</f>
        <v/>
      </c>
      <c r="H327" s="26">
        <f>IF(AND(UPPER(TRIM(Applications!I327))="NOT APPLIED",ISNUMBER(Applications!A327)),Applications!A327-WEEKDAY(Applications!A327,3),"")</f>
        <v/>
      </c>
      <c r="I327" s="26">
        <f>IF(AND(UPPER(TRIM(Applications!I327))="REJECTED",ISNUMBER(Applications!M327)),Applications!M327-WEEKDAY(Applications!M327,3),"")</f>
        <v/>
      </c>
      <c r="J327" s="26">
        <f>IF(AND(UPPER(TRIM(Applications!I327))="OFFER",ISNUMBER(Applications!M327)),Applications!M327-WEEKDAY(Applications!M327,3),"")</f>
        <v/>
      </c>
      <c r="K327" s="26">
        <f>IF(TRIM(Applications!J327)="","",IFERROR(LOOKUP(2,1/ISNUMBER(SEARCH($R$2:$R$25,Applications!J327)),$S$2:$S$25),""))</f>
        <v/>
      </c>
      <c r="L327" s="26">
        <f>IF(K327="","",IF(COUNTIF(K$2:K327,K327)=1,COUNTIF(K$2:K$2000,K327)+(2001-ROW())/100000,""))</f>
        <v/>
      </c>
      <c r="M327" s="26">
        <f>IF(TRIM(Applications!D327)="","",TRIM(LEFT(TRIM(Applications!D327),FIND(",",TRIM(Applications!D327)&amp;",")-1)))</f>
        <v/>
      </c>
      <c r="N327" s="26">
        <f>IF(M327="","",IF(LEN(TRIM(LEFT(TRIM(MID(TRIM(Applications!D327),FIND(",",TRIM(Applications!D327)&amp;",")+1,200)),FIND(",",TRIM(MID(TRIM(Applications!D327),FIND(",",TRIM(Applications!D327)&amp;",")+1,200))&amp;",")-1)))=2,UPPER(TRIM(LEFT(TRIM(MID(TRIM(Applications!D327),FIND(",",TRIM(Applications!D327)&amp;",")+1,200)),FIND(",",TRIM(MID(TRIM(Applications!D327),FIND(",",TRIM(Applications!D327)&amp;",")+1,200))&amp;",")-1))),IFERROR(VLOOKUP(LOWER(TRIM(LEFT(TRIM(MID(TRIM(Applications!D327),FIND(",",TRIM(Applications!D327)&amp;",")+1,200)),FIND(",",TRIM(MID(TRIM(Applications!D327),FIND(",",TRIM(Applications!D327)&amp;",")+1,200))&amp;",")-1))),$U$2:$V$67,2,FALSE),"")))</f>
        <v/>
      </c>
      <c r="O327" s="26">
        <f>IF(M327="","",IF(N327="",M327,M327&amp;", "&amp;N327))</f>
        <v/>
      </c>
      <c r="P327" s="26">
        <f>IF(O327="","",IF(COUNTIF(O$2:O327,O327)=1,COUNTIF(O$2:O$2000,O327)+(2001-ROW())/100000,""))</f>
        <v/>
      </c>
    </row>
    <row r="328">
      <c r="A328" s="26">
        <f>IF(AND(ISNUMBER(Applications!A328),ISNUMBER(Applications!M328),OR(UPPER(TRIM(Applications!I328))="INTERVIEWING",UPPER(TRIM(Applications!I328))="REJECTED",UPPER(TRIM(Applications!I328))="OFFER")),IF(Applications!M328&gt;=Applications!A328,Applications!M328-Applications!A328,""),"")</f>
        <v/>
      </c>
      <c r="B328" s="26">
        <f>IF(AND(D328=1,ISNUMBER(Applications!A328)),WEEKDAY(Applications!A328),"")</f>
        <v/>
      </c>
      <c r="C328" s="27">
        <f>IF(AND(D328=1,ISNUMBER(Applications!A328)),Applications!A328-WEEKDAY(Applications!A328,3),"")</f>
        <v/>
      </c>
      <c r="D328" s="26">
        <f>IF(OR(UPPER(TRIM(Applications!I328))="APPLIED",UPPER(TRIM(Applications!I328))="INTERVIEWING",UPPER(TRIM(Applications!I328))="REJECTED",UPPER(TRIM(Applications!I328))="OFFER"),1,0)</f>
        <v/>
      </c>
      <c r="E328" s="26">
        <f>IF(AND(ISNUMBER(Applications!M328),OR(N(Applications!O328)&gt;0,UPPER(TRIM(Applications!I328))="INTERVIEWING",UPPER(TRIM(Applications!I328))="OFFER")),Applications!M328-WEEKDAY(Applications!M328,3),"")</f>
        <v/>
      </c>
      <c r="F328" s="26">
        <f>IF(AND(UPPER(TRIM(Applications!I328))="SKIPPED",ISNUMBER(Applications!A328)),Applications!A328-WEEKDAY(Applications!A328,3),"")</f>
        <v/>
      </c>
      <c r="G328" s="26">
        <f>IF(AND(UPPER(TRIM(Applications!I328))="BOOKMARKED",ISNUMBER(Applications!A328)),Applications!A328-WEEKDAY(Applications!A328,3),"")</f>
        <v/>
      </c>
      <c r="H328" s="26">
        <f>IF(AND(UPPER(TRIM(Applications!I328))="NOT APPLIED",ISNUMBER(Applications!A328)),Applications!A328-WEEKDAY(Applications!A328,3),"")</f>
        <v/>
      </c>
      <c r="I328" s="26">
        <f>IF(AND(UPPER(TRIM(Applications!I328))="REJECTED",ISNUMBER(Applications!M328)),Applications!M328-WEEKDAY(Applications!M328,3),"")</f>
        <v/>
      </c>
      <c r="J328" s="26">
        <f>IF(AND(UPPER(TRIM(Applications!I328))="OFFER",ISNUMBER(Applications!M328)),Applications!M328-WEEKDAY(Applications!M328,3),"")</f>
        <v/>
      </c>
      <c r="K328" s="26">
        <f>IF(TRIM(Applications!J328)="","",IFERROR(LOOKUP(2,1/ISNUMBER(SEARCH($R$2:$R$25,Applications!J328)),$S$2:$S$25),""))</f>
        <v/>
      </c>
      <c r="L328" s="26">
        <f>IF(K328="","",IF(COUNTIF(K$2:K328,K328)=1,COUNTIF(K$2:K$2000,K328)+(2001-ROW())/100000,""))</f>
        <v/>
      </c>
      <c r="M328" s="26">
        <f>IF(TRIM(Applications!D328)="","",TRIM(LEFT(TRIM(Applications!D328),FIND(",",TRIM(Applications!D328)&amp;",")-1)))</f>
        <v/>
      </c>
      <c r="N328" s="26">
        <f>IF(M328="","",IF(LEN(TRIM(LEFT(TRIM(MID(TRIM(Applications!D328),FIND(",",TRIM(Applications!D328)&amp;",")+1,200)),FIND(",",TRIM(MID(TRIM(Applications!D328),FIND(",",TRIM(Applications!D328)&amp;",")+1,200))&amp;",")-1)))=2,UPPER(TRIM(LEFT(TRIM(MID(TRIM(Applications!D328),FIND(",",TRIM(Applications!D328)&amp;",")+1,200)),FIND(",",TRIM(MID(TRIM(Applications!D328),FIND(",",TRIM(Applications!D328)&amp;",")+1,200))&amp;",")-1))),IFERROR(VLOOKUP(LOWER(TRIM(LEFT(TRIM(MID(TRIM(Applications!D328),FIND(",",TRIM(Applications!D328)&amp;",")+1,200)),FIND(",",TRIM(MID(TRIM(Applications!D328),FIND(",",TRIM(Applications!D328)&amp;",")+1,200))&amp;",")-1))),$U$2:$V$67,2,FALSE),"")))</f>
        <v/>
      </c>
      <c r="O328" s="26">
        <f>IF(M328="","",IF(N328="",M328,M328&amp;", "&amp;N328))</f>
        <v/>
      </c>
      <c r="P328" s="26">
        <f>IF(O328="","",IF(COUNTIF(O$2:O328,O328)=1,COUNTIF(O$2:O$2000,O328)+(2001-ROW())/100000,""))</f>
        <v/>
      </c>
    </row>
    <row r="329">
      <c r="A329" s="26">
        <f>IF(AND(ISNUMBER(Applications!A329),ISNUMBER(Applications!M329),OR(UPPER(TRIM(Applications!I329))="INTERVIEWING",UPPER(TRIM(Applications!I329))="REJECTED",UPPER(TRIM(Applications!I329))="OFFER")),IF(Applications!M329&gt;=Applications!A329,Applications!M329-Applications!A329,""),"")</f>
        <v/>
      </c>
      <c r="B329" s="26">
        <f>IF(AND(D329=1,ISNUMBER(Applications!A329)),WEEKDAY(Applications!A329),"")</f>
        <v/>
      </c>
      <c r="C329" s="27">
        <f>IF(AND(D329=1,ISNUMBER(Applications!A329)),Applications!A329-WEEKDAY(Applications!A329,3),"")</f>
        <v/>
      </c>
      <c r="D329" s="26">
        <f>IF(OR(UPPER(TRIM(Applications!I329))="APPLIED",UPPER(TRIM(Applications!I329))="INTERVIEWING",UPPER(TRIM(Applications!I329))="REJECTED",UPPER(TRIM(Applications!I329))="OFFER"),1,0)</f>
        <v/>
      </c>
      <c r="E329" s="26">
        <f>IF(AND(ISNUMBER(Applications!M329),OR(N(Applications!O329)&gt;0,UPPER(TRIM(Applications!I329))="INTERVIEWING",UPPER(TRIM(Applications!I329))="OFFER")),Applications!M329-WEEKDAY(Applications!M329,3),"")</f>
        <v/>
      </c>
      <c r="F329" s="26">
        <f>IF(AND(UPPER(TRIM(Applications!I329))="SKIPPED",ISNUMBER(Applications!A329)),Applications!A329-WEEKDAY(Applications!A329,3),"")</f>
        <v/>
      </c>
      <c r="G329" s="26">
        <f>IF(AND(UPPER(TRIM(Applications!I329))="BOOKMARKED",ISNUMBER(Applications!A329)),Applications!A329-WEEKDAY(Applications!A329,3),"")</f>
        <v/>
      </c>
      <c r="H329" s="26">
        <f>IF(AND(UPPER(TRIM(Applications!I329))="NOT APPLIED",ISNUMBER(Applications!A329)),Applications!A329-WEEKDAY(Applications!A329,3),"")</f>
        <v/>
      </c>
      <c r="I329" s="26">
        <f>IF(AND(UPPER(TRIM(Applications!I329))="REJECTED",ISNUMBER(Applications!M329)),Applications!M329-WEEKDAY(Applications!M329,3),"")</f>
        <v/>
      </c>
      <c r="J329" s="26">
        <f>IF(AND(UPPER(TRIM(Applications!I329))="OFFER",ISNUMBER(Applications!M329)),Applications!M329-WEEKDAY(Applications!M329,3),"")</f>
        <v/>
      </c>
      <c r="K329" s="26">
        <f>IF(TRIM(Applications!J329)="","",IFERROR(LOOKUP(2,1/ISNUMBER(SEARCH($R$2:$R$25,Applications!J329)),$S$2:$S$25),""))</f>
        <v/>
      </c>
      <c r="L329" s="26">
        <f>IF(K329="","",IF(COUNTIF(K$2:K329,K329)=1,COUNTIF(K$2:K$2000,K329)+(2001-ROW())/100000,""))</f>
        <v/>
      </c>
      <c r="M329" s="26">
        <f>IF(TRIM(Applications!D329)="","",TRIM(LEFT(TRIM(Applications!D329),FIND(",",TRIM(Applications!D329)&amp;",")-1)))</f>
        <v/>
      </c>
      <c r="N329" s="26">
        <f>IF(M329="","",IF(LEN(TRIM(LEFT(TRIM(MID(TRIM(Applications!D329),FIND(",",TRIM(Applications!D329)&amp;",")+1,200)),FIND(",",TRIM(MID(TRIM(Applications!D329),FIND(",",TRIM(Applications!D329)&amp;",")+1,200))&amp;",")-1)))=2,UPPER(TRIM(LEFT(TRIM(MID(TRIM(Applications!D329),FIND(",",TRIM(Applications!D329)&amp;",")+1,200)),FIND(",",TRIM(MID(TRIM(Applications!D329),FIND(",",TRIM(Applications!D329)&amp;",")+1,200))&amp;",")-1))),IFERROR(VLOOKUP(LOWER(TRIM(LEFT(TRIM(MID(TRIM(Applications!D329),FIND(",",TRIM(Applications!D329)&amp;",")+1,200)),FIND(",",TRIM(MID(TRIM(Applications!D329),FIND(",",TRIM(Applications!D329)&amp;",")+1,200))&amp;",")-1))),$U$2:$V$67,2,FALSE),"")))</f>
        <v/>
      </c>
      <c r="O329" s="26">
        <f>IF(M329="","",IF(N329="",M329,M329&amp;", "&amp;N329))</f>
        <v/>
      </c>
      <c r="P329" s="26">
        <f>IF(O329="","",IF(COUNTIF(O$2:O329,O329)=1,COUNTIF(O$2:O$2000,O329)+(2001-ROW())/100000,""))</f>
        <v/>
      </c>
    </row>
    <row r="330">
      <c r="A330" s="26">
        <f>IF(AND(ISNUMBER(Applications!A330),ISNUMBER(Applications!M330),OR(UPPER(TRIM(Applications!I330))="INTERVIEWING",UPPER(TRIM(Applications!I330))="REJECTED",UPPER(TRIM(Applications!I330))="OFFER")),IF(Applications!M330&gt;=Applications!A330,Applications!M330-Applications!A330,""),"")</f>
        <v/>
      </c>
      <c r="B330" s="26">
        <f>IF(AND(D330=1,ISNUMBER(Applications!A330)),WEEKDAY(Applications!A330),"")</f>
        <v/>
      </c>
      <c r="C330" s="27">
        <f>IF(AND(D330=1,ISNUMBER(Applications!A330)),Applications!A330-WEEKDAY(Applications!A330,3),"")</f>
        <v/>
      </c>
      <c r="D330" s="26">
        <f>IF(OR(UPPER(TRIM(Applications!I330))="APPLIED",UPPER(TRIM(Applications!I330))="INTERVIEWING",UPPER(TRIM(Applications!I330))="REJECTED",UPPER(TRIM(Applications!I330))="OFFER"),1,0)</f>
        <v/>
      </c>
      <c r="E330" s="26">
        <f>IF(AND(ISNUMBER(Applications!M330),OR(N(Applications!O330)&gt;0,UPPER(TRIM(Applications!I330))="INTERVIEWING",UPPER(TRIM(Applications!I330))="OFFER")),Applications!M330-WEEKDAY(Applications!M330,3),"")</f>
        <v/>
      </c>
      <c r="F330" s="26">
        <f>IF(AND(UPPER(TRIM(Applications!I330))="SKIPPED",ISNUMBER(Applications!A330)),Applications!A330-WEEKDAY(Applications!A330,3),"")</f>
        <v/>
      </c>
      <c r="G330" s="26">
        <f>IF(AND(UPPER(TRIM(Applications!I330))="BOOKMARKED",ISNUMBER(Applications!A330)),Applications!A330-WEEKDAY(Applications!A330,3),"")</f>
        <v/>
      </c>
      <c r="H330" s="26">
        <f>IF(AND(UPPER(TRIM(Applications!I330))="NOT APPLIED",ISNUMBER(Applications!A330)),Applications!A330-WEEKDAY(Applications!A330,3),"")</f>
        <v/>
      </c>
      <c r="I330" s="26">
        <f>IF(AND(UPPER(TRIM(Applications!I330))="REJECTED",ISNUMBER(Applications!M330)),Applications!M330-WEEKDAY(Applications!M330,3),"")</f>
        <v/>
      </c>
      <c r="J330" s="26">
        <f>IF(AND(UPPER(TRIM(Applications!I330))="OFFER",ISNUMBER(Applications!M330)),Applications!M330-WEEKDAY(Applications!M330,3),"")</f>
        <v/>
      </c>
      <c r="K330" s="26">
        <f>IF(TRIM(Applications!J330)="","",IFERROR(LOOKUP(2,1/ISNUMBER(SEARCH($R$2:$R$25,Applications!J330)),$S$2:$S$25),""))</f>
        <v/>
      </c>
      <c r="L330" s="26">
        <f>IF(K330="","",IF(COUNTIF(K$2:K330,K330)=1,COUNTIF(K$2:K$2000,K330)+(2001-ROW())/100000,""))</f>
        <v/>
      </c>
      <c r="M330" s="26">
        <f>IF(TRIM(Applications!D330)="","",TRIM(LEFT(TRIM(Applications!D330),FIND(",",TRIM(Applications!D330)&amp;",")-1)))</f>
        <v/>
      </c>
      <c r="N330" s="26">
        <f>IF(M330="","",IF(LEN(TRIM(LEFT(TRIM(MID(TRIM(Applications!D330),FIND(",",TRIM(Applications!D330)&amp;",")+1,200)),FIND(",",TRIM(MID(TRIM(Applications!D330),FIND(",",TRIM(Applications!D330)&amp;",")+1,200))&amp;",")-1)))=2,UPPER(TRIM(LEFT(TRIM(MID(TRIM(Applications!D330),FIND(",",TRIM(Applications!D330)&amp;",")+1,200)),FIND(",",TRIM(MID(TRIM(Applications!D330),FIND(",",TRIM(Applications!D330)&amp;",")+1,200))&amp;",")-1))),IFERROR(VLOOKUP(LOWER(TRIM(LEFT(TRIM(MID(TRIM(Applications!D330),FIND(",",TRIM(Applications!D330)&amp;",")+1,200)),FIND(",",TRIM(MID(TRIM(Applications!D330),FIND(",",TRIM(Applications!D330)&amp;",")+1,200))&amp;",")-1))),$U$2:$V$67,2,FALSE),"")))</f>
        <v/>
      </c>
      <c r="O330" s="26">
        <f>IF(M330="","",IF(N330="",M330,M330&amp;", "&amp;N330))</f>
        <v/>
      </c>
      <c r="P330" s="26">
        <f>IF(O330="","",IF(COUNTIF(O$2:O330,O330)=1,COUNTIF(O$2:O$2000,O330)+(2001-ROW())/100000,""))</f>
        <v/>
      </c>
    </row>
    <row r="331">
      <c r="A331" s="26">
        <f>IF(AND(ISNUMBER(Applications!A331),ISNUMBER(Applications!M331),OR(UPPER(TRIM(Applications!I331))="INTERVIEWING",UPPER(TRIM(Applications!I331))="REJECTED",UPPER(TRIM(Applications!I331))="OFFER")),IF(Applications!M331&gt;=Applications!A331,Applications!M331-Applications!A331,""),"")</f>
        <v/>
      </c>
      <c r="B331" s="26">
        <f>IF(AND(D331=1,ISNUMBER(Applications!A331)),WEEKDAY(Applications!A331),"")</f>
        <v/>
      </c>
      <c r="C331" s="27">
        <f>IF(AND(D331=1,ISNUMBER(Applications!A331)),Applications!A331-WEEKDAY(Applications!A331,3),"")</f>
        <v/>
      </c>
      <c r="D331" s="26">
        <f>IF(OR(UPPER(TRIM(Applications!I331))="APPLIED",UPPER(TRIM(Applications!I331))="INTERVIEWING",UPPER(TRIM(Applications!I331))="REJECTED",UPPER(TRIM(Applications!I331))="OFFER"),1,0)</f>
        <v/>
      </c>
      <c r="E331" s="26">
        <f>IF(AND(ISNUMBER(Applications!M331),OR(N(Applications!O331)&gt;0,UPPER(TRIM(Applications!I331))="INTERVIEWING",UPPER(TRIM(Applications!I331))="OFFER")),Applications!M331-WEEKDAY(Applications!M331,3),"")</f>
        <v/>
      </c>
      <c r="F331" s="26">
        <f>IF(AND(UPPER(TRIM(Applications!I331))="SKIPPED",ISNUMBER(Applications!A331)),Applications!A331-WEEKDAY(Applications!A331,3),"")</f>
        <v/>
      </c>
      <c r="G331" s="26">
        <f>IF(AND(UPPER(TRIM(Applications!I331))="BOOKMARKED",ISNUMBER(Applications!A331)),Applications!A331-WEEKDAY(Applications!A331,3),"")</f>
        <v/>
      </c>
      <c r="H331" s="26">
        <f>IF(AND(UPPER(TRIM(Applications!I331))="NOT APPLIED",ISNUMBER(Applications!A331)),Applications!A331-WEEKDAY(Applications!A331,3),"")</f>
        <v/>
      </c>
      <c r="I331" s="26">
        <f>IF(AND(UPPER(TRIM(Applications!I331))="REJECTED",ISNUMBER(Applications!M331)),Applications!M331-WEEKDAY(Applications!M331,3),"")</f>
        <v/>
      </c>
      <c r="J331" s="26">
        <f>IF(AND(UPPER(TRIM(Applications!I331))="OFFER",ISNUMBER(Applications!M331)),Applications!M331-WEEKDAY(Applications!M331,3),"")</f>
        <v/>
      </c>
      <c r="K331" s="26">
        <f>IF(TRIM(Applications!J331)="","",IFERROR(LOOKUP(2,1/ISNUMBER(SEARCH($R$2:$R$25,Applications!J331)),$S$2:$S$25),""))</f>
        <v/>
      </c>
      <c r="L331" s="26">
        <f>IF(K331="","",IF(COUNTIF(K$2:K331,K331)=1,COUNTIF(K$2:K$2000,K331)+(2001-ROW())/100000,""))</f>
        <v/>
      </c>
      <c r="M331" s="26">
        <f>IF(TRIM(Applications!D331)="","",TRIM(LEFT(TRIM(Applications!D331),FIND(",",TRIM(Applications!D331)&amp;",")-1)))</f>
        <v/>
      </c>
      <c r="N331" s="26">
        <f>IF(M331="","",IF(LEN(TRIM(LEFT(TRIM(MID(TRIM(Applications!D331),FIND(",",TRIM(Applications!D331)&amp;",")+1,200)),FIND(",",TRIM(MID(TRIM(Applications!D331),FIND(",",TRIM(Applications!D331)&amp;",")+1,200))&amp;",")-1)))=2,UPPER(TRIM(LEFT(TRIM(MID(TRIM(Applications!D331),FIND(",",TRIM(Applications!D331)&amp;",")+1,200)),FIND(",",TRIM(MID(TRIM(Applications!D331),FIND(",",TRIM(Applications!D331)&amp;",")+1,200))&amp;",")-1))),IFERROR(VLOOKUP(LOWER(TRIM(LEFT(TRIM(MID(TRIM(Applications!D331),FIND(",",TRIM(Applications!D331)&amp;",")+1,200)),FIND(",",TRIM(MID(TRIM(Applications!D331),FIND(",",TRIM(Applications!D331)&amp;",")+1,200))&amp;",")-1))),$U$2:$V$67,2,FALSE),"")))</f>
        <v/>
      </c>
      <c r="O331" s="26">
        <f>IF(M331="","",IF(N331="",M331,M331&amp;", "&amp;N331))</f>
        <v/>
      </c>
      <c r="P331" s="26">
        <f>IF(O331="","",IF(COUNTIF(O$2:O331,O331)=1,COUNTIF(O$2:O$2000,O331)+(2001-ROW())/100000,""))</f>
        <v/>
      </c>
    </row>
    <row r="332">
      <c r="A332" s="26">
        <f>IF(AND(ISNUMBER(Applications!A332),ISNUMBER(Applications!M332),OR(UPPER(TRIM(Applications!I332))="INTERVIEWING",UPPER(TRIM(Applications!I332))="REJECTED",UPPER(TRIM(Applications!I332))="OFFER")),IF(Applications!M332&gt;=Applications!A332,Applications!M332-Applications!A332,""),"")</f>
        <v/>
      </c>
      <c r="B332" s="26">
        <f>IF(AND(D332=1,ISNUMBER(Applications!A332)),WEEKDAY(Applications!A332),"")</f>
        <v/>
      </c>
      <c r="C332" s="27">
        <f>IF(AND(D332=1,ISNUMBER(Applications!A332)),Applications!A332-WEEKDAY(Applications!A332,3),"")</f>
        <v/>
      </c>
      <c r="D332" s="26">
        <f>IF(OR(UPPER(TRIM(Applications!I332))="APPLIED",UPPER(TRIM(Applications!I332))="INTERVIEWING",UPPER(TRIM(Applications!I332))="REJECTED",UPPER(TRIM(Applications!I332))="OFFER"),1,0)</f>
        <v/>
      </c>
      <c r="E332" s="26">
        <f>IF(AND(ISNUMBER(Applications!M332),OR(N(Applications!O332)&gt;0,UPPER(TRIM(Applications!I332))="INTERVIEWING",UPPER(TRIM(Applications!I332))="OFFER")),Applications!M332-WEEKDAY(Applications!M332,3),"")</f>
        <v/>
      </c>
      <c r="F332" s="26">
        <f>IF(AND(UPPER(TRIM(Applications!I332))="SKIPPED",ISNUMBER(Applications!A332)),Applications!A332-WEEKDAY(Applications!A332,3),"")</f>
        <v/>
      </c>
      <c r="G332" s="26">
        <f>IF(AND(UPPER(TRIM(Applications!I332))="BOOKMARKED",ISNUMBER(Applications!A332)),Applications!A332-WEEKDAY(Applications!A332,3),"")</f>
        <v/>
      </c>
      <c r="H332" s="26">
        <f>IF(AND(UPPER(TRIM(Applications!I332))="NOT APPLIED",ISNUMBER(Applications!A332)),Applications!A332-WEEKDAY(Applications!A332,3),"")</f>
        <v/>
      </c>
      <c r="I332" s="26">
        <f>IF(AND(UPPER(TRIM(Applications!I332))="REJECTED",ISNUMBER(Applications!M332)),Applications!M332-WEEKDAY(Applications!M332,3),"")</f>
        <v/>
      </c>
      <c r="J332" s="26">
        <f>IF(AND(UPPER(TRIM(Applications!I332))="OFFER",ISNUMBER(Applications!M332)),Applications!M332-WEEKDAY(Applications!M332,3),"")</f>
        <v/>
      </c>
      <c r="K332" s="26">
        <f>IF(TRIM(Applications!J332)="","",IFERROR(LOOKUP(2,1/ISNUMBER(SEARCH($R$2:$R$25,Applications!J332)),$S$2:$S$25),""))</f>
        <v/>
      </c>
      <c r="L332" s="26">
        <f>IF(K332="","",IF(COUNTIF(K$2:K332,K332)=1,COUNTIF(K$2:K$2000,K332)+(2001-ROW())/100000,""))</f>
        <v/>
      </c>
      <c r="M332" s="26">
        <f>IF(TRIM(Applications!D332)="","",TRIM(LEFT(TRIM(Applications!D332),FIND(",",TRIM(Applications!D332)&amp;",")-1)))</f>
        <v/>
      </c>
      <c r="N332" s="26">
        <f>IF(M332="","",IF(LEN(TRIM(LEFT(TRIM(MID(TRIM(Applications!D332),FIND(",",TRIM(Applications!D332)&amp;",")+1,200)),FIND(",",TRIM(MID(TRIM(Applications!D332),FIND(",",TRIM(Applications!D332)&amp;",")+1,200))&amp;",")-1)))=2,UPPER(TRIM(LEFT(TRIM(MID(TRIM(Applications!D332),FIND(",",TRIM(Applications!D332)&amp;",")+1,200)),FIND(",",TRIM(MID(TRIM(Applications!D332),FIND(",",TRIM(Applications!D332)&amp;",")+1,200))&amp;",")-1))),IFERROR(VLOOKUP(LOWER(TRIM(LEFT(TRIM(MID(TRIM(Applications!D332),FIND(",",TRIM(Applications!D332)&amp;",")+1,200)),FIND(",",TRIM(MID(TRIM(Applications!D332),FIND(",",TRIM(Applications!D332)&amp;",")+1,200))&amp;",")-1))),$U$2:$V$67,2,FALSE),"")))</f>
        <v/>
      </c>
      <c r="O332" s="26">
        <f>IF(M332="","",IF(N332="",M332,M332&amp;", "&amp;N332))</f>
        <v/>
      </c>
      <c r="P332" s="26">
        <f>IF(O332="","",IF(COUNTIF(O$2:O332,O332)=1,COUNTIF(O$2:O$2000,O332)+(2001-ROW())/100000,""))</f>
        <v/>
      </c>
    </row>
    <row r="333">
      <c r="A333" s="26">
        <f>IF(AND(ISNUMBER(Applications!A333),ISNUMBER(Applications!M333),OR(UPPER(TRIM(Applications!I333))="INTERVIEWING",UPPER(TRIM(Applications!I333))="REJECTED",UPPER(TRIM(Applications!I333))="OFFER")),IF(Applications!M333&gt;=Applications!A333,Applications!M333-Applications!A333,""),"")</f>
        <v/>
      </c>
      <c r="B333" s="26">
        <f>IF(AND(D333=1,ISNUMBER(Applications!A333)),WEEKDAY(Applications!A333),"")</f>
        <v/>
      </c>
      <c r="C333" s="27">
        <f>IF(AND(D333=1,ISNUMBER(Applications!A333)),Applications!A333-WEEKDAY(Applications!A333,3),"")</f>
        <v/>
      </c>
      <c r="D333" s="26">
        <f>IF(OR(UPPER(TRIM(Applications!I333))="APPLIED",UPPER(TRIM(Applications!I333))="INTERVIEWING",UPPER(TRIM(Applications!I333))="REJECTED",UPPER(TRIM(Applications!I333))="OFFER"),1,0)</f>
        <v/>
      </c>
      <c r="E333" s="26">
        <f>IF(AND(ISNUMBER(Applications!M333),OR(N(Applications!O333)&gt;0,UPPER(TRIM(Applications!I333))="INTERVIEWING",UPPER(TRIM(Applications!I333))="OFFER")),Applications!M333-WEEKDAY(Applications!M333,3),"")</f>
        <v/>
      </c>
      <c r="F333" s="26">
        <f>IF(AND(UPPER(TRIM(Applications!I333))="SKIPPED",ISNUMBER(Applications!A333)),Applications!A333-WEEKDAY(Applications!A333,3),"")</f>
        <v/>
      </c>
      <c r="G333" s="26">
        <f>IF(AND(UPPER(TRIM(Applications!I333))="BOOKMARKED",ISNUMBER(Applications!A333)),Applications!A333-WEEKDAY(Applications!A333,3),"")</f>
        <v/>
      </c>
      <c r="H333" s="26">
        <f>IF(AND(UPPER(TRIM(Applications!I333))="NOT APPLIED",ISNUMBER(Applications!A333)),Applications!A333-WEEKDAY(Applications!A333,3),"")</f>
        <v/>
      </c>
      <c r="I333" s="26">
        <f>IF(AND(UPPER(TRIM(Applications!I333))="REJECTED",ISNUMBER(Applications!M333)),Applications!M333-WEEKDAY(Applications!M333,3),"")</f>
        <v/>
      </c>
      <c r="J333" s="26">
        <f>IF(AND(UPPER(TRIM(Applications!I333))="OFFER",ISNUMBER(Applications!M333)),Applications!M333-WEEKDAY(Applications!M333,3),"")</f>
        <v/>
      </c>
      <c r="K333" s="26">
        <f>IF(TRIM(Applications!J333)="","",IFERROR(LOOKUP(2,1/ISNUMBER(SEARCH($R$2:$R$25,Applications!J333)),$S$2:$S$25),""))</f>
        <v/>
      </c>
      <c r="L333" s="26">
        <f>IF(K333="","",IF(COUNTIF(K$2:K333,K333)=1,COUNTIF(K$2:K$2000,K333)+(2001-ROW())/100000,""))</f>
        <v/>
      </c>
      <c r="M333" s="26">
        <f>IF(TRIM(Applications!D333)="","",TRIM(LEFT(TRIM(Applications!D333),FIND(",",TRIM(Applications!D333)&amp;",")-1)))</f>
        <v/>
      </c>
      <c r="N333" s="26">
        <f>IF(M333="","",IF(LEN(TRIM(LEFT(TRIM(MID(TRIM(Applications!D333),FIND(",",TRIM(Applications!D333)&amp;",")+1,200)),FIND(",",TRIM(MID(TRIM(Applications!D333),FIND(",",TRIM(Applications!D333)&amp;",")+1,200))&amp;",")-1)))=2,UPPER(TRIM(LEFT(TRIM(MID(TRIM(Applications!D333),FIND(",",TRIM(Applications!D333)&amp;",")+1,200)),FIND(",",TRIM(MID(TRIM(Applications!D333),FIND(",",TRIM(Applications!D333)&amp;",")+1,200))&amp;",")-1))),IFERROR(VLOOKUP(LOWER(TRIM(LEFT(TRIM(MID(TRIM(Applications!D333),FIND(",",TRIM(Applications!D333)&amp;",")+1,200)),FIND(",",TRIM(MID(TRIM(Applications!D333),FIND(",",TRIM(Applications!D333)&amp;",")+1,200))&amp;",")-1))),$U$2:$V$67,2,FALSE),"")))</f>
        <v/>
      </c>
      <c r="O333" s="26">
        <f>IF(M333="","",IF(N333="",M333,M333&amp;", "&amp;N333))</f>
        <v/>
      </c>
      <c r="P333" s="26">
        <f>IF(O333="","",IF(COUNTIF(O$2:O333,O333)=1,COUNTIF(O$2:O$2000,O333)+(2001-ROW())/100000,""))</f>
        <v/>
      </c>
    </row>
    <row r="334">
      <c r="A334" s="26">
        <f>IF(AND(ISNUMBER(Applications!A334),ISNUMBER(Applications!M334),OR(UPPER(TRIM(Applications!I334))="INTERVIEWING",UPPER(TRIM(Applications!I334))="REJECTED",UPPER(TRIM(Applications!I334))="OFFER")),IF(Applications!M334&gt;=Applications!A334,Applications!M334-Applications!A334,""),"")</f>
        <v/>
      </c>
      <c r="B334" s="26">
        <f>IF(AND(D334=1,ISNUMBER(Applications!A334)),WEEKDAY(Applications!A334),"")</f>
        <v/>
      </c>
      <c r="C334" s="27">
        <f>IF(AND(D334=1,ISNUMBER(Applications!A334)),Applications!A334-WEEKDAY(Applications!A334,3),"")</f>
        <v/>
      </c>
      <c r="D334" s="26">
        <f>IF(OR(UPPER(TRIM(Applications!I334))="APPLIED",UPPER(TRIM(Applications!I334))="INTERVIEWING",UPPER(TRIM(Applications!I334))="REJECTED",UPPER(TRIM(Applications!I334))="OFFER"),1,0)</f>
        <v/>
      </c>
      <c r="E334" s="26">
        <f>IF(AND(ISNUMBER(Applications!M334),OR(N(Applications!O334)&gt;0,UPPER(TRIM(Applications!I334))="INTERVIEWING",UPPER(TRIM(Applications!I334))="OFFER")),Applications!M334-WEEKDAY(Applications!M334,3),"")</f>
        <v/>
      </c>
      <c r="F334" s="26">
        <f>IF(AND(UPPER(TRIM(Applications!I334))="SKIPPED",ISNUMBER(Applications!A334)),Applications!A334-WEEKDAY(Applications!A334,3),"")</f>
        <v/>
      </c>
      <c r="G334" s="26">
        <f>IF(AND(UPPER(TRIM(Applications!I334))="BOOKMARKED",ISNUMBER(Applications!A334)),Applications!A334-WEEKDAY(Applications!A334,3),"")</f>
        <v/>
      </c>
      <c r="H334" s="26">
        <f>IF(AND(UPPER(TRIM(Applications!I334))="NOT APPLIED",ISNUMBER(Applications!A334)),Applications!A334-WEEKDAY(Applications!A334,3),"")</f>
        <v/>
      </c>
      <c r="I334" s="26">
        <f>IF(AND(UPPER(TRIM(Applications!I334))="REJECTED",ISNUMBER(Applications!M334)),Applications!M334-WEEKDAY(Applications!M334,3),"")</f>
        <v/>
      </c>
      <c r="J334" s="26">
        <f>IF(AND(UPPER(TRIM(Applications!I334))="OFFER",ISNUMBER(Applications!M334)),Applications!M334-WEEKDAY(Applications!M334,3),"")</f>
        <v/>
      </c>
      <c r="K334" s="26">
        <f>IF(TRIM(Applications!J334)="","",IFERROR(LOOKUP(2,1/ISNUMBER(SEARCH($R$2:$R$25,Applications!J334)),$S$2:$S$25),""))</f>
        <v/>
      </c>
      <c r="L334" s="26">
        <f>IF(K334="","",IF(COUNTIF(K$2:K334,K334)=1,COUNTIF(K$2:K$2000,K334)+(2001-ROW())/100000,""))</f>
        <v/>
      </c>
      <c r="M334" s="26">
        <f>IF(TRIM(Applications!D334)="","",TRIM(LEFT(TRIM(Applications!D334),FIND(",",TRIM(Applications!D334)&amp;",")-1)))</f>
        <v/>
      </c>
      <c r="N334" s="26">
        <f>IF(M334="","",IF(LEN(TRIM(LEFT(TRIM(MID(TRIM(Applications!D334),FIND(",",TRIM(Applications!D334)&amp;",")+1,200)),FIND(",",TRIM(MID(TRIM(Applications!D334),FIND(",",TRIM(Applications!D334)&amp;",")+1,200))&amp;",")-1)))=2,UPPER(TRIM(LEFT(TRIM(MID(TRIM(Applications!D334),FIND(",",TRIM(Applications!D334)&amp;",")+1,200)),FIND(",",TRIM(MID(TRIM(Applications!D334),FIND(",",TRIM(Applications!D334)&amp;",")+1,200))&amp;",")-1))),IFERROR(VLOOKUP(LOWER(TRIM(LEFT(TRIM(MID(TRIM(Applications!D334),FIND(",",TRIM(Applications!D334)&amp;",")+1,200)),FIND(",",TRIM(MID(TRIM(Applications!D334),FIND(",",TRIM(Applications!D334)&amp;",")+1,200))&amp;",")-1))),$U$2:$V$67,2,FALSE),"")))</f>
        <v/>
      </c>
      <c r="O334" s="26">
        <f>IF(M334="","",IF(N334="",M334,M334&amp;", "&amp;N334))</f>
        <v/>
      </c>
      <c r="P334" s="26">
        <f>IF(O334="","",IF(COUNTIF(O$2:O334,O334)=1,COUNTIF(O$2:O$2000,O334)+(2001-ROW())/100000,""))</f>
        <v/>
      </c>
    </row>
    <row r="335">
      <c r="A335" s="26">
        <f>IF(AND(ISNUMBER(Applications!A335),ISNUMBER(Applications!M335),OR(UPPER(TRIM(Applications!I335))="INTERVIEWING",UPPER(TRIM(Applications!I335))="REJECTED",UPPER(TRIM(Applications!I335))="OFFER")),IF(Applications!M335&gt;=Applications!A335,Applications!M335-Applications!A335,""),"")</f>
        <v/>
      </c>
      <c r="B335" s="26">
        <f>IF(AND(D335=1,ISNUMBER(Applications!A335)),WEEKDAY(Applications!A335),"")</f>
        <v/>
      </c>
      <c r="C335" s="27">
        <f>IF(AND(D335=1,ISNUMBER(Applications!A335)),Applications!A335-WEEKDAY(Applications!A335,3),"")</f>
        <v/>
      </c>
      <c r="D335" s="26">
        <f>IF(OR(UPPER(TRIM(Applications!I335))="APPLIED",UPPER(TRIM(Applications!I335))="INTERVIEWING",UPPER(TRIM(Applications!I335))="REJECTED",UPPER(TRIM(Applications!I335))="OFFER"),1,0)</f>
        <v/>
      </c>
      <c r="E335" s="26">
        <f>IF(AND(ISNUMBER(Applications!M335),OR(N(Applications!O335)&gt;0,UPPER(TRIM(Applications!I335))="INTERVIEWING",UPPER(TRIM(Applications!I335))="OFFER")),Applications!M335-WEEKDAY(Applications!M335,3),"")</f>
        <v/>
      </c>
      <c r="F335" s="26">
        <f>IF(AND(UPPER(TRIM(Applications!I335))="SKIPPED",ISNUMBER(Applications!A335)),Applications!A335-WEEKDAY(Applications!A335,3),"")</f>
        <v/>
      </c>
      <c r="G335" s="26">
        <f>IF(AND(UPPER(TRIM(Applications!I335))="BOOKMARKED",ISNUMBER(Applications!A335)),Applications!A335-WEEKDAY(Applications!A335,3),"")</f>
        <v/>
      </c>
      <c r="H335" s="26">
        <f>IF(AND(UPPER(TRIM(Applications!I335))="NOT APPLIED",ISNUMBER(Applications!A335)),Applications!A335-WEEKDAY(Applications!A335,3),"")</f>
        <v/>
      </c>
      <c r="I335" s="26">
        <f>IF(AND(UPPER(TRIM(Applications!I335))="REJECTED",ISNUMBER(Applications!M335)),Applications!M335-WEEKDAY(Applications!M335,3),"")</f>
        <v/>
      </c>
      <c r="J335" s="26">
        <f>IF(AND(UPPER(TRIM(Applications!I335))="OFFER",ISNUMBER(Applications!M335)),Applications!M335-WEEKDAY(Applications!M335,3),"")</f>
        <v/>
      </c>
      <c r="K335" s="26">
        <f>IF(TRIM(Applications!J335)="","",IFERROR(LOOKUP(2,1/ISNUMBER(SEARCH($R$2:$R$25,Applications!J335)),$S$2:$S$25),""))</f>
        <v/>
      </c>
      <c r="L335" s="26">
        <f>IF(K335="","",IF(COUNTIF(K$2:K335,K335)=1,COUNTIF(K$2:K$2000,K335)+(2001-ROW())/100000,""))</f>
        <v/>
      </c>
      <c r="M335" s="26">
        <f>IF(TRIM(Applications!D335)="","",TRIM(LEFT(TRIM(Applications!D335),FIND(",",TRIM(Applications!D335)&amp;",")-1)))</f>
        <v/>
      </c>
      <c r="N335" s="26">
        <f>IF(M335="","",IF(LEN(TRIM(LEFT(TRIM(MID(TRIM(Applications!D335),FIND(",",TRIM(Applications!D335)&amp;",")+1,200)),FIND(",",TRIM(MID(TRIM(Applications!D335),FIND(",",TRIM(Applications!D335)&amp;",")+1,200))&amp;",")-1)))=2,UPPER(TRIM(LEFT(TRIM(MID(TRIM(Applications!D335),FIND(",",TRIM(Applications!D335)&amp;",")+1,200)),FIND(",",TRIM(MID(TRIM(Applications!D335),FIND(",",TRIM(Applications!D335)&amp;",")+1,200))&amp;",")-1))),IFERROR(VLOOKUP(LOWER(TRIM(LEFT(TRIM(MID(TRIM(Applications!D335),FIND(",",TRIM(Applications!D335)&amp;",")+1,200)),FIND(",",TRIM(MID(TRIM(Applications!D335),FIND(",",TRIM(Applications!D335)&amp;",")+1,200))&amp;",")-1))),$U$2:$V$67,2,FALSE),"")))</f>
        <v/>
      </c>
      <c r="O335" s="26">
        <f>IF(M335="","",IF(N335="",M335,M335&amp;", "&amp;N335))</f>
        <v/>
      </c>
      <c r="P335" s="26">
        <f>IF(O335="","",IF(COUNTIF(O$2:O335,O335)=1,COUNTIF(O$2:O$2000,O335)+(2001-ROW())/100000,""))</f>
        <v/>
      </c>
    </row>
    <row r="336">
      <c r="A336" s="26">
        <f>IF(AND(ISNUMBER(Applications!A336),ISNUMBER(Applications!M336),OR(UPPER(TRIM(Applications!I336))="INTERVIEWING",UPPER(TRIM(Applications!I336))="REJECTED",UPPER(TRIM(Applications!I336))="OFFER")),IF(Applications!M336&gt;=Applications!A336,Applications!M336-Applications!A336,""),"")</f>
        <v/>
      </c>
      <c r="B336" s="26">
        <f>IF(AND(D336=1,ISNUMBER(Applications!A336)),WEEKDAY(Applications!A336),"")</f>
        <v/>
      </c>
      <c r="C336" s="27">
        <f>IF(AND(D336=1,ISNUMBER(Applications!A336)),Applications!A336-WEEKDAY(Applications!A336,3),"")</f>
        <v/>
      </c>
      <c r="D336" s="26">
        <f>IF(OR(UPPER(TRIM(Applications!I336))="APPLIED",UPPER(TRIM(Applications!I336))="INTERVIEWING",UPPER(TRIM(Applications!I336))="REJECTED",UPPER(TRIM(Applications!I336))="OFFER"),1,0)</f>
        <v/>
      </c>
      <c r="E336" s="26">
        <f>IF(AND(ISNUMBER(Applications!M336),OR(N(Applications!O336)&gt;0,UPPER(TRIM(Applications!I336))="INTERVIEWING",UPPER(TRIM(Applications!I336))="OFFER")),Applications!M336-WEEKDAY(Applications!M336,3),"")</f>
        <v/>
      </c>
      <c r="F336" s="26">
        <f>IF(AND(UPPER(TRIM(Applications!I336))="SKIPPED",ISNUMBER(Applications!A336)),Applications!A336-WEEKDAY(Applications!A336,3),"")</f>
        <v/>
      </c>
      <c r="G336" s="26">
        <f>IF(AND(UPPER(TRIM(Applications!I336))="BOOKMARKED",ISNUMBER(Applications!A336)),Applications!A336-WEEKDAY(Applications!A336,3),"")</f>
        <v/>
      </c>
      <c r="H336" s="26">
        <f>IF(AND(UPPER(TRIM(Applications!I336))="NOT APPLIED",ISNUMBER(Applications!A336)),Applications!A336-WEEKDAY(Applications!A336,3),"")</f>
        <v/>
      </c>
      <c r="I336" s="26">
        <f>IF(AND(UPPER(TRIM(Applications!I336))="REJECTED",ISNUMBER(Applications!M336)),Applications!M336-WEEKDAY(Applications!M336,3),"")</f>
        <v/>
      </c>
      <c r="J336" s="26">
        <f>IF(AND(UPPER(TRIM(Applications!I336))="OFFER",ISNUMBER(Applications!M336)),Applications!M336-WEEKDAY(Applications!M336,3),"")</f>
        <v/>
      </c>
      <c r="K336" s="26">
        <f>IF(TRIM(Applications!J336)="","",IFERROR(LOOKUP(2,1/ISNUMBER(SEARCH($R$2:$R$25,Applications!J336)),$S$2:$S$25),""))</f>
        <v/>
      </c>
      <c r="L336" s="26">
        <f>IF(K336="","",IF(COUNTIF(K$2:K336,K336)=1,COUNTIF(K$2:K$2000,K336)+(2001-ROW())/100000,""))</f>
        <v/>
      </c>
      <c r="M336" s="26">
        <f>IF(TRIM(Applications!D336)="","",TRIM(LEFT(TRIM(Applications!D336),FIND(",",TRIM(Applications!D336)&amp;",")-1)))</f>
        <v/>
      </c>
      <c r="N336" s="26">
        <f>IF(M336="","",IF(LEN(TRIM(LEFT(TRIM(MID(TRIM(Applications!D336),FIND(",",TRIM(Applications!D336)&amp;",")+1,200)),FIND(",",TRIM(MID(TRIM(Applications!D336),FIND(",",TRIM(Applications!D336)&amp;",")+1,200))&amp;",")-1)))=2,UPPER(TRIM(LEFT(TRIM(MID(TRIM(Applications!D336),FIND(",",TRIM(Applications!D336)&amp;",")+1,200)),FIND(",",TRIM(MID(TRIM(Applications!D336),FIND(",",TRIM(Applications!D336)&amp;",")+1,200))&amp;",")-1))),IFERROR(VLOOKUP(LOWER(TRIM(LEFT(TRIM(MID(TRIM(Applications!D336),FIND(",",TRIM(Applications!D336)&amp;",")+1,200)),FIND(",",TRIM(MID(TRIM(Applications!D336),FIND(",",TRIM(Applications!D336)&amp;",")+1,200))&amp;",")-1))),$U$2:$V$67,2,FALSE),"")))</f>
        <v/>
      </c>
      <c r="O336" s="26">
        <f>IF(M336="","",IF(N336="",M336,M336&amp;", "&amp;N336))</f>
        <v/>
      </c>
      <c r="P336" s="26">
        <f>IF(O336="","",IF(COUNTIF(O$2:O336,O336)=1,COUNTIF(O$2:O$2000,O336)+(2001-ROW())/100000,""))</f>
        <v/>
      </c>
    </row>
    <row r="337">
      <c r="A337" s="26">
        <f>IF(AND(ISNUMBER(Applications!A337),ISNUMBER(Applications!M337),OR(UPPER(TRIM(Applications!I337))="INTERVIEWING",UPPER(TRIM(Applications!I337))="REJECTED",UPPER(TRIM(Applications!I337))="OFFER")),IF(Applications!M337&gt;=Applications!A337,Applications!M337-Applications!A337,""),"")</f>
        <v/>
      </c>
      <c r="B337" s="26">
        <f>IF(AND(D337=1,ISNUMBER(Applications!A337)),WEEKDAY(Applications!A337),"")</f>
        <v/>
      </c>
      <c r="C337" s="27">
        <f>IF(AND(D337=1,ISNUMBER(Applications!A337)),Applications!A337-WEEKDAY(Applications!A337,3),"")</f>
        <v/>
      </c>
      <c r="D337" s="26">
        <f>IF(OR(UPPER(TRIM(Applications!I337))="APPLIED",UPPER(TRIM(Applications!I337))="INTERVIEWING",UPPER(TRIM(Applications!I337))="REJECTED",UPPER(TRIM(Applications!I337))="OFFER"),1,0)</f>
        <v/>
      </c>
      <c r="E337" s="26">
        <f>IF(AND(ISNUMBER(Applications!M337),OR(N(Applications!O337)&gt;0,UPPER(TRIM(Applications!I337))="INTERVIEWING",UPPER(TRIM(Applications!I337))="OFFER")),Applications!M337-WEEKDAY(Applications!M337,3),"")</f>
        <v/>
      </c>
      <c r="F337" s="26">
        <f>IF(AND(UPPER(TRIM(Applications!I337))="SKIPPED",ISNUMBER(Applications!A337)),Applications!A337-WEEKDAY(Applications!A337,3),"")</f>
        <v/>
      </c>
      <c r="G337" s="26">
        <f>IF(AND(UPPER(TRIM(Applications!I337))="BOOKMARKED",ISNUMBER(Applications!A337)),Applications!A337-WEEKDAY(Applications!A337,3),"")</f>
        <v/>
      </c>
      <c r="H337" s="26">
        <f>IF(AND(UPPER(TRIM(Applications!I337))="NOT APPLIED",ISNUMBER(Applications!A337)),Applications!A337-WEEKDAY(Applications!A337,3),"")</f>
        <v/>
      </c>
      <c r="I337" s="26">
        <f>IF(AND(UPPER(TRIM(Applications!I337))="REJECTED",ISNUMBER(Applications!M337)),Applications!M337-WEEKDAY(Applications!M337,3),"")</f>
        <v/>
      </c>
      <c r="J337" s="26">
        <f>IF(AND(UPPER(TRIM(Applications!I337))="OFFER",ISNUMBER(Applications!M337)),Applications!M337-WEEKDAY(Applications!M337,3),"")</f>
        <v/>
      </c>
      <c r="K337" s="26">
        <f>IF(TRIM(Applications!J337)="","",IFERROR(LOOKUP(2,1/ISNUMBER(SEARCH($R$2:$R$25,Applications!J337)),$S$2:$S$25),""))</f>
        <v/>
      </c>
      <c r="L337" s="26">
        <f>IF(K337="","",IF(COUNTIF(K$2:K337,K337)=1,COUNTIF(K$2:K$2000,K337)+(2001-ROW())/100000,""))</f>
        <v/>
      </c>
      <c r="M337" s="26">
        <f>IF(TRIM(Applications!D337)="","",TRIM(LEFT(TRIM(Applications!D337),FIND(",",TRIM(Applications!D337)&amp;",")-1)))</f>
        <v/>
      </c>
      <c r="N337" s="26">
        <f>IF(M337="","",IF(LEN(TRIM(LEFT(TRIM(MID(TRIM(Applications!D337),FIND(",",TRIM(Applications!D337)&amp;",")+1,200)),FIND(",",TRIM(MID(TRIM(Applications!D337),FIND(",",TRIM(Applications!D337)&amp;",")+1,200))&amp;",")-1)))=2,UPPER(TRIM(LEFT(TRIM(MID(TRIM(Applications!D337),FIND(",",TRIM(Applications!D337)&amp;",")+1,200)),FIND(",",TRIM(MID(TRIM(Applications!D337),FIND(",",TRIM(Applications!D337)&amp;",")+1,200))&amp;",")-1))),IFERROR(VLOOKUP(LOWER(TRIM(LEFT(TRIM(MID(TRIM(Applications!D337),FIND(",",TRIM(Applications!D337)&amp;",")+1,200)),FIND(",",TRIM(MID(TRIM(Applications!D337),FIND(",",TRIM(Applications!D337)&amp;",")+1,200))&amp;",")-1))),$U$2:$V$67,2,FALSE),"")))</f>
        <v/>
      </c>
      <c r="O337" s="26">
        <f>IF(M337="","",IF(N337="",M337,M337&amp;", "&amp;N337))</f>
        <v/>
      </c>
      <c r="P337" s="26">
        <f>IF(O337="","",IF(COUNTIF(O$2:O337,O337)=1,COUNTIF(O$2:O$2000,O337)+(2001-ROW())/100000,""))</f>
        <v/>
      </c>
    </row>
    <row r="338">
      <c r="A338" s="26">
        <f>IF(AND(ISNUMBER(Applications!A338),ISNUMBER(Applications!M338),OR(UPPER(TRIM(Applications!I338))="INTERVIEWING",UPPER(TRIM(Applications!I338))="REJECTED",UPPER(TRIM(Applications!I338))="OFFER")),IF(Applications!M338&gt;=Applications!A338,Applications!M338-Applications!A338,""),"")</f>
        <v/>
      </c>
      <c r="B338" s="26">
        <f>IF(AND(D338=1,ISNUMBER(Applications!A338)),WEEKDAY(Applications!A338),"")</f>
        <v/>
      </c>
      <c r="C338" s="27">
        <f>IF(AND(D338=1,ISNUMBER(Applications!A338)),Applications!A338-WEEKDAY(Applications!A338,3),"")</f>
        <v/>
      </c>
      <c r="D338" s="26">
        <f>IF(OR(UPPER(TRIM(Applications!I338))="APPLIED",UPPER(TRIM(Applications!I338))="INTERVIEWING",UPPER(TRIM(Applications!I338))="REJECTED",UPPER(TRIM(Applications!I338))="OFFER"),1,0)</f>
        <v/>
      </c>
      <c r="E338" s="26">
        <f>IF(AND(ISNUMBER(Applications!M338),OR(N(Applications!O338)&gt;0,UPPER(TRIM(Applications!I338))="INTERVIEWING",UPPER(TRIM(Applications!I338))="OFFER")),Applications!M338-WEEKDAY(Applications!M338,3),"")</f>
        <v/>
      </c>
      <c r="F338" s="26">
        <f>IF(AND(UPPER(TRIM(Applications!I338))="SKIPPED",ISNUMBER(Applications!A338)),Applications!A338-WEEKDAY(Applications!A338,3),"")</f>
        <v/>
      </c>
      <c r="G338" s="26">
        <f>IF(AND(UPPER(TRIM(Applications!I338))="BOOKMARKED",ISNUMBER(Applications!A338)),Applications!A338-WEEKDAY(Applications!A338,3),"")</f>
        <v/>
      </c>
      <c r="H338" s="26">
        <f>IF(AND(UPPER(TRIM(Applications!I338))="NOT APPLIED",ISNUMBER(Applications!A338)),Applications!A338-WEEKDAY(Applications!A338,3),"")</f>
        <v/>
      </c>
      <c r="I338" s="26">
        <f>IF(AND(UPPER(TRIM(Applications!I338))="REJECTED",ISNUMBER(Applications!M338)),Applications!M338-WEEKDAY(Applications!M338,3),"")</f>
        <v/>
      </c>
      <c r="J338" s="26">
        <f>IF(AND(UPPER(TRIM(Applications!I338))="OFFER",ISNUMBER(Applications!M338)),Applications!M338-WEEKDAY(Applications!M338,3),"")</f>
        <v/>
      </c>
      <c r="K338" s="26">
        <f>IF(TRIM(Applications!J338)="","",IFERROR(LOOKUP(2,1/ISNUMBER(SEARCH($R$2:$R$25,Applications!J338)),$S$2:$S$25),""))</f>
        <v/>
      </c>
      <c r="L338" s="26">
        <f>IF(K338="","",IF(COUNTIF(K$2:K338,K338)=1,COUNTIF(K$2:K$2000,K338)+(2001-ROW())/100000,""))</f>
        <v/>
      </c>
      <c r="M338" s="26">
        <f>IF(TRIM(Applications!D338)="","",TRIM(LEFT(TRIM(Applications!D338),FIND(",",TRIM(Applications!D338)&amp;",")-1)))</f>
        <v/>
      </c>
      <c r="N338" s="26">
        <f>IF(M338="","",IF(LEN(TRIM(LEFT(TRIM(MID(TRIM(Applications!D338),FIND(",",TRIM(Applications!D338)&amp;",")+1,200)),FIND(",",TRIM(MID(TRIM(Applications!D338),FIND(",",TRIM(Applications!D338)&amp;",")+1,200))&amp;",")-1)))=2,UPPER(TRIM(LEFT(TRIM(MID(TRIM(Applications!D338),FIND(",",TRIM(Applications!D338)&amp;",")+1,200)),FIND(",",TRIM(MID(TRIM(Applications!D338),FIND(",",TRIM(Applications!D338)&amp;",")+1,200))&amp;",")-1))),IFERROR(VLOOKUP(LOWER(TRIM(LEFT(TRIM(MID(TRIM(Applications!D338),FIND(",",TRIM(Applications!D338)&amp;",")+1,200)),FIND(",",TRIM(MID(TRIM(Applications!D338),FIND(",",TRIM(Applications!D338)&amp;",")+1,200))&amp;",")-1))),$U$2:$V$67,2,FALSE),"")))</f>
        <v/>
      </c>
      <c r="O338" s="26">
        <f>IF(M338="","",IF(N338="",M338,M338&amp;", "&amp;N338))</f>
        <v/>
      </c>
      <c r="P338" s="26">
        <f>IF(O338="","",IF(COUNTIF(O$2:O338,O338)=1,COUNTIF(O$2:O$2000,O338)+(2001-ROW())/100000,""))</f>
        <v/>
      </c>
    </row>
    <row r="339">
      <c r="A339" s="26">
        <f>IF(AND(ISNUMBER(Applications!A339),ISNUMBER(Applications!M339),OR(UPPER(TRIM(Applications!I339))="INTERVIEWING",UPPER(TRIM(Applications!I339))="REJECTED",UPPER(TRIM(Applications!I339))="OFFER")),IF(Applications!M339&gt;=Applications!A339,Applications!M339-Applications!A339,""),"")</f>
        <v/>
      </c>
      <c r="B339" s="26">
        <f>IF(AND(D339=1,ISNUMBER(Applications!A339)),WEEKDAY(Applications!A339),"")</f>
        <v/>
      </c>
      <c r="C339" s="27">
        <f>IF(AND(D339=1,ISNUMBER(Applications!A339)),Applications!A339-WEEKDAY(Applications!A339,3),"")</f>
        <v/>
      </c>
      <c r="D339" s="26">
        <f>IF(OR(UPPER(TRIM(Applications!I339))="APPLIED",UPPER(TRIM(Applications!I339))="INTERVIEWING",UPPER(TRIM(Applications!I339))="REJECTED",UPPER(TRIM(Applications!I339))="OFFER"),1,0)</f>
        <v/>
      </c>
      <c r="E339" s="26">
        <f>IF(AND(ISNUMBER(Applications!M339),OR(N(Applications!O339)&gt;0,UPPER(TRIM(Applications!I339))="INTERVIEWING",UPPER(TRIM(Applications!I339))="OFFER")),Applications!M339-WEEKDAY(Applications!M339,3),"")</f>
        <v/>
      </c>
      <c r="F339" s="26">
        <f>IF(AND(UPPER(TRIM(Applications!I339))="SKIPPED",ISNUMBER(Applications!A339)),Applications!A339-WEEKDAY(Applications!A339,3),"")</f>
        <v/>
      </c>
      <c r="G339" s="26">
        <f>IF(AND(UPPER(TRIM(Applications!I339))="BOOKMARKED",ISNUMBER(Applications!A339)),Applications!A339-WEEKDAY(Applications!A339,3),"")</f>
        <v/>
      </c>
      <c r="H339" s="26">
        <f>IF(AND(UPPER(TRIM(Applications!I339))="NOT APPLIED",ISNUMBER(Applications!A339)),Applications!A339-WEEKDAY(Applications!A339,3),"")</f>
        <v/>
      </c>
      <c r="I339" s="26">
        <f>IF(AND(UPPER(TRIM(Applications!I339))="REJECTED",ISNUMBER(Applications!M339)),Applications!M339-WEEKDAY(Applications!M339,3),"")</f>
        <v/>
      </c>
      <c r="J339" s="26">
        <f>IF(AND(UPPER(TRIM(Applications!I339))="OFFER",ISNUMBER(Applications!M339)),Applications!M339-WEEKDAY(Applications!M339,3),"")</f>
        <v/>
      </c>
      <c r="K339" s="26">
        <f>IF(TRIM(Applications!J339)="","",IFERROR(LOOKUP(2,1/ISNUMBER(SEARCH($R$2:$R$25,Applications!J339)),$S$2:$S$25),""))</f>
        <v/>
      </c>
      <c r="L339" s="26">
        <f>IF(K339="","",IF(COUNTIF(K$2:K339,K339)=1,COUNTIF(K$2:K$2000,K339)+(2001-ROW())/100000,""))</f>
        <v/>
      </c>
      <c r="M339" s="26">
        <f>IF(TRIM(Applications!D339)="","",TRIM(LEFT(TRIM(Applications!D339),FIND(",",TRIM(Applications!D339)&amp;",")-1)))</f>
        <v/>
      </c>
      <c r="N339" s="26">
        <f>IF(M339="","",IF(LEN(TRIM(LEFT(TRIM(MID(TRIM(Applications!D339),FIND(",",TRIM(Applications!D339)&amp;",")+1,200)),FIND(",",TRIM(MID(TRIM(Applications!D339),FIND(",",TRIM(Applications!D339)&amp;",")+1,200))&amp;",")-1)))=2,UPPER(TRIM(LEFT(TRIM(MID(TRIM(Applications!D339),FIND(",",TRIM(Applications!D339)&amp;",")+1,200)),FIND(",",TRIM(MID(TRIM(Applications!D339),FIND(",",TRIM(Applications!D339)&amp;",")+1,200))&amp;",")-1))),IFERROR(VLOOKUP(LOWER(TRIM(LEFT(TRIM(MID(TRIM(Applications!D339),FIND(",",TRIM(Applications!D339)&amp;",")+1,200)),FIND(",",TRIM(MID(TRIM(Applications!D339),FIND(",",TRIM(Applications!D339)&amp;",")+1,200))&amp;",")-1))),$U$2:$V$67,2,FALSE),"")))</f>
        <v/>
      </c>
      <c r="O339" s="26">
        <f>IF(M339="","",IF(N339="",M339,M339&amp;", "&amp;N339))</f>
        <v/>
      </c>
      <c r="P339" s="26">
        <f>IF(O339="","",IF(COUNTIF(O$2:O339,O339)=1,COUNTIF(O$2:O$2000,O339)+(2001-ROW())/100000,""))</f>
        <v/>
      </c>
    </row>
    <row r="340">
      <c r="A340" s="26">
        <f>IF(AND(ISNUMBER(Applications!A340),ISNUMBER(Applications!M340),OR(UPPER(TRIM(Applications!I340))="INTERVIEWING",UPPER(TRIM(Applications!I340))="REJECTED",UPPER(TRIM(Applications!I340))="OFFER")),IF(Applications!M340&gt;=Applications!A340,Applications!M340-Applications!A340,""),"")</f>
        <v/>
      </c>
      <c r="B340" s="26">
        <f>IF(AND(D340=1,ISNUMBER(Applications!A340)),WEEKDAY(Applications!A340),"")</f>
        <v/>
      </c>
      <c r="C340" s="27">
        <f>IF(AND(D340=1,ISNUMBER(Applications!A340)),Applications!A340-WEEKDAY(Applications!A340,3),"")</f>
        <v/>
      </c>
      <c r="D340" s="26">
        <f>IF(OR(UPPER(TRIM(Applications!I340))="APPLIED",UPPER(TRIM(Applications!I340))="INTERVIEWING",UPPER(TRIM(Applications!I340))="REJECTED",UPPER(TRIM(Applications!I340))="OFFER"),1,0)</f>
        <v/>
      </c>
      <c r="E340" s="26">
        <f>IF(AND(ISNUMBER(Applications!M340),OR(N(Applications!O340)&gt;0,UPPER(TRIM(Applications!I340))="INTERVIEWING",UPPER(TRIM(Applications!I340))="OFFER")),Applications!M340-WEEKDAY(Applications!M340,3),"")</f>
        <v/>
      </c>
      <c r="F340" s="26">
        <f>IF(AND(UPPER(TRIM(Applications!I340))="SKIPPED",ISNUMBER(Applications!A340)),Applications!A340-WEEKDAY(Applications!A340,3),"")</f>
        <v/>
      </c>
      <c r="G340" s="26">
        <f>IF(AND(UPPER(TRIM(Applications!I340))="BOOKMARKED",ISNUMBER(Applications!A340)),Applications!A340-WEEKDAY(Applications!A340,3),"")</f>
        <v/>
      </c>
      <c r="H340" s="26">
        <f>IF(AND(UPPER(TRIM(Applications!I340))="NOT APPLIED",ISNUMBER(Applications!A340)),Applications!A340-WEEKDAY(Applications!A340,3),"")</f>
        <v/>
      </c>
      <c r="I340" s="26">
        <f>IF(AND(UPPER(TRIM(Applications!I340))="REJECTED",ISNUMBER(Applications!M340)),Applications!M340-WEEKDAY(Applications!M340,3),"")</f>
        <v/>
      </c>
      <c r="J340" s="26">
        <f>IF(AND(UPPER(TRIM(Applications!I340))="OFFER",ISNUMBER(Applications!M340)),Applications!M340-WEEKDAY(Applications!M340,3),"")</f>
        <v/>
      </c>
      <c r="K340" s="26">
        <f>IF(TRIM(Applications!J340)="","",IFERROR(LOOKUP(2,1/ISNUMBER(SEARCH($R$2:$R$25,Applications!J340)),$S$2:$S$25),""))</f>
        <v/>
      </c>
      <c r="L340" s="26">
        <f>IF(K340="","",IF(COUNTIF(K$2:K340,K340)=1,COUNTIF(K$2:K$2000,K340)+(2001-ROW())/100000,""))</f>
        <v/>
      </c>
      <c r="M340" s="26">
        <f>IF(TRIM(Applications!D340)="","",TRIM(LEFT(TRIM(Applications!D340),FIND(",",TRIM(Applications!D340)&amp;",")-1)))</f>
        <v/>
      </c>
      <c r="N340" s="26">
        <f>IF(M340="","",IF(LEN(TRIM(LEFT(TRIM(MID(TRIM(Applications!D340),FIND(",",TRIM(Applications!D340)&amp;",")+1,200)),FIND(",",TRIM(MID(TRIM(Applications!D340),FIND(",",TRIM(Applications!D340)&amp;",")+1,200))&amp;",")-1)))=2,UPPER(TRIM(LEFT(TRIM(MID(TRIM(Applications!D340),FIND(",",TRIM(Applications!D340)&amp;",")+1,200)),FIND(",",TRIM(MID(TRIM(Applications!D340),FIND(",",TRIM(Applications!D340)&amp;",")+1,200))&amp;",")-1))),IFERROR(VLOOKUP(LOWER(TRIM(LEFT(TRIM(MID(TRIM(Applications!D340),FIND(",",TRIM(Applications!D340)&amp;",")+1,200)),FIND(",",TRIM(MID(TRIM(Applications!D340),FIND(",",TRIM(Applications!D340)&amp;",")+1,200))&amp;",")-1))),$U$2:$V$67,2,FALSE),"")))</f>
        <v/>
      </c>
      <c r="O340" s="26">
        <f>IF(M340="","",IF(N340="",M340,M340&amp;", "&amp;N340))</f>
        <v/>
      </c>
      <c r="P340" s="26">
        <f>IF(O340="","",IF(COUNTIF(O$2:O340,O340)=1,COUNTIF(O$2:O$2000,O340)+(2001-ROW())/100000,""))</f>
        <v/>
      </c>
    </row>
    <row r="341">
      <c r="A341" s="26">
        <f>IF(AND(ISNUMBER(Applications!A341),ISNUMBER(Applications!M341),OR(UPPER(TRIM(Applications!I341))="INTERVIEWING",UPPER(TRIM(Applications!I341))="REJECTED",UPPER(TRIM(Applications!I341))="OFFER")),IF(Applications!M341&gt;=Applications!A341,Applications!M341-Applications!A341,""),"")</f>
        <v/>
      </c>
      <c r="B341" s="26">
        <f>IF(AND(D341=1,ISNUMBER(Applications!A341)),WEEKDAY(Applications!A341),"")</f>
        <v/>
      </c>
      <c r="C341" s="27">
        <f>IF(AND(D341=1,ISNUMBER(Applications!A341)),Applications!A341-WEEKDAY(Applications!A341,3),"")</f>
        <v/>
      </c>
      <c r="D341" s="26">
        <f>IF(OR(UPPER(TRIM(Applications!I341))="APPLIED",UPPER(TRIM(Applications!I341))="INTERVIEWING",UPPER(TRIM(Applications!I341))="REJECTED",UPPER(TRIM(Applications!I341))="OFFER"),1,0)</f>
        <v/>
      </c>
      <c r="E341" s="26">
        <f>IF(AND(ISNUMBER(Applications!M341),OR(N(Applications!O341)&gt;0,UPPER(TRIM(Applications!I341))="INTERVIEWING",UPPER(TRIM(Applications!I341))="OFFER")),Applications!M341-WEEKDAY(Applications!M341,3),"")</f>
        <v/>
      </c>
      <c r="F341" s="26">
        <f>IF(AND(UPPER(TRIM(Applications!I341))="SKIPPED",ISNUMBER(Applications!A341)),Applications!A341-WEEKDAY(Applications!A341,3),"")</f>
        <v/>
      </c>
      <c r="G341" s="26">
        <f>IF(AND(UPPER(TRIM(Applications!I341))="BOOKMARKED",ISNUMBER(Applications!A341)),Applications!A341-WEEKDAY(Applications!A341,3),"")</f>
        <v/>
      </c>
      <c r="H341" s="26">
        <f>IF(AND(UPPER(TRIM(Applications!I341))="NOT APPLIED",ISNUMBER(Applications!A341)),Applications!A341-WEEKDAY(Applications!A341,3),"")</f>
        <v/>
      </c>
      <c r="I341" s="26">
        <f>IF(AND(UPPER(TRIM(Applications!I341))="REJECTED",ISNUMBER(Applications!M341)),Applications!M341-WEEKDAY(Applications!M341,3),"")</f>
        <v/>
      </c>
      <c r="J341" s="26">
        <f>IF(AND(UPPER(TRIM(Applications!I341))="OFFER",ISNUMBER(Applications!M341)),Applications!M341-WEEKDAY(Applications!M341,3),"")</f>
        <v/>
      </c>
      <c r="K341" s="26">
        <f>IF(TRIM(Applications!J341)="","",IFERROR(LOOKUP(2,1/ISNUMBER(SEARCH($R$2:$R$25,Applications!J341)),$S$2:$S$25),""))</f>
        <v/>
      </c>
      <c r="L341" s="26">
        <f>IF(K341="","",IF(COUNTIF(K$2:K341,K341)=1,COUNTIF(K$2:K$2000,K341)+(2001-ROW())/100000,""))</f>
        <v/>
      </c>
      <c r="M341" s="26">
        <f>IF(TRIM(Applications!D341)="","",TRIM(LEFT(TRIM(Applications!D341),FIND(",",TRIM(Applications!D341)&amp;",")-1)))</f>
        <v/>
      </c>
      <c r="N341" s="26">
        <f>IF(M341="","",IF(LEN(TRIM(LEFT(TRIM(MID(TRIM(Applications!D341),FIND(",",TRIM(Applications!D341)&amp;",")+1,200)),FIND(",",TRIM(MID(TRIM(Applications!D341),FIND(",",TRIM(Applications!D341)&amp;",")+1,200))&amp;",")-1)))=2,UPPER(TRIM(LEFT(TRIM(MID(TRIM(Applications!D341),FIND(",",TRIM(Applications!D341)&amp;",")+1,200)),FIND(",",TRIM(MID(TRIM(Applications!D341),FIND(",",TRIM(Applications!D341)&amp;",")+1,200))&amp;",")-1))),IFERROR(VLOOKUP(LOWER(TRIM(LEFT(TRIM(MID(TRIM(Applications!D341),FIND(",",TRIM(Applications!D341)&amp;",")+1,200)),FIND(",",TRIM(MID(TRIM(Applications!D341),FIND(",",TRIM(Applications!D341)&amp;",")+1,200))&amp;",")-1))),$U$2:$V$67,2,FALSE),"")))</f>
        <v/>
      </c>
      <c r="O341" s="26">
        <f>IF(M341="","",IF(N341="",M341,M341&amp;", "&amp;N341))</f>
        <v/>
      </c>
      <c r="P341" s="26">
        <f>IF(O341="","",IF(COUNTIF(O$2:O341,O341)=1,COUNTIF(O$2:O$2000,O341)+(2001-ROW())/100000,""))</f>
        <v/>
      </c>
    </row>
    <row r="342">
      <c r="A342" s="26">
        <f>IF(AND(ISNUMBER(Applications!A342),ISNUMBER(Applications!M342),OR(UPPER(TRIM(Applications!I342))="INTERVIEWING",UPPER(TRIM(Applications!I342))="REJECTED",UPPER(TRIM(Applications!I342))="OFFER")),IF(Applications!M342&gt;=Applications!A342,Applications!M342-Applications!A342,""),"")</f>
        <v/>
      </c>
      <c r="B342" s="26">
        <f>IF(AND(D342=1,ISNUMBER(Applications!A342)),WEEKDAY(Applications!A342),"")</f>
        <v/>
      </c>
      <c r="C342" s="27">
        <f>IF(AND(D342=1,ISNUMBER(Applications!A342)),Applications!A342-WEEKDAY(Applications!A342,3),"")</f>
        <v/>
      </c>
      <c r="D342" s="26">
        <f>IF(OR(UPPER(TRIM(Applications!I342))="APPLIED",UPPER(TRIM(Applications!I342))="INTERVIEWING",UPPER(TRIM(Applications!I342))="REJECTED",UPPER(TRIM(Applications!I342))="OFFER"),1,0)</f>
        <v/>
      </c>
      <c r="E342" s="26">
        <f>IF(AND(ISNUMBER(Applications!M342),OR(N(Applications!O342)&gt;0,UPPER(TRIM(Applications!I342))="INTERVIEWING",UPPER(TRIM(Applications!I342))="OFFER")),Applications!M342-WEEKDAY(Applications!M342,3),"")</f>
        <v/>
      </c>
      <c r="F342" s="26">
        <f>IF(AND(UPPER(TRIM(Applications!I342))="SKIPPED",ISNUMBER(Applications!A342)),Applications!A342-WEEKDAY(Applications!A342,3),"")</f>
        <v/>
      </c>
      <c r="G342" s="26">
        <f>IF(AND(UPPER(TRIM(Applications!I342))="BOOKMARKED",ISNUMBER(Applications!A342)),Applications!A342-WEEKDAY(Applications!A342,3),"")</f>
        <v/>
      </c>
      <c r="H342" s="26">
        <f>IF(AND(UPPER(TRIM(Applications!I342))="NOT APPLIED",ISNUMBER(Applications!A342)),Applications!A342-WEEKDAY(Applications!A342,3),"")</f>
        <v/>
      </c>
      <c r="I342" s="26">
        <f>IF(AND(UPPER(TRIM(Applications!I342))="REJECTED",ISNUMBER(Applications!M342)),Applications!M342-WEEKDAY(Applications!M342,3),"")</f>
        <v/>
      </c>
      <c r="J342" s="26">
        <f>IF(AND(UPPER(TRIM(Applications!I342))="OFFER",ISNUMBER(Applications!M342)),Applications!M342-WEEKDAY(Applications!M342,3),"")</f>
        <v/>
      </c>
      <c r="K342" s="26">
        <f>IF(TRIM(Applications!J342)="","",IFERROR(LOOKUP(2,1/ISNUMBER(SEARCH($R$2:$R$25,Applications!J342)),$S$2:$S$25),""))</f>
        <v/>
      </c>
      <c r="L342" s="26">
        <f>IF(K342="","",IF(COUNTIF(K$2:K342,K342)=1,COUNTIF(K$2:K$2000,K342)+(2001-ROW())/100000,""))</f>
        <v/>
      </c>
      <c r="M342" s="26">
        <f>IF(TRIM(Applications!D342)="","",TRIM(LEFT(TRIM(Applications!D342),FIND(",",TRIM(Applications!D342)&amp;",")-1)))</f>
        <v/>
      </c>
      <c r="N342" s="26">
        <f>IF(M342="","",IF(LEN(TRIM(LEFT(TRIM(MID(TRIM(Applications!D342),FIND(",",TRIM(Applications!D342)&amp;",")+1,200)),FIND(",",TRIM(MID(TRIM(Applications!D342),FIND(",",TRIM(Applications!D342)&amp;",")+1,200))&amp;",")-1)))=2,UPPER(TRIM(LEFT(TRIM(MID(TRIM(Applications!D342),FIND(",",TRIM(Applications!D342)&amp;",")+1,200)),FIND(",",TRIM(MID(TRIM(Applications!D342),FIND(",",TRIM(Applications!D342)&amp;",")+1,200))&amp;",")-1))),IFERROR(VLOOKUP(LOWER(TRIM(LEFT(TRIM(MID(TRIM(Applications!D342),FIND(",",TRIM(Applications!D342)&amp;",")+1,200)),FIND(",",TRIM(MID(TRIM(Applications!D342),FIND(",",TRIM(Applications!D342)&amp;",")+1,200))&amp;",")-1))),$U$2:$V$67,2,FALSE),"")))</f>
        <v/>
      </c>
      <c r="O342" s="26">
        <f>IF(M342="","",IF(N342="",M342,M342&amp;", "&amp;N342))</f>
        <v/>
      </c>
      <c r="P342" s="26">
        <f>IF(O342="","",IF(COUNTIF(O$2:O342,O342)=1,COUNTIF(O$2:O$2000,O342)+(2001-ROW())/100000,""))</f>
        <v/>
      </c>
    </row>
    <row r="343">
      <c r="A343" s="26">
        <f>IF(AND(ISNUMBER(Applications!A343),ISNUMBER(Applications!M343),OR(UPPER(TRIM(Applications!I343))="INTERVIEWING",UPPER(TRIM(Applications!I343))="REJECTED",UPPER(TRIM(Applications!I343))="OFFER")),IF(Applications!M343&gt;=Applications!A343,Applications!M343-Applications!A343,""),"")</f>
        <v/>
      </c>
      <c r="B343" s="26">
        <f>IF(AND(D343=1,ISNUMBER(Applications!A343)),WEEKDAY(Applications!A343),"")</f>
        <v/>
      </c>
      <c r="C343" s="27">
        <f>IF(AND(D343=1,ISNUMBER(Applications!A343)),Applications!A343-WEEKDAY(Applications!A343,3),"")</f>
        <v/>
      </c>
      <c r="D343" s="26">
        <f>IF(OR(UPPER(TRIM(Applications!I343))="APPLIED",UPPER(TRIM(Applications!I343))="INTERVIEWING",UPPER(TRIM(Applications!I343))="REJECTED",UPPER(TRIM(Applications!I343))="OFFER"),1,0)</f>
        <v/>
      </c>
      <c r="E343" s="26">
        <f>IF(AND(ISNUMBER(Applications!M343),OR(N(Applications!O343)&gt;0,UPPER(TRIM(Applications!I343))="INTERVIEWING",UPPER(TRIM(Applications!I343))="OFFER")),Applications!M343-WEEKDAY(Applications!M343,3),"")</f>
        <v/>
      </c>
      <c r="F343" s="26">
        <f>IF(AND(UPPER(TRIM(Applications!I343))="SKIPPED",ISNUMBER(Applications!A343)),Applications!A343-WEEKDAY(Applications!A343,3),"")</f>
        <v/>
      </c>
      <c r="G343" s="26">
        <f>IF(AND(UPPER(TRIM(Applications!I343))="BOOKMARKED",ISNUMBER(Applications!A343)),Applications!A343-WEEKDAY(Applications!A343,3),"")</f>
        <v/>
      </c>
      <c r="H343" s="26">
        <f>IF(AND(UPPER(TRIM(Applications!I343))="NOT APPLIED",ISNUMBER(Applications!A343)),Applications!A343-WEEKDAY(Applications!A343,3),"")</f>
        <v/>
      </c>
      <c r="I343" s="26">
        <f>IF(AND(UPPER(TRIM(Applications!I343))="REJECTED",ISNUMBER(Applications!M343)),Applications!M343-WEEKDAY(Applications!M343,3),"")</f>
        <v/>
      </c>
      <c r="J343" s="26">
        <f>IF(AND(UPPER(TRIM(Applications!I343))="OFFER",ISNUMBER(Applications!M343)),Applications!M343-WEEKDAY(Applications!M343,3),"")</f>
        <v/>
      </c>
      <c r="K343" s="26">
        <f>IF(TRIM(Applications!J343)="","",IFERROR(LOOKUP(2,1/ISNUMBER(SEARCH($R$2:$R$25,Applications!J343)),$S$2:$S$25),""))</f>
        <v/>
      </c>
      <c r="L343" s="26">
        <f>IF(K343="","",IF(COUNTIF(K$2:K343,K343)=1,COUNTIF(K$2:K$2000,K343)+(2001-ROW())/100000,""))</f>
        <v/>
      </c>
      <c r="M343" s="26">
        <f>IF(TRIM(Applications!D343)="","",TRIM(LEFT(TRIM(Applications!D343),FIND(",",TRIM(Applications!D343)&amp;",")-1)))</f>
        <v/>
      </c>
      <c r="N343" s="26">
        <f>IF(M343="","",IF(LEN(TRIM(LEFT(TRIM(MID(TRIM(Applications!D343),FIND(",",TRIM(Applications!D343)&amp;",")+1,200)),FIND(",",TRIM(MID(TRIM(Applications!D343),FIND(",",TRIM(Applications!D343)&amp;",")+1,200))&amp;",")-1)))=2,UPPER(TRIM(LEFT(TRIM(MID(TRIM(Applications!D343),FIND(",",TRIM(Applications!D343)&amp;",")+1,200)),FIND(",",TRIM(MID(TRIM(Applications!D343),FIND(",",TRIM(Applications!D343)&amp;",")+1,200))&amp;",")-1))),IFERROR(VLOOKUP(LOWER(TRIM(LEFT(TRIM(MID(TRIM(Applications!D343),FIND(",",TRIM(Applications!D343)&amp;",")+1,200)),FIND(",",TRIM(MID(TRIM(Applications!D343),FIND(",",TRIM(Applications!D343)&amp;",")+1,200))&amp;",")-1))),$U$2:$V$67,2,FALSE),"")))</f>
        <v/>
      </c>
      <c r="O343" s="26">
        <f>IF(M343="","",IF(N343="",M343,M343&amp;", "&amp;N343))</f>
        <v/>
      </c>
      <c r="P343" s="26">
        <f>IF(O343="","",IF(COUNTIF(O$2:O343,O343)=1,COUNTIF(O$2:O$2000,O343)+(2001-ROW())/100000,""))</f>
        <v/>
      </c>
    </row>
    <row r="344">
      <c r="A344" s="26">
        <f>IF(AND(ISNUMBER(Applications!A344),ISNUMBER(Applications!M344),OR(UPPER(TRIM(Applications!I344))="INTERVIEWING",UPPER(TRIM(Applications!I344))="REJECTED",UPPER(TRIM(Applications!I344))="OFFER")),IF(Applications!M344&gt;=Applications!A344,Applications!M344-Applications!A344,""),"")</f>
        <v/>
      </c>
      <c r="B344" s="26">
        <f>IF(AND(D344=1,ISNUMBER(Applications!A344)),WEEKDAY(Applications!A344),"")</f>
        <v/>
      </c>
      <c r="C344" s="27">
        <f>IF(AND(D344=1,ISNUMBER(Applications!A344)),Applications!A344-WEEKDAY(Applications!A344,3),"")</f>
        <v/>
      </c>
      <c r="D344" s="26">
        <f>IF(OR(UPPER(TRIM(Applications!I344))="APPLIED",UPPER(TRIM(Applications!I344))="INTERVIEWING",UPPER(TRIM(Applications!I344))="REJECTED",UPPER(TRIM(Applications!I344))="OFFER"),1,0)</f>
        <v/>
      </c>
      <c r="E344" s="26">
        <f>IF(AND(ISNUMBER(Applications!M344),OR(N(Applications!O344)&gt;0,UPPER(TRIM(Applications!I344))="INTERVIEWING",UPPER(TRIM(Applications!I344))="OFFER")),Applications!M344-WEEKDAY(Applications!M344,3),"")</f>
        <v/>
      </c>
      <c r="F344" s="26">
        <f>IF(AND(UPPER(TRIM(Applications!I344))="SKIPPED",ISNUMBER(Applications!A344)),Applications!A344-WEEKDAY(Applications!A344,3),"")</f>
        <v/>
      </c>
      <c r="G344" s="26">
        <f>IF(AND(UPPER(TRIM(Applications!I344))="BOOKMARKED",ISNUMBER(Applications!A344)),Applications!A344-WEEKDAY(Applications!A344,3),"")</f>
        <v/>
      </c>
      <c r="H344" s="26">
        <f>IF(AND(UPPER(TRIM(Applications!I344))="NOT APPLIED",ISNUMBER(Applications!A344)),Applications!A344-WEEKDAY(Applications!A344,3),"")</f>
        <v/>
      </c>
      <c r="I344" s="26">
        <f>IF(AND(UPPER(TRIM(Applications!I344))="REJECTED",ISNUMBER(Applications!M344)),Applications!M344-WEEKDAY(Applications!M344,3),"")</f>
        <v/>
      </c>
      <c r="J344" s="26">
        <f>IF(AND(UPPER(TRIM(Applications!I344))="OFFER",ISNUMBER(Applications!M344)),Applications!M344-WEEKDAY(Applications!M344,3),"")</f>
        <v/>
      </c>
      <c r="K344" s="26">
        <f>IF(TRIM(Applications!J344)="","",IFERROR(LOOKUP(2,1/ISNUMBER(SEARCH($R$2:$R$25,Applications!J344)),$S$2:$S$25),""))</f>
        <v/>
      </c>
      <c r="L344" s="26">
        <f>IF(K344="","",IF(COUNTIF(K$2:K344,K344)=1,COUNTIF(K$2:K$2000,K344)+(2001-ROW())/100000,""))</f>
        <v/>
      </c>
      <c r="M344" s="26">
        <f>IF(TRIM(Applications!D344)="","",TRIM(LEFT(TRIM(Applications!D344),FIND(",",TRIM(Applications!D344)&amp;",")-1)))</f>
        <v/>
      </c>
      <c r="N344" s="26">
        <f>IF(M344="","",IF(LEN(TRIM(LEFT(TRIM(MID(TRIM(Applications!D344),FIND(",",TRIM(Applications!D344)&amp;",")+1,200)),FIND(",",TRIM(MID(TRIM(Applications!D344),FIND(",",TRIM(Applications!D344)&amp;",")+1,200))&amp;",")-1)))=2,UPPER(TRIM(LEFT(TRIM(MID(TRIM(Applications!D344),FIND(",",TRIM(Applications!D344)&amp;",")+1,200)),FIND(",",TRIM(MID(TRIM(Applications!D344),FIND(",",TRIM(Applications!D344)&amp;",")+1,200))&amp;",")-1))),IFERROR(VLOOKUP(LOWER(TRIM(LEFT(TRIM(MID(TRIM(Applications!D344),FIND(",",TRIM(Applications!D344)&amp;",")+1,200)),FIND(",",TRIM(MID(TRIM(Applications!D344),FIND(",",TRIM(Applications!D344)&amp;",")+1,200))&amp;",")-1))),$U$2:$V$67,2,FALSE),"")))</f>
        <v/>
      </c>
      <c r="O344" s="26">
        <f>IF(M344="","",IF(N344="",M344,M344&amp;", "&amp;N344))</f>
        <v/>
      </c>
      <c r="P344" s="26">
        <f>IF(O344="","",IF(COUNTIF(O$2:O344,O344)=1,COUNTIF(O$2:O$2000,O344)+(2001-ROW())/100000,""))</f>
        <v/>
      </c>
    </row>
    <row r="345">
      <c r="A345" s="26">
        <f>IF(AND(ISNUMBER(Applications!A345),ISNUMBER(Applications!M345),OR(UPPER(TRIM(Applications!I345))="INTERVIEWING",UPPER(TRIM(Applications!I345))="REJECTED",UPPER(TRIM(Applications!I345))="OFFER")),IF(Applications!M345&gt;=Applications!A345,Applications!M345-Applications!A345,""),"")</f>
        <v/>
      </c>
      <c r="B345" s="26">
        <f>IF(AND(D345=1,ISNUMBER(Applications!A345)),WEEKDAY(Applications!A345),"")</f>
        <v/>
      </c>
      <c r="C345" s="27">
        <f>IF(AND(D345=1,ISNUMBER(Applications!A345)),Applications!A345-WEEKDAY(Applications!A345,3),"")</f>
        <v/>
      </c>
      <c r="D345" s="26">
        <f>IF(OR(UPPER(TRIM(Applications!I345))="APPLIED",UPPER(TRIM(Applications!I345))="INTERVIEWING",UPPER(TRIM(Applications!I345))="REJECTED",UPPER(TRIM(Applications!I345))="OFFER"),1,0)</f>
        <v/>
      </c>
      <c r="E345" s="26">
        <f>IF(AND(ISNUMBER(Applications!M345),OR(N(Applications!O345)&gt;0,UPPER(TRIM(Applications!I345))="INTERVIEWING",UPPER(TRIM(Applications!I345))="OFFER")),Applications!M345-WEEKDAY(Applications!M345,3),"")</f>
        <v/>
      </c>
      <c r="F345" s="26">
        <f>IF(AND(UPPER(TRIM(Applications!I345))="SKIPPED",ISNUMBER(Applications!A345)),Applications!A345-WEEKDAY(Applications!A345,3),"")</f>
        <v/>
      </c>
      <c r="G345" s="26">
        <f>IF(AND(UPPER(TRIM(Applications!I345))="BOOKMARKED",ISNUMBER(Applications!A345)),Applications!A345-WEEKDAY(Applications!A345,3),"")</f>
        <v/>
      </c>
      <c r="H345" s="26">
        <f>IF(AND(UPPER(TRIM(Applications!I345))="NOT APPLIED",ISNUMBER(Applications!A345)),Applications!A345-WEEKDAY(Applications!A345,3),"")</f>
        <v/>
      </c>
      <c r="I345" s="26">
        <f>IF(AND(UPPER(TRIM(Applications!I345))="REJECTED",ISNUMBER(Applications!M345)),Applications!M345-WEEKDAY(Applications!M345,3),"")</f>
        <v/>
      </c>
      <c r="J345" s="26">
        <f>IF(AND(UPPER(TRIM(Applications!I345))="OFFER",ISNUMBER(Applications!M345)),Applications!M345-WEEKDAY(Applications!M345,3),"")</f>
        <v/>
      </c>
      <c r="K345" s="26">
        <f>IF(TRIM(Applications!J345)="","",IFERROR(LOOKUP(2,1/ISNUMBER(SEARCH($R$2:$R$25,Applications!J345)),$S$2:$S$25),""))</f>
        <v/>
      </c>
      <c r="L345" s="26">
        <f>IF(K345="","",IF(COUNTIF(K$2:K345,K345)=1,COUNTIF(K$2:K$2000,K345)+(2001-ROW())/100000,""))</f>
        <v/>
      </c>
      <c r="M345" s="26">
        <f>IF(TRIM(Applications!D345)="","",TRIM(LEFT(TRIM(Applications!D345),FIND(",",TRIM(Applications!D345)&amp;",")-1)))</f>
        <v/>
      </c>
      <c r="N345" s="26">
        <f>IF(M345="","",IF(LEN(TRIM(LEFT(TRIM(MID(TRIM(Applications!D345),FIND(",",TRIM(Applications!D345)&amp;",")+1,200)),FIND(",",TRIM(MID(TRIM(Applications!D345),FIND(",",TRIM(Applications!D345)&amp;",")+1,200))&amp;",")-1)))=2,UPPER(TRIM(LEFT(TRIM(MID(TRIM(Applications!D345),FIND(",",TRIM(Applications!D345)&amp;",")+1,200)),FIND(",",TRIM(MID(TRIM(Applications!D345),FIND(",",TRIM(Applications!D345)&amp;",")+1,200))&amp;",")-1))),IFERROR(VLOOKUP(LOWER(TRIM(LEFT(TRIM(MID(TRIM(Applications!D345),FIND(",",TRIM(Applications!D345)&amp;",")+1,200)),FIND(",",TRIM(MID(TRIM(Applications!D345),FIND(",",TRIM(Applications!D345)&amp;",")+1,200))&amp;",")-1))),$U$2:$V$67,2,FALSE),"")))</f>
        <v/>
      </c>
      <c r="O345" s="26">
        <f>IF(M345="","",IF(N345="",M345,M345&amp;", "&amp;N345))</f>
        <v/>
      </c>
      <c r="P345" s="26">
        <f>IF(O345="","",IF(COUNTIF(O$2:O345,O345)=1,COUNTIF(O$2:O$2000,O345)+(2001-ROW())/100000,""))</f>
        <v/>
      </c>
    </row>
    <row r="346">
      <c r="A346" s="26">
        <f>IF(AND(ISNUMBER(Applications!A346),ISNUMBER(Applications!M346),OR(UPPER(TRIM(Applications!I346))="INTERVIEWING",UPPER(TRIM(Applications!I346))="REJECTED",UPPER(TRIM(Applications!I346))="OFFER")),IF(Applications!M346&gt;=Applications!A346,Applications!M346-Applications!A346,""),"")</f>
        <v/>
      </c>
      <c r="B346" s="26">
        <f>IF(AND(D346=1,ISNUMBER(Applications!A346)),WEEKDAY(Applications!A346),"")</f>
        <v/>
      </c>
      <c r="C346" s="27">
        <f>IF(AND(D346=1,ISNUMBER(Applications!A346)),Applications!A346-WEEKDAY(Applications!A346,3),"")</f>
        <v/>
      </c>
      <c r="D346" s="26">
        <f>IF(OR(UPPER(TRIM(Applications!I346))="APPLIED",UPPER(TRIM(Applications!I346))="INTERVIEWING",UPPER(TRIM(Applications!I346))="REJECTED",UPPER(TRIM(Applications!I346))="OFFER"),1,0)</f>
        <v/>
      </c>
      <c r="E346" s="26">
        <f>IF(AND(ISNUMBER(Applications!M346),OR(N(Applications!O346)&gt;0,UPPER(TRIM(Applications!I346))="INTERVIEWING",UPPER(TRIM(Applications!I346))="OFFER")),Applications!M346-WEEKDAY(Applications!M346,3),"")</f>
        <v/>
      </c>
      <c r="F346" s="26">
        <f>IF(AND(UPPER(TRIM(Applications!I346))="SKIPPED",ISNUMBER(Applications!A346)),Applications!A346-WEEKDAY(Applications!A346,3),"")</f>
        <v/>
      </c>
      <c r="G346" s="26">
        <f>IF(AND(UPPER(TRIM(Applications!I346))="BOOKMARKED",ISNUMBER(Applications!A346)),Applications!A346-WEEKDAY(Applications!A346,3),"")</f>
        <v/>
      </c>
      <c r="H346" s="26">
        <f>IF(AND(UPPER(TRIM(Applications!I346))="NOT APPLIED",ISNUMBER(Applications!A346)),Applications!A346-WEEKDAY(Applications!A346,3),"")</f>
        <v/>
      </c>
      <c r="I346" s="26">
        <f>IF(AND(UPPER(TRIM(Applications!I346))="REJECTED",ISNUMBER(Applications!M346)),Applications!M346-WEEKDAY(Applications!M346,3),"")</f>
        <v/>
      </c>
      <c r="J346" s="26">
        <f>IF(AND(UPPER(TRIM(Applications!I346))="OFFER",ISNUMBER(Applications!M346)),Applications!M346-WEEKDAY(Applications!M346,3),"")</f>
        <v/>
      </c>
      <c r="K346" s="26">
        <f>IF(TRIM(Applications!J346)="","",IFERROR(LOOKUP(2,1/ISNUMBER(SEARCH($R$2:$R$25,Applications!J346)),$S$2:$S$25),""))</f>
        <v/>
      </c>
      <c r="L346" s="26">
        <f>IF(K346="","",IF(COUNTIF(K$2:K346,K346)=1,COUNTIF(K$2:K$2000,K346)+(2001-ROW())/100000,""))</f>
        <v/>
      </c>
      <c r="M346" s="26">
        <f>IF(TRIM(Applications!D346)="","",TRIM(LEFT(TRIM(Applications!D346),FIND(",",TRIM(Applications!D346)&amp;",")-1)))</f>
        <v/>
      </c>
      <c r="N346" s="26">
        <f>IF(M346="","",IF(LEN(TRIM(LEFT(TRIM(MID(TRIM(Applications!D346),FIND(",",TRIM(Applications!D346)&amp;",")+1,200)),FIND(",",TRIM(MID(TRIM(Applications!D346),FIND(",",TRIM(Applications!D346)&amp;",")+1,200))&amp;",")-1)))=2,UPPER(TRIM(LEFT(TRIM(MID(TRIM(Applications!D346),FIND(",",TRIM(Applications!D346)&amp;",")+1,200)),FIND(",",TRIM(MID(TRIM(Applications!D346),FIND(",",TRIM(Applications!D346)&amp;",")+1,200))&amp;",")-1))),IFERROR(VLOOKUP(LOWER(TRIM(LEFT(TRIM(MID(TRIM(Applications!D346),FIND(",",TRIM(Applications!D346)&amp;",")+1,200)),FIND(",",TRIM(MID(TRIM(Applications!D346),FIND(",",TRIM(Applications!D346)&amp;",")+1,200))&amp;",")-1))),$U$2:$V$67,2,FALSE),"")))</f>
        <v/>
      </c>
      <c r="O346" s="26">
        <f>IF(M346="","",IF(N346="",M346,M346&amp;", "&amp;N346))</f>
        <v/>
      </c>
      <c r="P346" s="26">
        <f>IF(O346="","",IF(COUNTIF(O$2:O346,O346)=1,COUNTIF(O$2:O$2000,O346)+(2001-ROW())/100000,""))</f>
        <v/>
      </c>
    </row>
    <row r="347">
      <c r="A347" s="26">
        <f>IF(AND(ISNUMBER(Applications!A347),ISNUMBER(Applications!M347),OR(UPPER(TRIM(Applications!I347))="INTERVIEWING",UPPER(TRIM(Applications!I347))="REJECTED",UPPER(TRIM(Applications!I347))="OFFER")),IF(Applications!M347&gt;=Applications!A347,Applications!M347-Applications!A347,""),"")</f>
        <v/>
      </c>
      <c r="B347" s="26">
        <f>IF(AND(D347=1,ISNUMBER(Applications!A347)),WEEKDAY(Applications!A347),"")</f>
        <v/>
      </c>
      <c r="C347" s="27">
        <f>IF(AND(D347=1,ISNUMBER(Applications!A347)),Applications!A347-WEEKDAY(Applications!A347,3),"")</f>
        <v/>
      </c>
      <c r="D347" s="26">
        <f>IF(OR(UPPER(TRIM(Applications!I347))="APPLIED",UPPER(TRIM(Applications!I347))="INTERVIEWING",UPPER(TRIM(Applications!I347))="REJECTED",UPPER(TRIM(Applications!I347))="OFFER"),1,0)</f>
        <v/>
      </c>
      <c r="E347" s="26">
        <f>IF(AND(ISNUMBER(Applications!M347),OR(N(Applications!O347)&gt;0,UPPER(TRIM(Applications!I347))="INTERVIEWING",UPPER(TRIM(Applications!I347))="OFFER")),Applications!M347-WEEKDAY(Applications!M347,3),"")</f>
        <v/>
      </c>
      <c r="F347" s="26">
        <f>IF(AND(UPPER(TRIM(Applications!I347))="SKIPPED",ISNUMBER(Applications!A347)),Applications!A347-WEEKDAY(Applications!A347,3),"")</f>
        <v/>
      </c>
      <c r="G347" s="26">
        <f>IF(AND(UPPER(TRIM(Applications!I347))="BOOKMARKED",ISNUMBER(Applications!A347)),Applications!A347-WEEKDAY(Applications!A347,3),"")</f>
        <v/>
      </c>
      <c r="H347" s="26">
        <f>IF(AND(UPPER(TRIM(Applications!I347))="NOT APPLIED",ISNUMBER(Applications!A347)),Applications!A347-WEEKDAY(Applications!A347,3),"")</f>
        <v/>
      </c>
      <c r="I347" s="26">
        <f>IF(AND(UPPER(TRIM(Applications!I347))="REJECTED",ISNUMBER(Applications!M347)),Applications!M347-WEEKDAY(Applications!M347,3),"")</f>
        <v/>
      </c>
      <c r="J347" s="26">
        <f>IF(AND(UPPER(TRIM(Applications!I347))="OFFER",ISNUMBER(Applications!M347)),Applications!M347-WEEKDAY(Applications!M347,3),"")</f>
        <v/>
      </c>
      <c r="K347" s="26">
        <f>IF(TRIM(Applications!J347)="","",IFERROR(LOOKUP(2,1/ISNUMBER(SEARCH($R$2:$R$25,Applications!J347)),$S$2:$S$25),""))</f>
        <v/>
      </c>
      <c r="L347" s="26">
        <f>IF(K347="","",IF(COUNTIF(K$2:K347,K347)=1,COUNTIF(K$2:K$2000,K347)+(2001-ROW())/100000,""))</f>
        <v/>
      </c>
      <c r="M347" s="26">
        <f>IF(TRIM(Applications!D347)="","",TRIM(LEFT(TRIM(Applications!D347),FIND(",",TRIM(Applications!D347)&amp;",")-1)))</f>
        <v/>
      </c>
      <c r="N347" s="26">
        <f>IF(M347="","",IF(LEN(TRIM(LEFT(TRIM(MID(TRIM(Applications!D347),FIND(",",TRIM(Applications!D347)&amp;",")+1,200)),FIND(",",TRIM(MID(TRIM(Applications!D347),FIND(",",TRIM(Applications!D347)&amp;",")+1,200))&amp;",")-1)))=2,UPPER(TRIM(LEFT(TRIM(MID(TRIM(Applications!D347),FIND(",",TRIM(Applications!D347)&amp;",")+1,200)),FIND(",",TRIM(MID(TRIM(Applications!D347),FIND(",",TRIM(Applications!D347)&amp;",")+1,200))&amp;",")-1))),IFERROR(VLOOKUP(LOWER(TRIM(LEFT(TRIM(MID(TRIM(Applications!D347),FIND(",",TRIM(Applications!D347)&amp;",")+1,200)),FIND(",",TRIM(MID(TRIM(Applications!D347),FIND(",",TRIM(Applications!D347)&amp;",")+1,200))&amp;",")-1))),$U$2:$V$67,2,FALSE),"")))</f>
        <v/>
      </c>
      <c r="O347" s="26">
        <f>IF(M347="","",IF(N347="",M347,M347&amp;", "&amp;N347))</f>
        <v/>
      </c>
      <c r="P347" s="26">
        <f>IF(O347="","",IF(COUNTIF(O$2:O347,O347)=1,COUNTIF(O$2:O$2000,O347)+(2001-ROW())/100000,""))</f>
        <v/>
      </c>
    </row>
    <row r="348">
      <c r="A348" s="26">
        <f>IF(AND(ISNUMBER(Applications!A348),ISNUMBER(Applications!M348),OR(UPPER(TRIM(Applications!I348))="INTERVIEWING",UPPER(TRIM(Applications!I348))="REJECTED",UPPER(TRIM(Applications!I348))="OFFER")),IF(Applications!M348&gt;=Applications!A348,Applications!M348-Applications!A348,""),"")</f>
        <v/>
      </c>
      <c r="B348" s="26">
        <f>IF(AND(D348=1,ISNUMBER(Applications!A348)),WEEKDAY(Applications!A348),"")</f>
        <v/>
      </c>
      <c r="C348" s="27">
        <f>IF(AND(D348=1,ISNUMBER(Applications!A348)),Applications!A348-WEEKDAY(Applications!A348,3),"")</f>
        <v/>
      </c>
      <c r="D348" s="26">
        <f>IF(OR(UPPER(TRIM(Applications!I348))="APPLIED",UPPER(TRIM(Applications!I348))="INTERVIEWING",UPPER(TRIM(Applications!I348))="REJECTED",UPPER(TRIM(Applications!I348))="OFFER"),1,0)</f>
        <v/>
      </c>
      <c r="E348" s="26">
        <f>IF(AND(ISNUMBER(Applications!M348),OR(N(Applications!O348)&gt;0,UPPER(TRIM(Applications!I348))="INTERVIEWING",UPPER(TRIM(Applications!I348))="OFFER")),Applications!M348-WEEKDAY(Applications!M348,3),"")</f>
        <v/>
      </c>
      <c r="F348" s="26">
        <f>IF(AND(UPPER(TRIM(Applications!I348))="SKIPPED",ISNUMBER(Applications!A348)),Applications!A348-WEEKDAY(Applications!A348,3),"")</f>
        <v/>
      </c>
      <c r="G348" s="26">
        <f>IF(AND(UPPER(TRIM(Applications!I348))="BOOKMARKED",ISNUMBER(Applications!A348)),Applications!A348-WEEKDAY(Applications!A348,3),"")</f>
        <v/>
      </c>
      <c r="H348" s="26">
        <f>IF(AND(UPPER(TRIM(Applications!I348))="NOT APPLIED",ISNUMBER(Applications!A348)),Applications!A348-WEEKDAY(Applications!A348,3),"")</f>
        <v/>
      </c>
      <c r="I348" s="26">
        <f>IF(AND(UPPER(TRIM(Applications!I348))="REJECTED",ISNUMBER(Applications!M348)),Applications!M348-WEEKDAY(Applications!M348,3),"")</f>
        <v/>
      </c>
      <c r="J348" s="26">
        <f>IF(AND(UPPER(TRIM(Applications!I348))="OFFER",ISNUMBER(Applications!M348)),Applications!M348-WEEKDAY(Applications!M348,3),"")</f>
        <v/>
      </c>
      <c r="K348" s="26">
        <f>IF(TRIM(Applications!J348)="","",IFERROR(LOOKUP(2,1/ISNUMBER(SEARCH($R$2:$R$25,Applications!J348)),$S$2:$S$25),""))</f>
        <v/>
      </c>
      <c r="L348" s="26">
        <f>IF(K348="","",IF(COUNTIF(K$2:K348,K348)=1,COUNTIF(K$2:K$2000,K348)+(2001-ROW())/100000,""))</f>
        <v/>
      </c>
      <c r="M348" s="26">
        <f>IF(TRIM(Applications!D348)="","",TRIM(LEFT(TRIM(Applications!D348),FIND(",",TRIM(Applications!D348)&amp;",")-1)))</f>
        <v/>
      </c>
      <c r="N348" s="26">
        <f>IF(M348="","",IF(LEN(TRIM(LEFT(TRIM(MID(TRIM(Applications!D348),FIND(",",TRIM(Applications!D348)&amp;",")+1,200)),FIND(",",TRIM(MID(TRIM(Applications!D348),FIND(",",TRIM(Applications!D348)&amp;",")+1,200))&amp;",")-1)))=2,UPPER(TRIM(LEFT(TRIM(MID(TRIM(Applications!D348),FIND(",",TRIM(Applications!D348)&amp;",")+1,200)),FIND(",",TRIM(MID(TRIM(Applications!D348),FIND(",",TRIM(Applications!D348)&amp;",")+1,200))&amp;",")-1))),IFERROR(VLOOKUP(LOWER(TRIM(LEFT(TRIM(MID(TRIM(Applications!D348),FIND(",",TRIM(Applications!D348)&amp;",")+1,200)),FIND(",",TRIM(MID(TRIM(Applications!D348),FIND(",",TRIM(Applications!D348)&amp;",")+1,200))&amp;",")-1))),$U$2:$V$67,2,FALSE),"")))</f>
        <v/>
      </c>
      <c r="O348" s="26">
        <f>IF(M348="","",IF(N348="",M348,M348&amp;", "&amp;N348))</f>
        <v/>
      </c>
      <c r="P348" s="26">
        <f>IF(O348="","",IF(COUNTIF(O$2:O348,O348)=1,COUNTIF(O$2:O$2000,O348)+(2001-ROW())/100000,""))</f>
        <v/>
      </c>
    </row>
    <row r="349">
      <c r="A349" s="26">
        <f>IF(AND(ISNUMBER(Applications!A349),ISNUMBER(Applications!M349),OR(UPPER(TRIM(Applications!I349))="INTERVIEWING",UPPER(TRIM(Applications!I349))="REJECTED",UPPER(TRIM(Applications!I349))="OFFER")),IF(Applications!M349&gt;=Applications!A349,Applications!M349-Applications!A349,""),"")</f>
        <v/>
      </c>
      <c r="B349" s="26">
        <f>IF(AND(D349=1,ISNUMBER(Applications!A349)),WEEKDAY(Applications!A349),"")</f>
        <v/>
      </c>
      <c r="C349" s="27">
        <f>IF(AND(D349=1,ISNUMBER(Applications!A349)),Applications!A349-WEEKDAY(Applications!A349,3),"")</f>
        <v/>
      </c>
      <c r="D349" s="26">
        <f>IF(OR(UPPER(TRIM(Applications!I349))="APPLIED",UPPER(TRIM(Applications!I349))="INTERVIEWING",UPPER(TRIM(Applications!I349))="REJECTED",UPPER(TRIM(Applications!I349))="OFFER"),1,0)</f>
        <v/>
      </c>
      <c r="E349" s="26">
        <f>IF(AND(ISNUMBER(Applications!M349),OR(N(Applications!O349)&gt;0,UPPER(TRIM(Applications!I349))="INTERVIEWING",UPPER(TRIM(Applications!I349))="OFFER")),Applications!M349-WEEKDAY(Applications!M349,3),"")</f>
        <v/>
      </c>
      <c r="F349" s="26">
        <f>IF(AND(UPPER(TRIM(Applications!I349))="SKIPPED",ISNUMBER(Applications!A349)),Applications!A349-WEEKDAY(Applications!A349,3),"")</f>
        <v/>
      </c>
      <c r="G349" s="26">
        <f>IF(AND(UPPER(TRIM(Applications!I349))="BOOKMARKED",ISNUMBER(Applications!A349)),Applications!A349-WEEKDAY(Applications!A349,3),"")</f>
        <v/>
      </c>
      <c r="H349" s="26">
        <f>IF(AND(UPPER(TRIM(Applications!I349))="NOT APPLIED",ISNUMBER(Applications!A349)),Applications!A349-WEEKDAY(Applications!A349,3),"")</f>
        <v/>
      </c>
      <c r="I349" s="26">
        <f>IF(AND(UPPER(TRIM(Applications!I349))="REJECTED",ISNUMBER(Applications!M349)),Applications!M349-WEEKDAY(Applications!M349,3),"")</f>
        <v/>
      </c>
      <c r="J349" s="26">
        <f>IF(AND(UPPER(TRIM(Applications!I349))="OFFER",ISNUMBER(Applications!M349)),Applications!M349-WEEKDAY(Applications!M349,3),"")</f>
        <v/>
      </c>
      <c r="K349" s="26">
        <f>IF(TRIM(Applications!J349)="","",IFERROR(LOOKUP(2,1/ISNUMBER(SEARCH($R$2:$R$25,Applications!J349)),$S$2:$S$25),""))</f>
        <v/>
      </c>
      <c r="L349" s="26">
        <f>IF(K349="","",IF(COUNTIF(K$2:K349,K349)=1,COUNTIF(K$2:K$2000,K349)+(2001-ROW())/100000,""))</f>
        <v/>
      </c>
      <c r="M349" s="26">
        <f>IF(TRIM(Applications!D349)="","",TRIM(LEFT(TRIM(Applications!D349),FIND(",",TRIM(Applications!D349)&amp;",")-1)))</f>
        <v/>
      </c>
      <c r="N349" s="26">
        <f>IF(M349="","",IF(LEN(TRIM(LEFT(TRIM(MID(TRIM(Applications!D349),FIND(",",TRIM(Applications!D349)&amp;",")+1,200)),FIND(",",TRIM(MID(TRIM(Applications!D349),FIND(",",TRIM(Applications!D349)&amp;",")+1,200))&amp;",")-1)))=2,UPPER(TRIM(LEFT(TRIM(MID(TRIM(Applications!D349),FIND(",",TRIM(Applications!D349)&amp;",")+1,200)),FIND(",",TRIM(MID(TRIM(Applications!D349),FIND(",",TRIM(Applications!D349)&amp;",")+1,200))&amp;",")-1))),IFERROR(VLOOKUP(LOWER(TRIM(LEFT(TRIM(MID(TRIM(Applications!D349),FIND(",",TRIM(Applications!D349)&amp;",")+1,200)),FIND(",",TRIM(MID(TRIM(Applications!D349),FIND(",",TRIM(Applications!D349)&amp;",")+1,200))&amp;",")-1))),$U$2:$V$67,2,FALSE),"")))</f>
        <v/>
      </c>
      <c r="O349" s="26">
        <f>IF(M349="","",IF(N349="",M349,M349&amp;", "&amp;N349))</f>
        <v/>
      </c>
      <c r="P349" s="26">
        <f>IF(O349="","",IF(COUNTIF(O$2:O349,O349)=1,COUNTIF(O$2:O$2000,O349)+(2001-ROW())/100000,""))</f>
        <v/>
      </c>
    </row>
    <row r="350">
      <c r="A350" s="26">
        <f>IF(AND(ISNUMBER(Applications!A350),ISNUMBER(Applications!M350),OR(UPPER(TRIM(Applications!I350))="INTERVIEWING",UPPER(TRIM(Applications!I350))="REJECTED",UPPER(TRIM(Applications!I350))="OFFER")),IF(Applications!M350&gt;=Applications!A350,Applications!M350-Applications!A350,""),"")</f>
        <v/>
      </c>
      <c r="B350" s="26">
        <f>IF(AND(D350=1,ISNUMBER(Applications!A350)),WEEKDAY(Applications!A350),"")</f>
        <v/>
      </c>
      <c r="C350" s="27">
        <f>IF(AND(D350=1,ISNUMBER(Applications!A350)),Applications!A350-WEEKDAY(Applications!A350,3),"")</f>
        <v/>
      </c>
      <c r="D350" s="26">
        <f>IF(OR(UPPER(TRIM(Applications!I350))="APPLIED",UPPER(TRIM(Applications!I350))="INTERVIEWING",UPPER(TRIM(Applications!I350))="REJECTED",UPPER(TRIM(Applications!I350))="OFFER"),1,0)</f>
        <v/>
      </c>
      <c r="E350" s="26">
        <f>IF(AND(ISNUMBER(Applications!M350),OR(N(Applications!O350)&gt;0,UPPER(TRIM(Applications!I350))="INTERVIEWING",UPPER(TRIM(Applications!I350))="OFFER")),Applications!M350-WEEKDAY(Applications!M350,3),"")</f>
        <v/>
      </c>
      <c r="F350" s="26">
        <f>IF(AND(UPPER(TRIM(Applications!I350))="SKIPPED",ISNUMBER(Applications!A350)),Applications!A350-WEEKDAY(Applications!A350,3),"")</f>
        <v/>
      </c>
      <c r="G350" s="26">
        <f>IF(AND(UPPER(TRIM(Applications!I350))="BOOKMARKED",ISNUMBER(Applications!A350)),Applications!A350-WEEKDAY(Applications!A350,3),"")</f>
        <v/>
      </c>
      <c r="H350" s="26">
        <f>IF(AND(UPPER(TRIM(Applications!I350))="NOT APPLIED",ISNUMBER(Applications!A350)),Applications!A350-WEEKDAY(Applications!A350,3),"")</f>
        <v/>
      </c>
      <c r="I350" s="26">
        <f>IF(AND(UPPER(TRIM(Applications!I350))="REJECTED",ISNUMBER(Applications!M350)),Applications!M350-WEEKDAY(Applications!M350,3),"")</f>
        <v/>
      </c>
      <c r="J350" s="26">
        <f>IF(AND(UPPER(TRIM(Applications!I350))="OFFER",ISNUMBER(Applications!M350)),Applications!M350-WEEKDAY(Applications!M350,3),"")</f>
        <v/>
      </c>
      <c r="K350" s="26">
        <f>IF(TRIM(Applications!J350)="","",IFERROR(LOOKUP(2,1/ISNUMBER(SEARCH($R$2:$R$25,Applications!J350)),$S$2:$S$25),""))</f>
        <v/>
      </c>
      <c r="L350" s="26">
        <f>IF(K350="","",IF(COUNTIF(K$2:K350,K350)=1,COUNTIF(K$2:K$2000,K350)+(2001-ROW())/100000,""))</f>
        <v/>
      </c>
      <c r="M350" s="26">
        <f>IF(TRIM(Applications!D350)="","",TRIM(LEFT(TRIM(Applications!D350),FIND(",",TRIM(Applications!D350)&amp;",")-1)))</f>
        <v/>
      </c>
      <c r="N350" s="26">
        <f>IF(M350="","",IF(LEN(TRIM(LEFT(TRIM(MID(TRIM(Applications!D350),FIND(",",TRIM(Applications!D350)&amp;",")+1,200)),FIND(",",TRIM(MID(TRIM(Applications!D350),FIND(",",TRIM(Applications!D350)&amp;",")+1,200))&amp;",")-1)))=2,UPPER(TRIM(LEFT(TRIM(MID(TRIM(Applications!D350),FIND(",",TRIM(Applications!D350)&amp;",")+1,200)),FIND(",",TRIM(MID(TRIM(Applications!D350),FIND(",",TRIM(Applications!D350)&amp;",")+1,200))&amp;",")-1))),IFERROR(VLOOKUP(LOWER(TRIM(LEFT(TRIM(MID(TRIM(Applications!D350),FIND(",",TRIM(Applications!D350)&amp;",")+1,200)),FIND(",",TRIM(MID(TRIM(Applications!D350),FIND(",",TRIM(Applications!D350)&amp;",")+1,200))&amp;",")-1))),$U$2:$V$67,2,FALSE),"")))</f>
        <v/>
      </c>
      <c r="O350" s="26">
        <f>IF(M350="","",IF(N350="",M350,M350&amp;", "&amp;N350))</f>
        <v/>
      </c>
      <c r="P350" s="26">
        <f>IF(O350="","",IF(COUNTIF(O$2:O350,O350)=1,COUNTIF(O$2:O$2000,O350)+(2001-ROW())/100000,""))</f>
        <v/>
      </c>
    </row>
    <row r="351">
      <c r="A351" s="26">
        <f>IF(AND(ISNUMBER(Applications!A351),ISNUMBER(Applications!M351),OR(UPPER(TRIM(Applications!I351))="INTERVIEWING",UPPER(TRIM(Applications!I351))="REJECTED",UPPER(TRIM(Applications!I351))="OFFER")),IF(Applications!M351&gt;=Applications!A351,Applications!M351-Applications!A351,""),"")</f>
        <v/>
      </c>
      <c r="B351" s="26">
        <f>IF(AND(D351=1,ISNUMBER(Applications!A351)),WEEKDAY(Applications!A351),"")</f>
        <v/>
      </c>
      <c r="C351" s="27">
        <f>IF(AND(D351=1,ISNUMBER(Applications!A351)),Applications!A351-WEEKDAY(Applications!A351,3),"")</f>
        <v/>
      </c>
      <c r="D351" s="26">
        <f>IF(OR(UPPER(TRIM(Applications!I351))="APPLIED",UPPER(TRIM(Applications!I351))="INTERVIEWING",UPPER(TRIM(Applications!I351))="REJECTED",UPPER(TRIM(Applications!I351))="OFFER"),1,0)</f>
        <v/>
      </c>
      <c r="E351" s="26">
        <f>IF(AND(ISNUMBER(Applications!M351),OR(N(Applications!O351)&gt;0,UPPER(TRIM(Applications!I351))="INTERVIEWING",UPPER(TRIM(Applications!I351))="OFFER")),Applications!M351-WEEKDAY(Applications!M351,3),"")</f>
        <v/>
      </c>
      <c r="F351" s="26">
        <f>IF(AND(UPPER(TRIM(Applications!I351))="SKIPPED",ISNUMBER(Applications!A351)),Applications!A351-WEEKDAY(Applications!A351,3),"")</f>
        <v/>
      </c>
      <c r="G351" s="26">
        <f>IF(AND(UPPER(TRIM(Applications!I351))="BOOKMARKED",ISNUMBER(Applications!A351)),Applications!A351-WEEKDAY(Applications!A351,3),"")</f>
        <v/>
      </c>
      <c r="H351" s="26">
        <f>IF(AND(UPPER(TRIM(Applications!I351))="NOT APPLIED",ISNUMBER(Applications!A351)),Applications!A351-WEEKDAY(Applications!A351,3),"")</f>
        <v/>
      </c>
      <c r="I351" s="26">
        <f>IF(AND(UPPER(TRIM(Applications!I351))="REJECTED",ISNUMBER(Applications!M351)),Applications!M351-WEEKDAY(Applications!M351,3),"")</f>
        <v/>
      </c>
      <c r="J351" s="26">
        <f>IF(AND(UPPER(TRIM(Applications!I351))="OFFER",ISNUMBER(Applications!M351)),Applications!M351-WEEKDAY(Applications!M351,3),"")</f>
        <v/>
      </c>
      <c r="K351" s="26">
        <f>IF(TRIM(Applications!J351)="","",IFERROR(LOOKUP(2,1/ISNUMBER(SEARCH($R$2:$R$25,Applications!J351)),$S$2:$S$25),""))</f>
        <v/>
      </c>
      <c r="L351" s="26">
        <f>IF(K351="","",IF(COUNTIF(K$2:K351,K351)=1,COUNTIF(K$2:K$2000,K351)+(2001-ROW())/100000,""))</f>
        <v/>
      </c>
      <c r="M351" s="26">
        <f>IF(TRIM(Applications!D351)="","",TRIM(LEFT(TRIM(Applications!D351),FIND(",",TRIM(Applications!D351)&amp;",")-1)))</f>
        <v/>
      </c>
      <c r="N351" s="26">
        <f>IF(M351="","",IF(LEN(TRIM(LEFT(TRIM(MID(TRIM(Applications!D351),FIND(",",TRIM(Applications!D351)&amp;",")+1,200)),FIND(",",TRIM(MID(TRIM(Applications!D351),FIND(",",TRIM(Applications!D351)&amp;",")+1,200))&amp;",")-1)))=2,UPPER(TRIM(LEFT(TRIM(MID(TRIM(Applications!D351),FIND(",",TRIM(Applications!D351)&amp;",")+1,200)),FIND(",",TRIM(MID(TRIM(Applications!D351),FIND(",",TRIM(Applications!D351)&amp;",")+1,200))&amp;",")-1))),IFERROR(VLOOKUP(LOWER(TRIM(LEFT(TRIM(MID(TRIM(Applications!D351),FIND(",",TRIM(Applications!D351)&amp;",")+1,200)),FIND(",",TRIM(MID(TRIM(Applications!D351),FIND(",",TRIM(Applications!D351)&amp;",")+1,200))&amp;",")-1))),$U$2:$V$67,2,FALSE),"")))</f>
        <v/>
      </c>
      <c r="O351" s="26">
        <f>IF(M351="","",IF(N351="",M351,M351&amp;", "&amp;N351))</f>
        <v/>
      </c>
      <c r="P351" s="26">
        <f>IF(O351="","",IF(COUNTIF(O$2:O351,O351)=1,COUNTIF(O$2:O$2000,O351)+(2001-ROW())/100000,""))</f>
        <v/>
      </c>
    </row>
    <row r="352">
      <c r="A352" s="26">
        <f>IF(AND(ISNUMBER(Applications!A352),ISNUMBER(Applications!M352),OR(UPPER(TRIM(Applications!I352))="INTERVIEWING",UPPER(TRIM(Applications!I352))="REJECTED",UPPER(TRIM(Applications!I352))="OFFER")),IF(Applications!M352&gt;=Applications!A352,Applications!M352-Applications!A352,""),"")</f>
        <v/>
      </c>
      <c r="B352" s="26">
        <f>IF(AND(D352=1,ISNUMBER(Applications!A352)),WEEKDAY(Applications!A352),"")</f>
        <v/>
      </c>
      <c r="C352" s="27">
        <f>IF(AND(D352=1,ISNUMBER(Applications!A352)),Applications!A352-WEEKDAY(Applications!A352,3),"")</f>
        <v/>
      </c>
      <c r="D352" s="26">
        <f>IF(OR(UPPER(TRIM(Applications!I352))="APPLIED",UPPER(TRIM(Applications!I352))="INTERVIEWING",UPPER(TRIM(Applications!I352))="REJECTED",UPPER(TRIM(Applications!I352))="OFFER"),1,0)</f>
        <v/>
      </c>
      <c r="E352" s="26">
        <f>IF(AND(ISNUMBER(Applications!M352),OR(N(Applications!O352)&gt;0,UPPER(TRIM(Applications!I352))="INTERVIEWING",UPPER(TRIM(Applications!I352))="OFFER")),Applications!M352-WEEKDAY(Applications!M352,3),"")</f>
        <v/>
      </c>
      <c r="F352" s="26">
        <f>IF(AND(UPPER(TRIM(Applications!I352))="SKIPPED",ISNUMBER(Applications!A352)),Applications!A352-WEEKDAY(Applications!A352,3),"")</f>
        <v/>
      </c>
      <c r="G352" s="26">
        <f>IF(AND(UPPER(TRIM(Applications!I352))="BOOKMARKED",ISNUMBER(Applications!A352)),Applications!A352-WEEKDAY(Applications!A352,3),"")</f>
        <v/>
      </c>
      <c r="H352" s="26">
        <f>IF(AND(UPPER(TRIM(Applications!I352))="NOT APPLIED",ISNUMBER(Applications!A352)),Applications!A352-WEEKDAY(Applications!A352,3),"")</f>
        <v/>
      </c>
      <c r="I352" s="26">
        <f>IF(AND(UPPER(TRIM(Applications!I352))="REJECTED",ISNUMBER(Applications!M352)),Applications!M352-WEEKDAY(Applications!M352,3),"")</f>
        <v/>
      </c>
      <c r="J352" s="26">
        <f>IF(AND(UPPER(TRIM(Applications!I352))="OFFER",ISNUMBER(Applications!M352)),Applications!M352-WEEKDAY(Applications!M352,3),"")</f>
        <v/>
      </c>
      <c r="K352" s="26">
        <f>IF(TRIM(Applications!J352)="","",IFERROR(LOOKUP(2,1/ISNUMBER(SEARCH($R$2:$R$25,Applications!J352)),$S$2:$S$25),""))</f>
        <v/>
      </c>
      <c r="L352" s="26">
        <f>IF(K352="","",IF(COUNTIF(K$2:K352,K352)=1,COUNTIF(K$2:K$2000,K352)+(2001-ROW())/100000,""))</f>
        <v/>
      </c>
      <c r="M352" s="26">
        <f>IF(TRIM(Applications!D352)="","",TRIM(LEFT(TRIM(Applications!D352),FIND(",",TRIM(Applications!D352)&amp;",")-1)))</f>
        <v/>
      </c>
      <c r="N352" s="26">
        <f>IF(M352="","",IF(LEN(TRIM(LEFT(TRIM(MID(TRIM(Applications!D352),FIND(",",TRIM(Applications!D352)&amp;",")+1,200)),FIND(",",TRIM(MID(TRIM(Applications!D352),FIND(",",TRIM(Applications!D352)&amp;",")+1,200))&amp;",")-1)))=2,UPPER(TRIM(LEFT(TRIM(MID(TRIM(Applications!D352),FIND(",",TRIM(Applications!D352)&amp;",")+1,200)),FIND(",",TRIM(MID(TRIM(Applications!D352),FIND(",",TRIM(Applications!D352)&amp;",")+1,200))&amp;",")-1))),IFERROR(VLOOKUP(LOWER(TRIM(LEFT(TRIM(MID(TRIM(Applications!D352),FIND(",",TRIM(Applications!D352)&amp;",")+1,200)),FIND(",",TRIM(MID(TRIM(Applications!D352),FIND(",",TRIM(Applications!D352)&amp;",")+1,200))&amp;",")-1))),$U$2:$V$67,2,FALSE),"")))</f>
        <v/>
      </c>
      <c r="O352" s="26">
        <f>IF(M352="","",IF(N352="",M352,M352&amp;", "&amp;N352))</f>
        <v/>
      </c>
      <c r="P352" s="26">
        <f>IF(O352="","",IF(COUNTIF(O$2:O352,O352)=1,COUNTIF(O$2:O$2000,O352)+(2001-ROW())/100000,""))</f>
        <v/>
      </c>
    </row>
    <row r="353">
      <c r="A353" s="26">
        <f>IF(AND(ISNUMBER(Applications!A353),ISNUMBER(Applications!M353),OR(UPPER(TRIM(Applications!I353))="INTERVIEWING",UPPER(TRIM(Applications!I353))="REJECTED",UPPER(TRIM(Applications!I353))="OFFER")),IF(Applications!M353&gt;=Applications!A353,Applications!M353-Applications!A353,""),"")</f>
        <v/>
      </c>
      <c r="B353" s="26">
        <f>IF(AND(D353=1,ISNUMBER(Applications!A353)),WEEKDAY(Applications!A353),"")</f>
        <v/>
      </c>
      <c r="C353" s="27">
        <f>IF(AND(D353=1,ISNUMBER(Applications!A353)),Applications!A353-WEEKDAY(Applications!A353,3),"")</f>
        <v/>
      </c>
      <c r="D353" s="26">
        <f>IF(OR(UPPER(TRIM(Applications!I353))="APPLIED",UPPER(TRIM(Applications!I353))="INTERVIEWING",UPPER(TRIM(Applications!I353))="REJECTED",UPPER(TRIM(Applications!I353))="OFFER"),1,0)</f>
        <v/>
      </c>
      <c r="E353" s="26">
        <f>IF(AND(ISNUMBER(Applications!M353),OR(N(Applications!O353)&gt;0,UPPER(TRIM(Applications!I353))="INTERVIEWING",UPPER(TRIM(Applications!I353))="OFFER")),Applications!M353-WEEKDAY(Applications!M353,3),"")</f>
        <v/>
      </c>
      <c r="F353" s="26">
        <f>IF(AND(UPPER(TRIM(Applications!I353))="SKIPPED",ISNUMBER(Applications!A353)),Applications!A353-WEEKDAY(Applications!A353,3),"")</f>
        <v/>
      </c>
      <c r="G353" s="26">
        <f>IF(AND(UPPER(TRIM(Applications!I353))="BOOKMARKED",ISNUMBER(Applications!A353)),Applications!A353-WEEKDAY(Applications!A353,3),"")</f>
        <v/>
      </c>
      <c r="H353" s="26">
        <f>IF(AND(UPPER(TRIM(Applications!I353))="NOT APPLIED",ISNUMBER(Applications!A353)),Applications!A353-WEEKDAY(Applications!A353,3),"")</f>
        <v/>
      </c>
      <c r="I353" s="26">
        <f>IF(AND(UPPER(TRIM(Applications!I353))="REJECTED",ISNUMBER(Applications!M353)),Applications!M353-WEEKDAY(Applications!M353,3),"")</f>
        <v/>
      </c>
      <c r="J353" s="26">
        <f>IF(AND(UPPER(TRIM(Applications!I353))="OFFER",ISNUMBER(Applications!M353)),Applications!M353-WEEKDAY(Applications!M353,3),"")</f>
        <v/>
      </c>
      <c r="K353" s="26">
        <f>IF(TRIM(Applications!J353)="","",IFERROR(LOOKUP(2,1/ISNUMBER(SEARCH($R$2:$R$25,Applications!J353)),$S$2:$S$25),""))</f>
        <v/>
      </c>
      <c r="L353" s="26">
        <f>IF(K353="","",IF(COUNTIF(K$2:K353,K353)=1,COUNTIF(K$2:K$2000,K353)+(2001-ROW())/100000,""))</f>
        <v/>
      </c>
      <c r="M353" s="26">
        <f>IF(TRIM(Applications!D353)="","",TRIM(LEFT(TRIM(Applications!D353),FIND(",",TRIM(Applications!D353)&amp;",")-1)))</f>
        <v/>
      </c>
      <c r="N353" s="26">
        <f>IF(M353="","",IF(LEN(TRIM(LEFT(TRIM(MID(TRIM(Applications!D353),FIND(",",TRIM(Applications!D353)&amp;",")+1,200)),FIND(",",TRIM(MID(TRIM(Applications!D353),FIND(",",TRIM(Applications!D353)&amp;",")+1,200))&amp;",")-1)))=2,UPPER(TRIM(LEFT(TRIM(MID(TRIM(Applications!D353),FIND(",",TRIM(Applications!D353)&amp;",")+1,200)),FIND(",",TRIM(MID(TRIM(Applications!D353),FIND(",",TRIM(Applications!D353)&amp;",")+1,200))&amp;",")-1))),IFERROR(VLOOKUP(LOWER(TRIM(LEFT(TRIM(MID(TRIM(Applications!D353),FIND(",",TRIM(Applications!D353)&amp;",")+1,200)),FIND(",",TRIM(MID(TRIM(Applications!D353),FIND(",",TRIM(Applications!D353)&amp;",")+1,200))&amp;",")-1))),$U$2:$V$67,2,FALSE),"")))</f>
        <v/>
      </c>
      <c r="O353" s="26">
        <f>IF(M353="","",IF(N353="",M353,M353&amp;", "&amp;N353))</f>
        <v/>
      </c>
      <c r="P353" s="26">
        <f>IF(O353="","",IF(COUNTIF(O$2:O353,O353)=1,COUNTIF(O$2:O$2000,O353)+(2001-ROW())/100000,""))</f>
        <v/>
      </c>
    </row>
    <row r="354">
      <c r="A354" s="26">
        <f>IF(AND(ISNUMBER(Applications!A354),ISNUMBER(Applications!M354),OR(UPPER(TRIM(Applications!I354))="INTERVIEWING",UPPER(TRIM(Applications!I354))="REJECTED",UPPER(TRIM(Applications!I354))="OFFER")),IF(Applications!M354&gt;=Applications!A354,Applications!M354-Applications!A354,""),"")</f>
        <v/>
      </c>
      <c r="B354" s="26">
        <f>IF(AND(D354=1,ISNUMBER(Applications!A354)),WEEKDAY(Applications!A354),"")</f>
        <v/>
      </c>
      <c r="C354" s="27">
        <f>IF(AND(D354=1,ISNUMBER(Applications!A354)),Applications!A354-WEEKDAY(Applications!A354,3),"")</f>
        <v/>
      </c>
      <c r="D354" s="26">
        <f>IF(OR(UPPER(TRIM(Applications!I354))="APPLIED",UPPER(TRIM(Applications!I354))="INTERVIEWING",UPPER(TRIM(Applications!I354))="REJECTED",UPPER(TRIM(Applications!I354))="OFFER"),1,0)</f>
        <v/>
      </c>
      <c r="E354" s="26">
        <f>IF(AND(ISNUMBER(Applications!M354),OR(N(Applications!O354)&gt;0,UPPER(TRIM(Applications!I354))="INTERVIEWING",UPPER(TRIM(Applications!I354))="OFFER")),Applications!M354-WEEKDAY(Applications!M354,3),"")</f>
        <v/>
      </c>
      <c r="F354" s="26">
        <f>IF(AND(UPPER(TRIM(Applications!I354))="SKIPPED",ISNUMBER(Applications!A354)),Applications!A354-WEEKDAY(Applications!A354,3),"")</f>
        <v/>
      </c>
      <c r="G354" s="26">
        <f>IF(AND(UPPER(TRIM(Applications!I354))="BOOKMARKED",ISNUMBER(Applications!A354)),Applications!A354-WEEKDAY(Applications!A354,3),"")</f>
        <v/>
      </c>
      <c r="H354" s="26">
        <f>IF(AND(UPPER(TRIM(Applications!I354))="NOT APPLIED",ISNUMBER(Applications!A354)),Applications!A354-WEEKDAY(Applications!A354,3),"")</f>
        <v/>
      </c>
      <c r="I354" s="26">
        <f>IF(AND(UPPER(TRIM(Applications!I354))="REJECTED",ISNUMBER(Applications!M354)),Applications!M354-WEEKDAY(Applications!M354,3),"")</f>
        <v/>
      </c>
      <c r="J354" s="26">
        <f>IF(AND(UPPER(TRIM(Applications!I354))="OFFER",ISNUMBER(Applications!M354)),Applications!M354-WEEKDAY(Applications!M354,3),"")</f>
        <v/>
      </c>
      <c r="K354" s="26">
        <f>IF(TRIM(Applications!J354)="","",IFERROR(LOOKUP(2,1/ISNUMBER(SEARCH($R$2:$R$25,Applications!J354)),$S$2:$S$25),""))</f>
        <v/>
      </c>
      <c r="L354" s="26">
        <f>IF(K354="","",IF(COUNTIF(K$2:K354,K354)=1,COUNTIF(K$2:K$2000,K354)+(2001-ROW())/100000,""))</f>
        <v/>
      </c>
      <c r="M354" s="26">
        <f>IF(TRIM(Applications!D354)="","",TRIM(LEFT(TRIM(Applications!D354),FIND(",",TRIM(Applications!D354)&amp;",")-1)))</f>
        <v/>
      </c>
      <c r="N354" s="26">
        <f>IF(M354="","",IF(LEN(TRIM(LEFT(TRIM(MID(TRIM(Applications!D354),FIND(",",TRIM(Applications!D354)&amp;",")+1,200)),FIND(",",TRIM(MID(TRIM(Applications!D354),FIND(",",TRIM(Applications!D354)&amp;",")+1,200))&amp;",")-1)))=2,UPPER(TRIM(LEFT(TRIM(MID(TRIM(Applications!D354),FIND(",",TRIM(Applications!D354)&amp;",")+1,200)),FIND(",",TRIM(MID(TRIM(Applications!D354),FIND(",",TRIM(Applications!D354)&amp;",")+1,200))&amp;",")-1))),IFERROR(VLOOKUP(LOWER(TRIM(LEFT(TRIM(MID(TRIM(Applications!D354),FIND(",",TRIM(Applications!D354)&amp;",")+1,200)),FIND(",",TRIM(MID(TRIM(Applications!D354),FIND(",",TRIM(Applications!D354)&amp;",")+1,200))&amp;",")-1))),$U$2:$V$67,2,FALSE),"")))</f>
        <v/>
      </c>
      <c r="O354" s="26">
        <f>IF(M354="","",IF(N354="",M354,M354&amp;", "&amp;N354))</f>
        <v/>
      </c>
      <c r="P354" s="26">
        <f>IF(O354="","",IF(COUNTIF(O$2:O354,O354)=1,COUNTIF(O$2:O$2000,O354)+(2001-ROW())/100000,""))</f>
        <v/>
      </c>
    </row>
    <row r="355">
      <c r="A355" s="26">
        <f>IF(AND(ISNUMBER(Applications!A355),ISNUMBER(Applications!M355),OR(UPPER(TRIM(Applications!I355))="INTERVIEWING",UPPER(TRIM(Applications!I355))="REJECTED",UPPER(TRIM(Applications!I355))="OFFER")),IF(Applications!M355&gt;=Applications!A355,Applications!M355-Applications!A355,""),"")</f>
        <v/>
      </c>
      <c r="B355" s="26">
        <f>IF(AND(D355=1,ISNUMBER(Applications!A355)),WEEKDAY(Applications!A355),"")</f>
        <v/>
      </c>
      <c r="C355" s="27">
        <f>IF(AND(D355=1,ISNUMBER(Applications!A355)),Applications!A355-WEEKDAY(Applications!A355,3),"")</f>
        <v/>
      </c>
      <c r="D355" s="26">
        <f>IF(OR(UPPER(TRIM(Applications!I355))="APPLIED",UPPER(TRIM(Applications!I355))="INTERVIEWING",UPPER(TRIM(Applications!I355))="REJECTED",UPPER(TRIM(Applications!I355))="OFFER"),1,0)</f>
        <v/>
      </c>
      <c r="E355" s="26">
        <f>IF(AND(ISNUMBER(Applications!M355),OR(N(Applications!O355)&gt;0,UPPER(TRIM(Applications!I355))="INTERVIEWING",UPPER(TRIM(Applications!I355))="OFFER")),Applications!M355-WEEKDAY(Applications!M355,3),"")</f>
        <v/>
      </c>
      <c r="F355" s="26">
        <f>IF(AND(UPPER(TRIM(Applications!I355))="SKIPPED",ISNUMBER(Applications!A355)),Applications!A355-WEEKDAY(Applications!A355,3),"")</f>
        <v/>
      </c>
      <c r="G355" s="26">
        <f>IF(AND(UPPER(TRIM(Applications!I355))="BOOKMARKED",ISNUMBER(Applications!A355)),Applications!A355-WEEKDAY(Applications!A355,3),"")</f>
        <v/>
      </c>
      <c r="H355" s="26">
        <f>IF(AND(UPPER(TRIM(Applications!I355))="NOT APPLIED",ISNUMBER(Applications!A355)),Applications!A355-WEEKDAY(Applications!A355,3),"")</f>
        <v/>
      </c>
      <c r="I355" s="26">
        <f>IF(AND(UPPER(TRIM(Applications!I355))="REJECTED",ISNUMBER(Applications!M355)),Applications!M355-WEEKDAY(Applications!M355,3),"")</f>
        <v/>
      </c>
      <c r="J355" s="26">
        <f>IF(AND(UPPER(TRIM(Applications!I355))="OFFER",ISNUMBER(Applications!M355)),Applications!M355-WEEKDAY(Applications!M355,3),"")</f>
        <v/>
      </c>
      <c r="K355" s="26">
        <f>IF(TRIM(Applications!J355)="","",IFERROR(LOOKUP(2,1/ISNUMBER(SEARCH($R$2:$R$25,Applications!J355)),$S$2:$S$25),""))</f>
        <v/>
      </c>
      <c r="L355" s="26">
        <f>IF(K355="","",IF(COUNTIF(K$2:K355,K355)=1,COUNTIF(K$2:K$2000,K355)+(2001-ROW())/100000,""))</f>
        <v/>
      </c>
      <c r="M355" s="26">
        <f>IF(TRIM(Applications!D355)="","",TRIM(LEFT(TRIM(Applications!D355),FIND(",",TRIM(Applications!D355)&amp;",")-1)))</f>
        <v/>
      </c>
      <c r="N355" s="26">
        <f>IF(M355="","",IF(LEN(TRIM(LEFT(TRIM(MID(TRIM(Applications!D355),FIND(",",TRIM(Applications!D355)&amp;",")+1,200)),FIND(",",TRIM(MID(TRIM(Applications!D355),FIND(",",TRIM(Applications!D355)&amp;",")+1,200))&amp;",")-1)))=2,UPPER(TRIM(LEFT(TRIM(MID(TRIM(Applications!D355),FIND(",",TRIM(Applications!D355)&amp;",")+1,200)),FIND(",",TRIM(MID(TRIM(Applications!D355),FIND(",",TRIM(Applications!D355)&amp;",")+1,200))&amp;",")-1))),IFERROR(VLOOKUP(LOWER(TRIM(LEFT(TRIM(MID(TRIM(Applications!D355),FIND(",",TRIM(Applications!D355)&amp;",")+1,200)),FIND(",",TRIM(MID(TRIM(Applications!D355),FIND(",",TRIM(Applications!D355)&amp;",")+1,200))&amp;",")-1))),$U$2:$V$67,2,FALSE),"")))</f>
        <v/>
      </c>
      <c r="O355" s="26">
        <f>IF(M355="","",IF(N355="",M355,M355&amp;", "&amp;N355))</f>
        <v/>
      </c>
      <c r="P355" s="26">
        <f>IF(O355="","",IF(COUNTIF(O$2:O355,O355)=1,COUNTIF(O$2:O$2000,O355)+(2001-ROW())/100000,""))</f>
        <v/>
      </c>
    </row>
    <row r="356">
      <c r="A356" s="26">
        <f>IF(AND(ISNUMBER(Applications!A356),ISNUMBER(Applications!M356),OR(UPPER(TRIM(Applications!I356))="INTERVIEWING",UPPER(TRIM(Applications!I356))="REJECTED",UPPER(TRIM(Applications!I356))="OFFER")),IF(Applications!M356&gt;=Applications!A356,Applications!M356-Applications!A356,""),"")</f>
        <v/>
      </c>
      <c r="B356" s="26">
        <f>IF(AND(D356=1,ISNUMBER(Applications!A356)),WEEKDAY(Applications!A356),"")</f>
        <v/>
      </c>
      <c r="C356" s="27">
        <f>IF(AND(D356=1,ISNUMBER(Applications!A356)),Applications!A356-WEEKDAY(Applications!A356,3),"")</f>
        <v/>
      </c>
      <c r="D356" s="26">
        <f>IF(OR(UPPER(TRIM(Applications!I356))="APPLIED",UPPER(TRIM(Applications!I356))="INTERVIEWING",UPPER(TRIM(Applications!I356))="REJECTED",UPPER(TRIM(Applications!I356))="OFFER"),1,0)</f>
        <v/>
      </c>
      <c r="E356" s="26">
        <f>IF(AND(ISNUMBER(Applications!M356),OR(N(Applications!O356)&gt;0,UPPER(TRIM(Applications!I356))="INTERVIEWING",UPPER(TRIM(Applications!I356))="OFFER")),Applications!M356-WEEKDAY(Applications!M356,3),"")</f>
        <v/>
      </c>
      <c r="F356" s="26">
        <f>IF(AND(UPPER(TRIM(Applications!I356))="SKIPPED",ISNUMBER(Applications!A356)),Applications!A356-WEEKDAY(Applications!A356,3),"")</f>
        <v/>
      </c>
      <c r="G356" s="26">
        <f>IF(AND(UPPER(TRIM(Applications!I356))="BOOKMARKED",ISNUMBER(Applications!A356)),Applications!A356-WEEKDAY(Applications!A356,3),"")</f>
        <v/>
      </c>
      <c r="H356" s="26">
        <f>IF(AND(UPPER(TRIM(Applications!I356))="NOT APPLIED",ISNUMBER(Applications!A356)),Applications!A356-WEEKDAY(Applications!A356,3),"")</f>
        <v/>
      </c>
      <c r="I356" s="26">
        <f>IF(AND(UPPER(TRIM(Applications!I356))="REJECTED",ISNUMBER(Applications!M356)),Applications!M356-WEEKDAY(Applications!M356,3),"")</f>
        <v/>
      </c>
      <c r="J356" s="26">
        <f>IF(AND(UPPER(TRIM(Applications!I356))="OFFER",ISNUMBER(Applications!M356)),Applications!M356-WEEKDAY(Applications!M356,3),"")</f>
        <v/>
      </c>
      <c r="K356" s="26">
        <f>IF(TRIM(Applications!J356)="","",IFERROR(LOOKUP(2,1/ISNUMBER(SEARCH($R$2:$R$25,Applications!J356)),$S$2:$S$25),""))</f>
        <v/>
      </c>
      <c r="L356" s="26">
        <f>IF(K356="","",IF(COUNTIF(K$2:K356,K356)=1,COUNTIF(K$2:K$2000,K356)+(2001-ROW())/100000,""))</f>
        <v/>
      </c>
      <c r="M356" s="26">
        <f>IF(TRIM(Applications!D356)="","",TRIM(LEFT(TRIM(Applications!D356),FIND(",",TRIM(Applications!D356)&amp;",")-1)))</f>
        <v/>
      </c>
      <c r="N356" s="26">
        <f>IF(M356="","",IF(LEN(TRIM(LEFT(TRIM(MID(TRIM(Applications!D356),FIND(",",TRIM(Applications!D356)&amp;",")+1,200)),FIND(",",TRIM(MID(TRIM(Applications!D356),FIND(",",TRIM(Applications!D356)&amp;",")+1,200))&amp;",")-1)))=2,UPPER(TRIM(LEFT(TRIM(MID(TRIM(Applications!D356),FIND(",",TRIM(Applications!D356)&amp;",")+1,200)),FIND(",",TRIM(MID(TRIM(Applications!D356),FIND(",",TRIM(Applications!D356)&amp;",")+1,200))&amp;",")-1))),IFERROR(VLOOKUP(LOWER(TRIM(LEFT(TRIM(MID(TRIM(Applications!D356),FIND(",",TRIM(Applications!D356)&amp;",")+1,200)),FIND(",",TRIM(MID(TRIM(Applications!D356),FIND(",",TRIM(Applications!D356)&amp;",")+1,200))&amp;",")-1))),$U$2:$V$67,2,FALSE),"")))</f>
        <v/>
      </c>
      <c r="O356" s="26">
        <f>IF(M356="","",IF(N356="",M356,M356&amp;", "&amp;N356))</f>
        <v/>
      </c>
      <c r="P356" s="26">
        <f>IF(O356="","",IF(COUNTIF(O$2:O356,O356)=1,COUNTIF(O$2:O$2000,O356)+(2001-ROW())/100000,""))</f>
        <v/>
      </c>
    </row>
    <row r="357">
      <c r="A357" s="26">
        <f>IF(AND(ISNUMBER(Applications!A357),ISNUMBER(Applications!M357),OR(UPPER(TRIM(Applications!I357))="INTERVIEWING",UPPER(TRIM(Applications!I357))="REJECTED",UPPER(TRIM(Applications!I357))="OFFER")),IF(Applications!M357&gt;=Applications!A357,Applications!M357-Applications!A357,""),"")</f>
        <v/>
      </c>
      <c r="B357" s="26">
        <f>IF(AND(D357=1,ISNUMBER(Applications!A357)),WEEKDAY(Applications!A357),"")</f>
        <v/>
      </c>
      <c r="C357" s="27">
        <f>IF(AND(D357=1,ISNUMBER(Applications!A357)),Applications!A357-WEEKDAY(Applications!A357,3),"")</f>
        <v/>
      </c>
      <c r="D357" s="26">
        <f>IF(OR(UPPER(TRIM(Applications!I357))="APPLIED",UPPER(TRIM(Applications!I357))="INTERVIEWING",UPPER(TRIM(Applications!I357))="REJECTED",UPPER(TRIM(Applications!I357))="OFFER"),1,0)</f>
        <v/>
      </c>
      <c r="E357" s="26">
        <f>IF(AND(ISNUMBER(Applications!M357),OR(N(Applications!O357)&gt;0,UPPER(TRIM(Applications!I357))="INTERVIEWING",UPPER(TRIM(Applications!I357))="OFFER")),Applications!M357-WEEKDAY(Applications!M357,3),"")</f>
        <v/>
      </c>
      <c r="F357" s="26">
        <f>IF(AND(UPPER(TRIM(Applications!I357))="SKIPPED",ISNUMBER(Applications!A357)),Applications!A357-WEEKDAY(Applications!A357,3),"")</f>
        <v/>
      </c>
      <c r="G357" s="26">
        <f>IF(AND(UPPER(TRIM(Applications!I357))="BOOKMARKED",ISNUMBER(Applications!A357)),Applications!A357-WEEKDAY(Applications!A357,3),"")</f>
        <v/>
      </c>
      <c r="H357" s="26">
        <f>IF(AND(UPPER(TRIM(Applications!I357))="NOT APPLIED",ISNUMBER(Applications!A357)),Applications!A357-WEEKDAY(Applications!A357,3),"")</f>
        <v/>
      </c>
      <c r="I357" s="26">
        <f>IF(AND(UPPER(TRIM(Applications!I357))="REJECTED",ISNUMBER(Applications!M357)),Applications!M357-WEEKDAY(Applications!M357,3),"")</f>
        <v/>
      </c>
      <c r="J357" s="26">
        <f>IF(AND(UPPER(TRIM(Applications!I357))="OFFER",ISNUMBER(Applications!M357)),Applications!M357-WEEKDAY(Applications!M357,3),"")</f>
        <v/>
      </c>
      <c r="K357" s="26">
        <f>IF(TRIM(Applications!J357)="","",IFERROR(LOOKUP(2,1/ISNUMBER(SEARCH($R$2:$R$25,Applications!J357)),$S$2:$S$25),""))</f>
        <v/>
      </c>
      <c r="L357" s="26">
        <f>IF(K357="","",IF(COUNTIF(K$2:K357,K357)=1,COUNTIF(K$2:K$2000,K357)+(2001-ROW())/100000,""))</f>
        <v/>
      </c>
      <c r="M357" s="26">
        <f>IF(TRIM(Applications!D357)="","",TRIM(LEFT(TRIM(Applications!D357),FIND(",",TRIM(Applications!D357)&amp;",")-1)))</f>
        <v/>
      </c>
      <c r="N357" s="26">
        <f>IF(M357="","",IF(LEN(TRIM(LEFT(TRIM(MID(TRIM(Applications!D357),FIND(",",TRIM(Applications!D357)&amp;",")+1,200)),FIND(",",TRIM(MID(TRIM(Applications!D357),FIND(",",TRIM(Applications!D357)&amp;",")+1,200))&amp;",")-1)))=2,UPPER(TRIM(LEFT(TRIM(MID(TRIM(Applications!D357),FIND(",",TRIM(Applications!D357)&amp;",")+1,200)),FIND(",",TRIM(MID(TRIM(Applications!D357),FIND(",",TRIM(Applications!D357)&amp;",")+1,200))&amp;",")-1))),IFERROR(VLOOKUP(LOWER(TRIM(LEFT(TRIM(MID(TRIM(Applications!D357),FIND(",",TRIM(Applications!D357)&amp;",")+1,200)),FIND(",",TRIM(MID(TRIM(Applications!D357),FIND(",",TRIM(Applications!D357)&amp;",")+1,200))&amp;",")-1))),$U$2:$V$67,2,FALSE),"")))</f>
        <v/>
      </c>
      <c r="O357" s="26">
        <f>IF(M357="","",IF(N357="",M357,M357&amp;", "&amp;N357))</f>
        <v/>
      </c>
      <c r="P357" s="26">
        <f>IF(O357="","",IF(COUNTIF(O$2:O357,O357)=1,COUNTIF(O$2:O$2000,O357)+(2001-ROW())/100000,""))</f>
        <v/>
      </c>
    </row>
    <row r="358">
      <c r="A358" s="26">
        <f>IF(AND(ISNUMBER(Applications!A358),ISNUMBER(Applications!M358),OR(UPPER(TRIM(Applications!I358))="INTERVIEWING",UPPER(TRIM(Applications!I358))="REJECTED",UPPER(TRIM(Applications!I358))="OFFER")),IF(Applications!M358&gt;=Applications!A358,Applications!M358-Applications!A358,""),"")</f>
        <v/>
      </c>
      <c r="B358" s="26">
        <f>IF(AND(D358=1,ISNUMBER(Applications!A358)),WEEKDAY(Applications!A358),"")</f>
        <v/>
      </c>
      <c r="C358" s="27">
        <f>IF(AND(D358=1,ISNUMBER(Applications!A358)),Applications!A358-WEEKDAY(Applications!A358,3),"")</f>
        <v/>
      </c>
      <c r="D358" s="26">
        <f>IF(OR(UPPER(TRIM(Applications!I358))="APPLIED",UPPER(TRIM(Applications!I358))="INTERVIEWING",UPPER(TRIM(Applications!I358))="REJECTED",UPPER(TRIM(Applications!I358))="OFFER"),1,0)</f>
        <v/>
      </c>
      <c r="E358" s="26">
        <f>IF(AND(ISNUMBER(Applications!M358),OR(N(Applications!O358)&gt;0,UPPER(TRIM(Applications!I358))="INTERVIEWING",UPPER(TRIM(Applications!I358))="OFFER")),Applications!M358-WEEKDAY(Applications!M358,3),"")</f>
        <v/>
      </c>
      <c r="F358" s="26">
        <f>IF(AND(UPPER(TRIM(Applications!I358))="SKIPPED",ISNUMBER(Applications!A358)),Applications!A358-WEEKDAY(Applications!A358,3),"")</f>
        <v/>
      </c>
      <c r="G358" s="26">
        <f>IF(AND(UPPER(TRIM(Applications!I358))="BOOKMARKED",ISNUMBER(Applications!A358)),Applications!A358-WEEKDAY(Applications!A358,3),"")</f>
        <v/>
      </c>
      <c r="H358" s="26">
        <f>IF(AND(UPPER(TRIM(Applications!I358))="NOT APPLIED",ISNUMBER(Applications!A358)),Applications!A358-WEEKDAY(Applications!A358,3),"")</f>
        <v/>
      </c>
      <c r="I358" s="26">
        <f>IF(AND(UPPER(TRIM(Applications!I358))="REJECTED",ISNUMBER(Applications!M358)),Applications!M358-WEEKDAY(Applications!M358,3),"")</f>
        <v/>
      </c>
      <c r="J358" s="26">
        <f>IF(AND(UPPER(TRIM(Applications!I358))="OFFER",ISNUMBER(Applications!M358)),Applications!M358-WEEKDAY(Applications!M358,3),"")</f>
        <v/>
      </c>
      <c r="K358" s="26">
        <f>IF(TRIM(Applications!J358)="","",IFERROR(LOOKUP(2,1/ISNUMBER(SEARCH($R$2:$R$25,Applications!J358)),$S$2:$S$25),""))</f>
        <v/>
      </c>
      <c r="L358" s="26">
        <f>IF(K358="","",IF(COUNTIF(K$2:K358,K358)=1,COUNTIF(K$2:K$2000,K358)+(2001-ROW())/100000,""))</f>
        <v/>
      </c>
      <c r="M358" s="26">
        <f>IF(TRIM(Applications!D358)="","",TRIM(LEFT(TRIM(Applications!D358),FIND(",",TRIM(Applications!D358)&amp;",")-1)))</f>
        <v/>
      </c>
      <c r="N358" s="26">
        <f>IF(M358="","",IF(LEN(TRIM(LEFT(TRIM(MID(TRIM(Applications!D358),FIND(",",TRIM(Applications!D358)&amp;",")+1,200)),FIND(",",TRIM(MID(TRIM(Applications!D358),FIND(",",TRIM(Applications!D358)&amp;",")+1,200))&amp;",")-1)))=2,UPPER(TRIM(LEFT(TRIM(MID(TRIM(Applications!D358),FIND(",",TRIM(Applications!D358)&amp;",")+1,200)),FIND(",",TRIM(MID(TRIM(Applications!D358),FIND(",",TRIM(Applications!D358)&amp;",")+1,200))&amp;",")-1))),IFERROR(VLOOKUP(LOWER(TRIM(LEFT(TRIM(MID(TRIM(Applications!D358),FIND(",",TRIM(Applications!D358)&amp;",")+1,200)),FIND(",",TRIM(MID(TRIM(Applications!D358),FIND(",",TRIM(Applications!D358)&amp;",")+1,200))&amp;",")-1))),$U$2:$V$67,2,FALSE),"")))</f>
        <v/>
      </c>
      <c r="O358" s="26">
        <f>IF(M358="","",IF(N358="",M358,M358&amp;", "&amp;N358))</f>
        <v/>
      </c>
      <c r="P358" s="26">
        <f>IF(O358="","",IF(COUNTIF(O$2:O358,O358)=1,COUNTIF(O$2:O$2000,O358)+(2001-ROW())/100000,""))</f>
        <v/>
      </c>
    </row>
    <row r="359">
      <c r="A359" s="26">
        <f>IF(AND(ISNUMBER(Applications!A359),ISNUMBER(Applications!M359),OR(UPPER(TRIM(Applications!I359))="INTERVIEWING",UPPER(TRIM(Applications!I359))="REJECTED",UPPER(TRIM(Applications!I359))="OFFER")),IF(Applications!M359&gt;=Applications!A359,Applications!M359-Applications!A359,""),"")</f>
        <v/>
      </c>
      <c r="B359" s="26">
        <f>IF(AND(D359=1,ISNUMBER(Applications!A359)),WEEKDAY(Applications!A359),"")</f>
        <v/>
      </c>
      <c r="C359" s="27">
        <f>IF(AND(D359=1,ISNUMBER(Applications!A359)),Applications!A359-WEEKDAY(Applications!A359,3),"")</f>
        <v/>
      </c>
      <c r="D359" s="26">
        <f>IF(OR(UPPER(TRIM(Applications!I359))="APPLIED",UPPER(TRIM(Applications!I359))="INTERVIEWING",UPPER(TRIM(Applications!I359))="REJECTED",UPPER(TRIM(Applications!I359))="OFFER"),1,0)</f>
        <v/>
      </c>
      <c r="E359" s="26">
        <f>IF(AND(ISNUMBER(Applications!M359),OR(N(Applications!O359)&gt;0,UPPER(TRIM(Applications!I359))="INTERVIEWING",UPPER(TRIM(Applications!I359))="OFFER")),Applications!M359-WEEKDAY(Applications!M359,3),"")</f>
        <v/>
      </c>
      <c r="F359" s="26">
        <f>IF(AND(UPPER(TRIM(Applications!I359))="SKIPPED",ISNUMBER(Applications!A359)),Applications!A359-WEEKDAY(Applications!A359,3),"")</f>
        <v/>
      </c>
      <c r="G359" s="26">
        <f>IF(AND(UPPER(TRIM(Applications!I359))="BOOKMARKED",ISNUMBER(Applications!A359)),Applications!A359-WEEKDAY(Applications!A359,3),"")</f>
        <v/>
      </c>
      <c r="H359" s="26">
        <f>IF(AND(UPPER(TRIM(Applications!I359))="NOT APPLIED",ISNUMBER(Applications!A359)),Applications!A359-WEEKDAY(Applications!A359,3),"")</f>
        <v/>
      </c>
      <c r="I359" s="26">
        <f>IF(AND(UPPER(TRIM(Applications!I359))="REJECTED",ISNUMBER(Applications!M359)),Applications!M359-WEEKDAY(Applications!M359,3),"")</f>
        <v/>
      </c>
      <c r="J359" s="26">
        <f>IF(AND(UPPER(TRIM(Applications!I359))="OFFER",ISNUMBER(Applications!M359)),Applications!M359-WEEKDAY(Applications!M359,3),"")</f>
        <v/>
      </c>
      <c r="K359" s="26">
        <f>IF(TRIM(Applications!J359)="","",IFERROR(LOOKUP(2,1/ISNUMBER(SEARCH($R$2:$R$25,Applications!J359)),$S$2:$S$25),""))</f>
        <v/>
      </c>
      <c r="L359" s="26">
        <f>IF(K359="","",IF(COUNTIF(K$2:K359,K359)=1,COUNTIF(K$2:K$2000,K359)+(2001-ROW())/100000,""))</f>
        <v/>
      </c>
      <c r="M359" s="26">
        <f>IF(TRIM(Applications!D359)="","",TRIM(LEFT(TRIM(Applications!D359),FIND(",",TRIM(Applications!D359)&amp;",")-1)))</f>
        <v/>
      </c>
      <c r="N359" s="26">
        <f>IF(M359="","",IF(LEN(TRIM(LEFT(TRIM(MID(TRIM(Applications!D359),FIND(",",TRIM(Applications!D359)&amp;",")+1,200)),FIND(",",TRIM(MID(TRIM(Applications!D359),FIND(",",TRIM(Applications!D359)&amp;",")+1,200))&amp;",")-1)))=2,UPPER(TRIM(LEFT(TRIM(MID(TRIM(Applications!D359),FIND(",",TRIM(Applications!D359)&amp;",")+1,200)),FIND(",",TRIM(MID(TRIM(Applications!D359),FIND(",",TRIM(Applications!D359)&amp;",")+1,200))&amp;",")-1))),IFERROR(VLOOKUP(LOWER(TRIM(LEFT(TRIM(MID(TRIM(Applications!D359),FIND(",",TRIM(Applications!D359)&amp;",")+1,200)),FIND(",",TRIM(MID(TRIM(Applications!D359),FIND(",",TRIM(Applications!D359)&amp;",")+1,200))&amp;",")-1))),$U$2:$V$67,2,FALSE),"")))</f>
        <v/>
      </c>
      <c r="O359" s="26">
        <f>IF(M359="","",IF(N359="",M359,M359&amp;", "&amp;N359))</f>
        <v/>
      </c>
      <c r="P359" s="26">
        <f>IF(O359="","",IF(COUNTIF(O$2:O359,O359)=1,COUNTIF(O$2:O$2000,O359)+(2001-ROW())/100000,""))</f>
        <v/>
      </c>
    </row>
    <row r="360">
      <c r="A360" s="26">
        <f>IF(AND(ISNUMBER(Applications!A360),ISNUMBER(Applications!M360),OR(UPPER(TRIM(Applications!I360))="INTERVIEWING",UPPER(TRIM(Applications!I360))="REJECTED",UPPER(TRIM(Applications!I360))="OFFER")),IF(Applications!M360&gt;=Applications!A360,Applications!M360-Applications!A360,""),"")</f>
        <v/>
      </c>
      <c r="B360" s="26">
        <f>IF(AND(D360=1,ISNUMBER(Applications!A360)),WEEKDAY(Applications!A360),"")</f>
        <v/>
      </c>
      <c r="C360" s="27">
        <f>IF(AND(D360=1,ISNUMBER(Applications!A360)),Applications!A360-WEEKDAY(Applications!A360,3),"")</f>
        <v/>
      </c>
      <c r="D360" s="26">
        <f>IF(OR(UPPER(TRIM(Applications!I360))="APPLIED",UPPER(TRIM(Applications!I360))="INTERVIEWING",UPPER(TRIM(Applications!I360))="REJECTED",UPPER(TRIM(Applications!I360))="OFFER"),1,0)</f>
        <v/>
      </c>
      <c r="E360" s="26">
        <f>IF(AND(ISNUMBER(Applications!M360),OR(N(Applications!O360)&gt;0,UPPER(TRIM(Applications!I360))="INTERVIEWING",UPPER(TRIM(Applications!I360))="OFFER")),Applications!M360-WEEKDAY(Applications!M360,3),"")</f>
        <v/>
      </c>
      <c r="F360" s="26">
        <f>IF(AND(UPPER(TRIM(Applications!I360))="SKIPPED",ISNUMBER(Applications!A360)),Applications!A360-WEEKDAY(Applications!A360,3),"")</f>
        <v/>
      </c>
      <c r="G360" s="26">
        <f>IF(AND(UPPER(TRIM(Applications!I360))="BOOKMARKED",ISNUMBER(Applications!A360)),Applications!A360-WEEKDAY(Applications!A360,3),"")</f>
        <v/>
      </c>
      <c r="H360" s="26">
        <f>IF(AND(UPPER(TRIM(Applications!I360))="NOT APPLIED",ISNUMBER(Applications!A360)),Applications!A360-WEEKDAY(Applications!A360,3),"")</f>
        <v/>
      </c>
      <c r="I360" s="26">
        <f>IF(AND(UPPER(TRIM(Applications!I360))="REJECTED",ISNUMBER(Applications!M360)),Applications!M360-WEEKDAY(Applications!M360,3),"")</f>
        <v/>
      </c>
      <c r="J360" s="26">
        <f>IF(AND(UPPER(TRIM(Applications!I360))="OFFER",ISNUMBER(Applications!M360)),Applications!M360-WEEKDAY(Applications!M360,3),"")</f>
        <v/>
      </c>
      <c r="K360" s="26">
        <f>IF(TRIM(Applications!J360)="","",IFERROR(LOOKUP(2,1/ISNUMBER(SEARCH($R$2:$R$25,Applications!J360)),$S$2:$S$25),""))</f>
        <v/>
      </c>
      <c r="L360" s="26">
        <f>IF(K360="","",IF(COUNTIF(K$2:K360,K360)=1,COUNTIF(K$2:K$2000,K360)+(2001-ROW())/100000,""))</f>
        <v/>
      </c>
      <c r="M360" s="26">
        <f>IF(TRIM(Applications!D360)="","",TRIM(LEFT(TRIM(Applications!D360),FIND(",",TRIM(Applications!D360)&amp;",")-1)))</f>
        <v/>
      </c>
      <c r="N360" s="26">
        <f>IF(M360="","",IF(LEN(TRIM(LEFT(TRIM(MID(TRIM(Applications!D360),FIND(",",TRIM(Applications!D360)&amp;",")+1,200)),FIND(",",TRIM(MID(TRIM(Applications!D360),FIND(",",TRIM(Applications!D360)&amp;",")+1,200))&amp;",")-1)))=2,UPPER(TRIM(LEFT(TRIM(MID(TRIM(Applications!D360),FIND(",",TRIM(Applications!D360)&amp;",")+1,200)),FIND(",",TRIM(MID(TRIM(Applications!D360),FIND(",",TRIM(Applications!D360)&amp;",")+1,200))&amp;",")-1))),IFERROR(VLOOKUP(LOWER(TRIM(LEFT(TRIM(MID(TRIM(Applications!D360),FIND(",",TRIM(Applications!D360)&amp;",")+1,200)),FIND(",",TRIM(MID(TRIM(Applications!D360),FIND(",",TRIM(Applications!D360)&amp;",")+1,200))&amp;",")-1))),$U$2:$V$67,2,FALSE),"")))</f>
        <v/>
      </c>
      <c r="O360" s="26">
        <f>IF(M360="","",IF(N360="",M360,M360&amp;", "&amp;N360))</f>
        <v/>
      </c>
      <c r="P360" s="26">
        <f>IF(O360="","",IF(COUNTIF(O$2:O360,O360)=1,COUNTIF(O$2:O$2000,O360)+(2001-ROW())/100000,""))</f>
        <v/>
      </c>
    </row>
    <row r="361">
      <c r="A361" s="26">
        <f>IF(AND(ISNUMBER(Applications!A361),ISNUMBER(Applications!M361),OR(UPPER(TRIM(Applications!I361))="INTERVIEWING",UPPER(TRIM(Applications!I361))="REJECTED",UPPER(TRIM(Applications!I361))="OFFER")),IF(Applications!M361&gt;=Applications!A361,Applications!M361-Applications!A361,""),"")</f>
        <v/>
      </c>
      <c r="B361" s="26">
        <f>IF(AND(D361=1,ISNUMBER(Applications!A361)),WEEKDAY(Applications!A361),"")</f>
        <v/>
      </c>
      <c r="C361" s="27">
        <f>IF(AND(D361=1,ISNUMBER(Applications!A361)),Applications!A361-WEEKDAY(Applications!A361,3),"")</f>
        <v/>
      </c>
      <c r="D361" s="26">
        <f>IF(OR(UPPER(TRIM(Applications!I361))="APPLIED",UPPER(TRIM(Applications!I361))="INTERVIEWING",UPPER(TRIM(Applications!I361))="REJECTED",UPPER(TRIM(Applications!I361))="OFFER"),1,0)</f>
        <v/>
      </c>
      <c r="E361" s="26">
        <f>IF(AND(ISNUMBER(Applications!M361),OR(N(Applications!O361)&gt;0,UPPER(TRIM(Applications!I361))="INTERVIEWING",UPPER(TRIM(Applications!I361))="OFFER")),Applications!M361-WEEKDAY(Applications!M361,3),"")</f>
        <v/>
      </c>
      <c r="F361" s="26">
        <f>IF(AND(UPPER(TRIM(Applications!I361))="SKIPPED",ISNUMBER(Applications!A361)),Applications!A361-WEEKDAY(Applications!A361,3),"")</f>
        <v/>
      </c>
      <c r="G361" s="26">
        <f>IF(AND(UPPER(TRIM(Applications!I361))="BOOKMARKED",ISNUMBER(Applications!A361)),Applications!A361-WEEKDAY(Applications!A361,3),"")</f>
        <v/>
      </c>
      <c r="H361" s="26">
        <f>IF(AND(UPPER(TRIM(Applications!I361))="NOT APPLIED",ISNUMBER(Applications!A361)),Applications!A361-WEEKDAY(Applications!A361,3),"")</f>
        <v/>
      </c>
      <c r="I361" s="26">
        <f>IF(AND(UPPER(TRIM(Applications!I361))="REJECTED",ISNUMBER(Applications!M361)),Applications!M361-WEEKDAY(Applications!M361,3),"")</f>
        <v/>
      </c>
      <c r="J361" s="26">
        <f>IF(AND(UPPER(TRIM(Applications!I361))="OFFER",ISNUMBER(Applications!M361)),Applications!M361-WEEKDAY(Applications!M361,3),"")</f>
        <v/>
      </c>
      <c r="K361" s="26">
        <f>IF(TRIM(Applications!J361)="","",IFERROR(LOOKUP(2,1/ISNUMBER(SEARCH($R$2:$R$25,Applications!J361)),$S$2:$S$25),""))</f>
        <v/>
      </c>
      <c r="L361" s="26">
        <f>IF(K361="","",IF(COUNTIF(K$2:K361,K361)=1,COUNTIF(K$2:K$2000,K361)+(2001-ROW())/100000,""))</f>
        <v/>
      </c>
      <c r="M361" s="26">
        <f>IF(TRIM(Applications!D361)="","",TRIM(LEFT(TRIM(Applications!D361),FIND(",",TRIM(Applications!D361)&amp;",")-1)))</f>
        <v/>
      </c>
      <c r="N361" s="26">
        <f>IF(M361="","",IF(LEN(TRIM(LEFT(TRIM(MID(TRIM(Applications!D361),FIND(",",TRIM(Applications!D361)&amp;",")+1,200)),FIND(",",TRIM(MID(TRIM(Applications!D361),FIND(",",TRIM(Applications!D361)&amp;",")+1,200))&amp;",")-1)))=2,UPPER(TRIM(LEFT(TRIM(MID(TRIM(Applications!D361),FIND(",",TRIM(Applications!D361)&amp;",")+1,200)),FIND(",",TRIM(MID(TRIM(Applications!D361),FIND(",",TRIM(Applications!D361)&amp;",")+1,200))&amp;",")-1))),IFERROR(VLOOKUP(LOWER(TRIM(LEFT(TRIM(MID(TRIM(Applications!D361),FIND(",",TRIM(Applications!D361)&amp;",")+1,200)),FIND(",",TRIM(MID(TRIM(Applications!D361),FIND(",",TRIM(Applications!D361)&amp;",")+1,200))&amp;",")-1))),$U$2:$V$67,2,FALSE),"")))</f>
        <v/>
      </c>
      <c r="O361" s="26">
        <f>IF(M361="","",IF(N361="",M361,M361&amp;", "&amp;N361))</f>
        <v/>
      </c>
      <c r="P361" s="26">
        <f>IF(O361="","",IF(COUNTIF(O$2:O361,O361)=1,COUNTIF(O$2:O$2000,O361)+(2001-ROW())/100000,""))</f>
        <v/>
      </c>
    </row>
    <row r="362">
      <c r="A362" s="26">
        <f>IF(AND(ISNUMBER(Applications!A362),ISNUMBER(Applications!M362),OR(UPPER(TRIM(Applications!I362))="INTERVIEWING",UPPER(TRIM(Applications!I362))="REJECTED",UPPER(TRIM(Applications!I362))="OFFER")),IF(Applications!M362&gt;=Applications!A362,Applications!M362-Applications!A362,""),"")</f>
        <v/>
      </c>
      <c r="B362" s="26">
        <f>IF(AND(D362=1,ISNUMBER(Applications!A362)),WEEKDAY(Applications!A362),"")</f>
        <v/>
      </c>
      <c r="C362" s="27">
        <f>IF(AND(D362=1,ISNUMBER(Applications!A362)),Applications!A362-WEEKDAY(Applications!A362,3),"")</f>
        <v/>
      </c>
      <c r="D362" s="26">
        <f>IF(OR(UPPER(TRIM(Applications!I362))="APPLIED",UPPER(TRIM(Applications!I362))="INTERVIEWING",UPPER(TRIM(Applications!I362))="REJECTED",UPPER(TRIM(Applications!I362))="OFFER"),1,0)</f>
        <v/>
      </c>
      <c r="E362" s="26">
        <f>IF(AND(ISNUMBER(Applications!M362),OR(N(Applications!O362)&gt;0,UPPER(TRIM(Applications!I362))="INTERVIEWING",UPPER(TRIM(Applications!I362))="OFFER")),Applications!M362-WEEKDAY(Applications!M362,3),"")</f>
        <v/>
      </c>
      <c r="F362" s="26">
        <f>IF(AND(UPPER(TRIM(Applications!I362))="SKIPPED",ISNUMBER(Applications!A362)),Applications!A362-WEEKDAY(Applications!A362,3),"")</f>
        <v/>
      </c>
      <c r="G362" s="26">
        <f>IF(AND(UPPER(TRIM(Applications!I362))="BOOKMARKED",ISNUMBER(Applications!A362)),Applications!A362-WEEKDAY(Applications!A362,3),"")</f>
        <v/>
      </c>
      <c r="H362" s="26">
        <f>IF(AND(UPPER(TRIM(Applications!I362))="NOT APPLIED",ISNUMBER(Applications!A362)),Applications!A362-WEEKDAY(Applications!A362,3),"")</f>
        <v/>
      </c>
      <c r="I362" s="26">
        <f>IF(AND(UPPER(TRIM(Applications!I362))="REJECTED",ISNUMBER(Applications!M362)),Applications!M362-WEEKDAY(Applications!M362,3),"")</f>
        <v/>
      </c>
      <c r="J362" s="26">
        <f>IF(AND(UPPER(TRIM(Applications!I362))="OFFER",ISNUMBER(Applications!M362)),Applications!M362-WEEKDAY(Applications!M362,3),"")</f>
        <v/>
      </c>
      <c r="K362" s="26">
        <f>IF(TRIM(Applications!J362)="","",IFERROR(LOOKUP(2,1/ISNUMBER(SEARCH($R$2:$R$25,Applications!J362)),$S$2:$S$25),""))</f>
        <v/>
      </c>
      <c r="L362" s="26">
        <f>IF(K362="","",IF(COUNTIF(K$2:K362,K362)=1,COUNTIF(K$2:K$2000,K362)+(2001-ROW())/100000,""))</f>
        <v/>
      </c>
      <c r="M362" s="26">
        <f>IF(TRIM(Applications!D362)="","",TRIM(LEFT(TRIM(Applications!D362),FIND(",",TRIM(Applications!D362)&amp;",")-1)))</f>
        <v/>
      </c>
      <c r="N362" s="26">
        <f>IF(M362="","",IF(LEN(TRIM(LEFT(TRIM(MID(TRIM(Applications!D362),FIND(",",TRIM(Applications!D362)&amp;",")+1,200)),FIND(",",TRIM(MID(TRIM(Applications!D362),FIND(",",TRIM(Applications!D362)&amp;",")+1,200))&amp;",")-1)))=2,UPPER(TRIM(LEFT(TRIM(MID(TRIM(Applications!D362),FIND(",",TRIM(Applications!D362)&amp;",")+1,200)),FIND(",",TRIM(MID(TRIM(Applications!D362),FIND(",",TRIM(Applications!D362)&amp;",")+1,200))&amp;",")-1))),IFERROR(VLOOKUP(LOWER(TRIM(LEFT(TRIM(MID(TRIM(Applications!D362),FIND(",",TRIM(Applications!D362)&amp;",")+1,200)),FIND(",",TRIM(MID(TRIM(Applications!D362),FIND(",",TRIM(Applications!D362)&amp;",")+1,200))&amp;",")-1))),$U$2:$V$67,2,FALSE),"")))</f>
        <v/>
      </c>
      <c r="O362" s="26">
        <f>IF(M362="","",IF(N362="",M362,M362&amp;", "&amp;N362))</f>
        <v/>
      </c>
      <c r="P362" s="26">
        <f>IF(O362="","",IF(COUNTIF(O$2:O362,O362)=1,COUNTIF(O$2:O$2000,O362)+(2001-ROW())/100000,""))</f>
        <v/>
      </c>
    </row>
    <row r="363">
      <c r="A363" s="26">
        <f>IF(AND(ISNUMBER(Applications!A363),ISNUMBER(Applications!M363),OR(UPPER(TRIM(Applications!I363))="INTERVIEWING",UPPER(TRIM(Applications!I363))="REJECTED",UPPER(TRIM(Applications!I363))="OFFER")),IF(Applications!M363&gt;=Applications!A363,Applications!M363-Applications!A363,""),"")</f>
        <v/>
      </c>
      <c r="B363" s="26">
        <f>IF(AND(D363=1,ISNUMBER(Applications!A363)),WEEKDAY(Applications!A363),"")</f>
        <v/>
      </c>
      <c r="C363" s="27">
        <f>IF(AND(D363=1,ISNUMBER(Applications!A363)),Applications!A363-WEEKDAY(Applications!A363,3),"")</f>
        <v/>
      </c>
      <c r="D363" s="26">
        <f>IF(OR(UPPER(TRIM(Applications!I363))="APPLIED",UPPER(TRIM(Applications!I363))="INTERVIEWING",UPPER(TRIM(Applications!I363))="REJECTED",UPPER(TRIM(Applications!I363))="OFFER"),1,0)</f>
        <v/>
      </c>
      <c r="E363" s="26">
        <f>IF(AND(ISNUMBER(Applications!M363),OR(N(Applications!O363)&gt;0,UPPER(TRIM(Applications!I363))="INTERVIEWING",UPPER(TRIM(Applications!I363))="OFFER")),Applications!M363-WEEKDAY(Applications!M363,3),"")</f>
        <v/>
      </c>
      <c r="F363" s="26">
        <f>IF(AND(UPPER(TRIM(Applications!I363))="SKIPPED",ISNUMBER(Applications!A363)),Applications!A363-WEEKDAY(Applications!A363,3),"")</f>
        <v/>
      </c>
      <c r="G363" s="26">
        <f>IF(AND(UPPER(TRIM(Applications!I363))="BOOKMARKED",ISNUMBER(Applications!A363)),Applications!A363-WEEKDAY(Applications!A363,3),"")</f>
        <v/>
      </c>
      <c r="H363" s="26">
        <f>IF(AND(UPPER(TRIM(Applications!I363))="NOT APPLIED",ISNUMBER(Applications!A363)),Applications!A363-WEEKDAY(Applications!A363,3),"")</f>
        <v/>
      </c>
      <c r="I363" s="26">
        <f>IF(AND(UPPER(TRIM(Applications!I363))="REJECTED",ISNUMBER(Applications!M363)),Applications!M363-WEEKDAY(Applications!M363,3),"")</f>
        <v/>
      </c>
      <c r="J363" s="26">
        <f>IF(AND(UPPER(TRIM(Applications!I363))="OFFER",ISNUMBER(Applications!M363)),Applications!M363-WEEKDAY(Applications!M363,3),"")</f>
        <v/>
      </c>
      <c r="K363" s="26">
        <f>IF(TRIM(Applications!J363)="","",IFERROR(LOOKUP(2,1/ISNUMBER(SEARCH($R$2:$R$25,Applications!J363)),$S$2:$S$25),""))</f>
        <v/>
      </c>
      <c r="L363" s="26">
        <f>IF(K363="","",IF(COUNTIF(K$2:K363,K363)=1,COUNTIF(K$2:K$2000,K363)+(2001-ROW())/100000,""))</f>
        <v/>
      </c>
      <c r="M363" s="26">
        <f>IF(TRIM(Applications!D363)="","",TRIM(LEFT(TRIM(Applications!D363),FIND(",",TRIM(Applications!D363)&amp;",")-1)))</f>
        <v/>
      </c>
      <c r="N363" s="26">
        <f>IF(M363="","",IF(LEN(TRIM(LEFT(TRIM(MID(TRIM(Applications!D363),FIND(",",TRIM(Applications!D363)&amp;",")+1,200)),FIND(",",TRIM(MID(TRIM(Applications!D363),FIND(",",TRIM(Applications!D363)&amp;",")+1,200))&amp;",")-1)))=2,UPPER(TRIM(LEFT(TRIM(MID(TRIM(Applications!D363),FIND(",",TRIM(Applications!D363)&amp;",")+1,200)),FIND(",",TRIM(MID(TRIM(Applications!D363),FIND(",",TRIM(Applications!D363)&amp;",")+1,200))&amp;",")-1))),IFERROR(VLOOKUP(LOWER(TRIM(LEFT(TRIM(MID(TRIM(Applications!D363),FIND(",",TRIM(Applications!D363)&amp;",")+1,200)),FIND(",",TRIM(MID(TRIM(Applications!D363),FIND(",",TRIM(Applications!D363)&amp;",")+1,200))&amp;",")-1))),$U$2:$V$67,2,FALSE),"")))</f>
        <v/>
      </c>
      <c r="O363" s="26">
        <f>IF(M363="","",IF(N363="",M363,M363&amp;", "&amp;N363))</f>
        <v/>
      </c>
      <c r="P363" s="26">
        <f>IF(O363="","",IF(COUNTIF(O$2:O363,O363)=1,COUNTIF(O$2:O$2000,O363)+(2001-ROW())/100000,""))</f>
        <v/>
      </c>
    </row>
    <row r="364">
      <c r="A364" s="26">
        <f>IF(AND(ISNUMBER(Applications!A364),ISNUMBER(Applications!M364),OR(UPPER(TRIM(Applications!I364))="INTERVIEWING",UPPER(TRIM(Applications!I364))="REJECTED",UPPER(TRIM(Applications!I364))="OFFER")),IF(Applications!M364&gt;=Applications!A364,Applications!M364-Applications!A364,""),"")</f>
        <v/>
      </c>
      <c r="B364" s="26">
        <f>IF(AND(D364=1,ISNUMBER(Applications!A364)),WEEKDAY(Applications!A364),"")</f>
        <v/>
      </c>
      <c r="C364" s="27">
        <f>IF(AND(D364=1,ISNUMBER(Applications!A364)),Applications!A364-WEEKDAY(Applications!A364,3),"")</f>
        <v/>
      </c>
      <c r="D364" s="26">
        <f>IF(OR(UPPER(TRIM(Applications!I364))="APPLIED",UPPER(TRIM(Applications!I364))="INTERVIEWING",UPPER(TRIM(Applications!I364))="REJECTED",UPPER(TRIM(Applications!I364))="OFFER"),1,0)</f>
        <v/>
      </c>
      <c r="E364" s="26">
        <f>IF(AND(ISNUMBER(Applications!M364),OR(N(Applications!O364)&gt;0,UPPER(TRIM(Applications!I364))="INTERVIEWING",UPPER(TRIM(Applications!I364))="OFFER")),Applications!M364-WEEKDAY(Applications!M364,3),"")</f>
        <v/>
      </c>
      <c r="F364" s="26">
        <f>IF(AND(UPPER(TRIM(Applications!I364))="SKIPPED",ISNUMBER(Applications!A364)),Applications!A364-WEEKDAY(Applications!A364,3),"")</f>
        <v/>
      </c>
      <c r="G364" s="26">
        <f>IF(AND(UPPER(TRIM(Applications!I364))="BOOKMARKED",ISNUMBER(Applications!A364)),Applications!A364-WEEKDAY(Applications!A364,3),"")</f>
        <v/>
      </c>
      <c r="H364" s="26">
        <f>IF(AND(UPPER(TRIM(Applications!I364))="NOT APPLIED",ISNUMBER(Applications!A364)),Applications!A364-WEEKDAY(Applications!A364,3),"")</f>
        <v/>
      </c>
      <c r="I364" s="26">
        <f>IF(AND(UPPER(TRIM(Applications!I364))="REJECTED",ISNUMBER(Applications!M364)),Applications!M364-WEEKDAY(Applications!M364,3),"")</f>
        <v/>
      </c>
      <c r="J364" s="26">
        <f>IF(AND(UPPER(TRIM(Applications!I364))="OFFER",ISNUMBER(Applications!M364)),Applications!M364-WEEKDAY(Applications!M364,3),"")</f>
        <v/>
      </c>
      <c r="K364" s="26">
        <f>IF(TRIM(Applications!J364)="","",IFERROR(LOOKUP(2,1/ISNUMBER(SEARCH($R$2:$R$25,Applications!J364)),$S$2:$S$25),""))</f>
        <v/>
      </c>
      <c r="L364" s="26">
        <f>IF(K364="","",IF(COUNTIF(K$2:K364,K364)=1,COUNTIF(K$2:K$2000,K364)+(2001-ROW())/100000,""))</f>
        <v/>
      </c>
      <c r="M364" s="26">
        <f>IF(TRIM(Applications!D364)="","",TRIM(LEFT(TRIM(Applications!D364),FIND(",",TRIM(Applications!D364)&amp;",")-1)))</f>
        <v/>
      </c>
      <c r="N364" s="26">
        <f>IF(M364="","",IF(LEN(TRIM(LEFT(TRIM(MID(TRIM(Applications!D364),FIND(",",TRIM(Applications!D364)&amp;",")+1,200)),FIND(",",TRIM(MID(TRIM(Applications!D364),FIND(",",TRIM(Applications!D364)&amp;",")+1,200))&amp;",")-1)))=2,UPPER(TRIM(LEFT(TRIM(MID(TRIM(Applications!D364),FIND(",",TRIM(Applications!D364)&amp;",")+1,200)),FIND(",",TRIM(MID(TRIM(Applications!D364),FIND(",",TRIM(Applications!D364)&amp;",")+1,200))&amp;",")-1))),IFERROR(VLOOKUP(LOWER(TRIM(LEFT(TRIM(MID(TRIM(Applications!D364),FIND(",",TRIM(Applications!D364)&amp;",")+1,200)),FIND(",",TRIM(MID(TRIM(Applications!D364),FIND(",",TRIM(Applications!D364)&amp;",")+1,200))&amp;",")-1))),$U$2:$V$67,2,FALSE),"")))</f>
        <v/>
      </c>
      <c r="O364" s="26">
        <f>IF(M364="","",IF(N364="",M364,M364&amp;", "&amp;N364))</f>
        <v/>
      </c>
      <c r="P364" s="26">
        <f>IF(O364="","",IF(COUNTIF(O$2:O364,O364)=1,COUNTIF(O$2:O$2000,O364)+(2001-ROW())/100000,""))</f>
        <v/>
      </c>
    </row>
    <row r="365">
      <c r="A365" s="26">
        <f>IF(AND(ISNUMBER(Applications!A365),ISNUMBER(Applications!M365),OR(UPPER(TRIM(Applications!I365))="INTERVIEWING",UPPER(TRIM(Applications!I365))="REJECTED",UPPER(TRIM(Applications!I365))="OFFER")),IF(Applications!M365&gt;=Applications!A365,Applications!M365-Applications!A365,""),"")</f>
        <v/>
      </c>
      <c r="B365" s="26">
        <f>IF(AND(D365=1,ISNUMBER(Applications!A365)),WEEKDAY(Applications!A365),"")</f>
        <v/>
      </c>
      <c r="C365" s="27">
        <f>IF(AND(D365=1,ISNUMBER(Applications!A365)),Applications!A365-WEEKDAY(Applications!A365,3),"")</f>
        <v/>
      </c>
      <c r="D365" s="26">
        <f>IF(OR(UPPER(TRIM(Applications!I365))="APPLIED",UPPER(TRIM(Applications!I365))="INTERVIEWING",UPPER(TRIM(Applications!I365))="REJECTED",UPPER(TRIM(Applications!I365))="OFFER"),1,0)</f>
        <v/>
      </c>
      <c r="E365" s="26">
        <f>IF(AND(ISNUMBER(Applications!M365),OR(N(Applications!O365)&gt;0,UPPER(TRIM(Applications!I365))="INTERVIEWING",UPPER(TRIM(Applications!I365))="OFFER")),Applications!M365-WEEKDAY(Applications!M365,3),"")</f>
        <v/>
      </c>
      <c r="F365" s="26">
        <f>IF(AND(UPPER(TRIM(Applications!I365))="SKIPPED",ISNUMBER(Applications!A365)),Applications!A365-WEEKDAY(Applications!A365,3),"")</f>
        <v/>
      </c>
      <c r="G365" s="26">
        <f>IF(AND(UPPER(TRIM(Applications!I365))="BOOKMARKED",ISNUMBER(Applications!A365)),Applications!A365-WEEKDAY(Applications!A365,3),"")</f>
        <v/>
      </c>
      <c r="H365" s="26">
        <f>IF(AND(UPPER(TRIM(Applications!I365))="NOT APPLIED",ISNUMBER(Applications!A365)),Applications!A365-WEEKDAY(Applications!A365,3),"")</f>
        <v/>
      </c>
      <c r="I365" s="26">
        <f>IF(AND(UPPER(TRIM(Applications!I365))="REJECTED",ISNUMBER(Applications!M365)),Applications!M365-WEEKDAY(Applications!M365,3),"")</f>
        <v/>
      </c>
      <c r="J365" s="26">
        <f>IF(AND(UPPER(TRIM(Applications!I365))="OFFER",ISNUMBER(Applications!M365)),Applications!M365-WEEKDAY(Applications!M365,3),"")</f>
        <v/>
      </c>
      <c r="K365" s="26">
        <f>IF(TRIM(Applications!J365)="","",IFERROR(LOOKUP(2,1/ISNUMBER(SEARCH($R$2:$R$25,Applications!J365)),$S$2:$S$25),""))</f>
        <v/>
      </c>
      <c r="L365" s="26">
        <f>IF(K365="","",IF(COUNTIF(K$2:K365,K365)=1,COUNTIF(K$2:K$2000,K365)+(2001-ROW())/100000,""))</f>
        <v/>
      </c>
      <c r="M365" s="26">
        <f>IF(TRIM(Applications!D365)="","",TRIM(LEFT(TRIM(Applications!D365),FIND(",",TRIM(Applications!D365)&amp;",")-1)))</f>
        <v/>
      </c>
      <c r="N365" s="26">
        <f>IF(M365="","",IF(LEN(TRIM(LEFT(TRIM(MID(TRIM(Applications!D365),FIND(",",TRIM(Applications!D365)&amp;",")+1,200)),FIND(",",TRIM(MID(TRIM(Applications!D365),FIND(",",TRIM(Applications!D365)&amp;",")+1,200))&amp;",")-1)))=2,UPPER(TRIM(LEFT(TRIM(MID(TRIM(Applications!D365),FIND(",",TRIM(Applications!D365)&amp;",")+1,200)),FIND(",",TRIM(MID(TRIM(Applications!D365),FIND(",",TRIM(Applications!D365)&amp;",")+1,200))&amp;",")-1))),IFERROR(VLOOKUP(LOWER(TRIM(LEFT(TRIM(MID(TRIM(Applications!D365),FIND(",",TRIM(Applications!D365)&amp;",")+1,200)),FIND(",",TRIM(MID(TRIM(Applications!D365),FIND(",",TRIM(Applications!D365)&amp;",")+1,200))&amp;",")-1))),$U$2:$V$67,2,FALSE),"")))</f>
        <v/>
      </c>
      <c r="O365" s="26">
        <f>IF(M365="","",IF(N365="",M365,M365&amp;", "&amp;N365))</f>
        <v/>
      </c>
      <c r="P365" s="26">
        <f>IF(O365="","",IF(COUNTIF(O$2:O365,O365)=1,COUNTIF(O$2:O$2000,O365)+(2001-ROW())/100000,""))</f>
        <v/>
      </c>
    </row>
    <row r="366">
      <c r="A366" s="26">
        <f>IF(AND(ISNUMBER(Applications!A366),ISNUMBER(Applications!M366),OR(UPPER(TRIM(Applications!I366))="INTERVIEWING",UPPER(TRIM(Applications!I366))="REJECTED",UPPER(TRIM(Applications!I366))="OFFER")),IF(Applications!M366&gt;=Applications!A366,Applications!M366-Applications!A366,""),"")</f>
        <v/>
      </c>
      <c r="B366" s="26">
        <f>IF(AND(D366=1,ISNUMBER(Applications!A366)),WEEKDAY(Applications!A366),"")</f>
        <v/>
      </c>
      <c r="C366" s="27">
        <f>IF(AND(D366=1,ISNUMBER(Applications!A366)),Applications!A366-WEEKDAY(Applications!A366,3),"")</f>
        <v/>
      </c>
      <c r="D366" s="26">
        <f>IF(OR(UPPER(TRIM(Applications!I366))="APPLIED",UPPER(TRIM(Applications!I366))="INTERVIEWING",UPPER(TRIM(Applications!I366))="REJECTED",UPPER(TRIM(Applications!I366))="OFFER"),1,0)</f>
        <v/>
      </c>
      <c r="E366" s="26">
        <f>IF(AND(ISNUMBER(Applications!M366),OR(N(Applications!O366)&gt;0,UPPER(TRIM(Applications!I366))="INTERVIEWING",UPPER(TRIM(Applications!I366))="OFFER")),Applications!M366-WEEKDAY(Applications!M366,3),"")</f>
        <v/>
      </c>
      <c r="F366" s="26">
        <f>IF(AND(UPPER(TRIM(Applications!I366))="SKIPPED",ISNUMBER(Applications!A366)),Applications!A366-WEEKDAY(Applications!A366,3),"")</f>
        <v/>
      </c>
      <c r="G366" s="26">
        <f>IF(AND(UPPER(TRIM(Applications!I366))="BOOKMARKED",ISNUMBER(Applications!A366)),Applications!A366-WEEKDAY(Applications!A366,3),"")</f>
        <v/>
      </c>
      <c r="H366" s="26">
        <f>IF(AND(UPPER(TRIM(Applications!I366))="NOT APPLIED",ISNUMBER(Applications!A366)),Applications!A366-WEEKDAY(Applications!A366,3),"")</f>
        <v/>
      </c>
      <c r="I366" s="26">
        <f>IF(AND(UPPER(TRIM(Applications!I366))="REJECTED",ISNUMBER(Applications!M366)),Applications!M366-WEEKDAY(Applications!M366,3),"")</f>
        <v/>
      </c>
      <c r="J366" s="26">
        <f>IF(AND(UPPER(TRIM(Applications!I366))="OFFER",ISNUMBER(Applications!M366)),Applications!M366-WEEKDAY(Applications!M366,3),"")</f>
        <v/>
      </c>
      <c r="K366" s="26">
        <f>IF(TRIM(Applications!J366)="","",IFERROR(LOOKUP(2,1/ISNUMBER(SEARCH($R$2:$R$25,Applications!J366)),$S$2:$S$25),""))</f>
        <v/>
      </c>
      <c r="L366" s="26">
        <f>IF(K366="","",IF(COUNTIF(K$2:K366,K366)=1,COUNTIF(K$2:K$2000,K366)+(2001-ROW())/100000,""))</f>
        <v/>
      </c>
      <c r="M366" s="26">
        <f>IF(TRIM(Applications!D366)="","",TRIM(LEFT(TRIM(Applications!D366),FIND(",",TRIM(Applications!D366)&amp;",")-1)))</f>
        <v/>
      </c>
      <c r="N366" s="26">
        <f>IF(M366="","",IF(LEN(TRIM(LEFT(TRIM(MID(TRIM(Applications!D366),FIND(",",TRIM(Applications!D366)&amp;",")+1,200)),FIND(",",TRIM(MID(TRIM(Applications!D366),FIND(",",TRIM(Applications!D366)&amp;",")+1,200))&amp;",")-1)))=2,UPPER(TRIM(LEFT(TRIM(MID(TRIM(Applications!D366),FIND(",",TRIM(Applications!D366)&amp;",")+1,200)),FIND(",",TRIM(MID(TRIM(Applications!D366),FIND(",",TRIM(Applications!D366)&amp;",")+1,200))&amp;",")-1))),IFERROR(VLOOKUP(LOWER(TRIM(LEFT(TRIM(MID(TRIM(Applications!D366),FIND(",",TRIM(Applications!D366)&amp;",")+1,200)),FIND(",",TRIM(MID(TRIM(Applications!D366),FIND(",",TRIM(Applications!D366)&amp;",")+1,200))&amp;",")-1))),$U$2:$V$67,2,FALSE),"")))</f>
        <v/>
      </c>
      <c r="O366" s="26">
        <f>IF(M366="","",IF(N366="",M366,M366&amp;", "&amp;N366))</f>
        <v/>
      </c>
      <c r="P366" s="26">
        <f>IF(O366="","",IF(COUNTIF(O$2:O366,O366)=1,COUNTIF(O$2:O$2000,O366)+(2001-ROW())/100000,""))</f>
        <v/>
      </c>
    </row>
    <row r="367">
      <c r="A367" s="26">
        <f>IF(AND(ISNUMBER(Applications!A367),ISNUMBER(Applications!M367),OR(UPPER(TRIM(Applications!I367))="INTERVIEWING",UPPER(TRIM(Applications!I367))="REJECTED",UPPER(TRIM(Applications!I367))="OFFER")),IF(Applications!M367&gt;=Applications!A367,Applications!M367-Applications!A367,""),"")</f>
        <v/>
      </c>
      <c r="B367" s="26">
        <f>IF(AND(D367=1,ISNUMBER(Applications!A367)),WEEKDAY(Applications!A367),"")</f>
        <v/>
      </c>
      <c r="C367" s="27">
        <f>IF(AND(D367=1,ISNUMBER(Applications!A367)),Applications!A367-WEEKDAY(Applications!A367,3),"")</f>
        <v/>
      </c>
      <c r="D367" s="26">
        <f>IF(OR(UPPER(TRIM(Applications!I367))="APPLIED",UPPER(TRIM(Applications!I367))="INTERVIEWING",UPPER(TRIM(Applications!I367))="REJECTED",UPPER(TRIM(Applications!I367))="OFFER"),1,0)</f>
        <v/>
      </c>
      <c r="E367" s="26">
        <f>IF(AND(ISNUMBER(Applications!M367),OR(N(Applications!O367)&gt;0,UPPER(TRIM(Applications!I367))="INTERVIEWING",UPPER(TRIM(Applications!I367))="OFFER")),Applications!M367-WEEKDAY(Applications!M367,3),"")</f>
        <v/>
      </c>
      <c r="F367" s="26">
        <f>IF(AND(UPPER(TRIM(Applications!I367))="SKIPPED",ISNUMBER(Applications!A367)),Applications!A367-WEEKDAY(Applications!A367,3),"")</f>
        <v/>
      </c>
      <c r="G367" s="26">
        <f>IF(AND(UPPER(TRIM(Applications!I367))="BOOKMARKED",ISNUMBER(Applications!A367)),Applications!A367-WEEKDAY(Applications!A367,3),"")</f>
        <v/>
      </c>
      <c r="H367" s="26">
        <f>IF(AND(UPPER(TRIM(Applications!I367))="NOT APPLIED",ISNUMBER(Applications!A367)),Applications!A367-WEEKDAY(Applications!A367,3),"")</f>
        <v/>
      </c>
      <c r="I367" s="26">
        <f>IF(AND(UPPER(TRIM(Applications!I367))="REJECTED",ISNUMBER(Applications!M367)),Applications!M367-WEEKDAY(Applications!M367,3),"")</f>
        <v/>
      </c>
      <c r="J367" s="26">
        <f>IF(AND(UPPER(TRIM(Applications!I367))="OFFER",ISNUMBER(Applications!M367)),Applications!M367-WEEKDAY(Applications!M367,3),"")</f>
        <v/>
      </c>
      <c r="K367" s="26">
        <f>IF(TRIM(Applications!J367)="","",IFERROR(LOOKUP(2,1/ISNUMBER(SEARCH($R$2:$R$25,Applications!J367)),$S$2:$S$25),""))</f>
        <v/>
      </c>
      <c r="L367" s="26">
        <f>IF(K367="","",IF(COUNTIF(K$2:K367,K367)=1,COUNTIF(K$2:K$2000,K367)+(2001-ROW())/100000,""))</f>
        <v/>
      </c>
      <c r="M367" s="26">
        <f>IF(TRIM(Applications!D367)="","",TRIM(LEFT(TRIM(Applications!D367),FIND(",",TRIM(Applications!D367)&amp;",")-1)))</f>
        <v/>
      </c>
      <c r="N367" s="26">
        <f>IF(M367="","",IF(LEN(TRIM(LEFT(TRIM(MID(TRIM(Applications!D367),FIND(",",TRIM(Applications!D367)&amp;",")+1,200)),FIND(",",TRIM(MID(TRIM(Applications!D367),FIND(",",TRIM(Applications!D367)&amp;",")+1,200))&amp;",")-1)))=2,UPPER(TRIM(LEFT(TRIM(MID(TRIM(Applications!D367),FIND(",",TRIM(Applications!D367)&amp;",")+1,200)),FIND(",",TRIM(MID(TRIM(Applications!D367),FIND(",",TRIM(Applications!D367)&amp;",")+1,200))&amp;",")-1))),IFERROR(VLOOKUP(LOWER(TRIM(LEFT(TRIM(MID(TRIM(Applications!D367),FIND(",",TRIM(Applications!D367)&amp;",")+1,200)),FIND(",",TRIM(MID(TRIM(Applications!D367),FIND(",",TRIM(Applications!D367)&amp;",")+1,200))&amp;",")-1))),$U$2:$V$67,2,FALSE),"")))</f>
        <v/>
      </c>
      <c r="O367" s="26">
        <f>IF(M367="","",IF(N367="",M367,M367&amp;", "&amp;N367))</f>
        <v/>
      </c>
      <c r="P367" s="26">
        <f>IF(O367="","",IF(COUNTIF(O$2:O367,O367)=1,COUNTIF(O$2:O$2000,O367)+(2001-ROW())/100000,""))</f>
        <v/>
      </c>
    </row>
    <row r="368">
      <c r="A368" s="26">
        <f>IF(AND(ISNUMBER(Applications!A368),ISNUMBER(Applications!M368),OR(UPPER(TRIM(Applications!I368))="INTERVIEWING",UPPER(TRIM(Applications!I368))="REJECTED",UPPER(TRIM(Applications!I368))="OFFER")),IF(Applications!M368&gt;=Applications!A368,Applications!M368-Applications!A368,""),"")</f>
        <v/>
      </c>
      <c r="B368" s="26">
        <f>IF(AND(D368=1,ISNUMBER(Applications!A368)),WEEKDAY(Applications!A368),"")</f>
        <v/>
      </c>
      <c r="C368" s="27">
        <f>IF(AND(D368=1,ISNUMBER(Applications!A368)),Applications!A368-WEEKDAY(Applications!A368,3),"")</f>
        <v/>
      </c>
      <c r="D368" s="26">
        <f>IF(OR(UPPER(TRIM(Applications!I368))="APPLIED",UPPER(TRIM(Applications!I368))="INTERVIEWING",UPPER(TRIM(Applications!I368))="REJECTED",UPPER(TRIM(Applications!I368))="OFFER"),1,0)</f>
        <v/>
      </c>
      <c r="E368" s="26">
        <f>IF(AND(ISNUMBER(Applications!M368),OR(N(Applications!O368)&gt;0,UPPER(TRIM(Applications!I368))="INTERVIEWING",UPPER(TRIM(Applications!I368))="OFFER")),Applications!M368-WEEKDAY(Applications!M368,3),"")</f>
        <v/>
      </c>
      <c r="F368" s="26">
        <f>IF(AND(UPPER(TRIM(Applications!I368))="SKIPPED",ISNUMBER(Applications!A368)),Applications!A368-WEEKDAY(Applications!A368,3),"")</f>
        <v/>
      </c>
      <c r="G368" s="26">
        <f>IF(AND(UPPER(TRIM(Applications!I368))="BOOKMARKED",ISNUMBER(Applications!A368)),Applications!A368-WEEKDAY(Applications!A368,3),"")</f>
        <v/>
      </c>
      <c r="H368" s="26">
        <f>IF(AND(UPPER(TRIM(Applications!I368))="NOT APPLIED",ISNUMBER(Applications!A368)),Applications!A368-WEEKDAY(Applications!A368,3),"")</f>
        <v/>
      </c>
      <c r="I368" s="26">
        <f>IF(AND(UPPER(TRIM(Applications!I368))="REJECTED",ISNUMBER(Applications!M368)),Applications!M368-WEEKDAY(Applications!M368,3),"")</f>
        <v/>
      </c>
      <c r="J368" s="26">
        <f>IF(AND(UPPER(TRIM(Applications!I368))="OFFER",ISNUMBER(Applications!M368)),Applications!M368-WEEKDAY(Applications!M368,3),"")</f>
        <v/>
      </c>
      <c r="K368" s="26">
        <f>IF(TRIM(Applications!J368)="","",IFERROR(LOOKUP(2,1/ISNUMBER(SEARCH($R$2:$R$25,Applications!J368)),$S$2:$S$25),""))</f>
        <v/>
      </c>
      <c r="L368" s="26">
        <f>IF(K368="","",IF(COUNTIF(K$2:K368,K368)=1,COUNTIF(K$2:K$2000,K368)+(2001-ROW())/100000,""))</f>
        <v/>
      </c>
      <c r="M368" s="26">
        <f>IF(TRIM(Applications!D368)="","",TRIM(LEFT(TRIM(Applications!D368),FIND(",",TRIM(Applications!D368)&amp;",")-1)))</f>
        <v/>
      </c>
      <c r="N368" s="26">
        <f>IF(M368="","",IF(LEN(TRIM(LEFT(TRIM(MID(TRIM(Applications!D368),FIND(",",TRIM(Applications!D368)&amp;",")+1,200)),FIND(",",TRIM(MID(TRIM(Applications!D368),FIND(",",TRIM(Applications!D368)&amp;",")+1,200))&amp;",")-1)))=2,UPPER(TRIM(LEFT(TRIM(MID(TRIM(Applications!D368),FIND(",",TRIM(Applications!D368)&amp;",")+1,200)),FIND(",",TRIM(MID(TRIM(Applications!D368),FIND(",",TRIM(Applications!D368)&amp;",")+1,200))&amp;",")-1))),IFERROR(VLOOKUP(LOWER(TRIM(LEFT(TRIM(MID(TRIM(Applications!D368),FIND(",",TRIM(Applications!D368)&amp;",")+1,200)),FIND(",",TRIM(MID(TRIM(Applications!D368),FIND(",",TRIM(Applications!D368)&amp;",")+1,200))&amp;",")-1))),$U$2:$V$67,2,FALSE),"")))</f>
        <v/>
      </c>
      <c r="O368" s="26">
        <f>IF(M368="","",IF(N368="",M368,M368&amp;", "&amp;N368))</f>
        <v/>
      </c>
      <c r="P368" s="26">
        <f>IF(O368="","",IF(COUNTIF(O$2:O368,O368)=1,COUNTIF(O$2:O$2000,O368)+(2001-ROW())/100000,""))</f>
        <v/>
      </c>
    </row>
    <row r="369">
      <c r="A369" s="26">
        <f>IF(AND(ISNUMBER(Applications!A369),ISNUMBER(Applications!M369),OR(UPPER(TRIM(Applications!I369))="INTERVIEWING",UPPER(TRIM(Applications!I369))="REJECTED",UPPER(TRIM(Applications!I369))="OFFER")),IF(Applications!M369&gt;=Applications!A369,Applications!M369-Applications!A369,""),"")</f>
        <v/>
      </c>
      <c r="B369" s="26">
        <f>IF(AND(D369=1,ISNUMBER(Applications!A369)),WEEKDAY(Applications!A369),"")</f>
        <v/>
      </c>
      <c r="C369" s="27">
        <f>IF(AND(D369=1,ISNUMBER(Applications!A369)),Applications!A369-WEEKDAY(Applications!A369,3),"")</f>
        <v/>
      </c>
      <c r="D369" s="26">
        <f>IF(OR(UPPER(TRIM(Applications!I369))="APPLIED",UPPER(TRIM(Applications!I369))="INTERVIEWING",UPPER(TRIM(Applications!I369))="REJECTED",UPPER(TRIM(Applications!I369))="OFFER"),1,0)</f>
        <v/>
      </c>
      <c r="E369" s="26">
        <f>IF(AND(ISNUMBER(Applications!M369),OR(N(Applications!O369)&gt;0,UPPER(TRIM(Applications!I369))="INTERVIEWING",UPPER(TRIM(Applications!I369))="OFFER")),Applications!M369-WEEKDAY(Applications!M369,3),"")</f>
        <v/>
      </c>
      <c r="F369" s="26">
        <f>IF(AND(UPPER(TRIM(Applications!I369))="SKIPPED",ISNUMBER(Applications!A369)),Applications!A369-WEEKDAY(Applications!A369,3),"")</f>
        <v/>
      </c>
      <c r="G369" s="26">
        <f>IF(AND(UPPER(TRIM(Applications!I369))="BOOKMARKED",ISNUMBER(Applications!A369)),Applications!A369-WEEKDAY(Applications!A369,3),"")</f>
        <v/>
      </c>
      <c r="H369" s="26">
        <f>IF(AND(UPPER(TRIM(Applications!I369))="NOT APPLIED",ISNUMBER(Applications!A369)),Applications!A369-WEEKDAY(Applications!A369,3),"")</f>
        <v/>
      </c>
      <c r="I369" s="26">
        <f>IF(AND(UPPER(TRIM(Applications!I369))="REJECTED",ISNUMBER(Applications!M369)),Applications!M369-WEEKDAY(Applications!M369,3),"")</f>
        <v/>
      </c>
      <c r="J369" s="26">
        <f>IF(AND(UPPER(TRIM(Applications!I369))="OFFER",ISNUMBER(Applications!M369)),Applications!M369-WEEKDAY(Applications!M369,3),"")</f>
        <v/>
      </c>
      <c r="K369" s="26">
        <f>IF(TRIM(Applications!J369)="","",IFERROR(LOOKUP(2,1/ISNUMBER(SEARCH($R$2:$R$25,Applications!J369)),$S$2:$S$25),""))</f>
        <v/>
      </c>
      <c r="L369" s="26">
        <f>IF(K369="","",IF(COUNTIF(K$2:K369,K369)=1,COUNTIF(K$2:K$2000,K369)+(2001-ROW())/100000,""))</f>
        <v/>
      </c>
      <c r="M369" s="26">
        <f>IF(TRIM(Applications!D369)="","",TRIM(LEFT(TRIM(Applications!D369),FIND(",",TRIM(Applications!D369)&amp;",")-1)))</f>
        <v/>
      </c>
      <c r="N369" s="26">
        <f>IF(M369="","",IF(LEN(TRIM(LEFT(TRIM(MID(TRIM(Applications!D369),FIND(",",TRIM(Applications!D369)&amp;",")+1,200)),FIND(",",TRIM(MID(TRIM(Applications!D369),FIND(",",TRIM(Applications!D369)&amp;",")+1,200))&amp;",")-1)))=2,UPPER(TRIM(LEFT(TRIM(MID(TRIM(Applications!D369),FIND(",",TRIM(Applications!D369)&amp;",")+1,200)),FIND(",",TRIM(MID(TRIM(Applications!D369),FIND(",",TRIM(Applications!D369)&amp;",")+1,200))&amp;",")-1))),IFERROR(VLOOKUP(LOWER(TRIM(LEFT(TRIM(MID(TRIM(Applications!D369),FIND(",",TRIM(Applications!D369)&amp;",")+1,200)),FIND(",",TRIM(MID(TRIM(Applications!D369),FIND(",",TRIM(Applications!D369)&amp;",")+1,200))&amp;",")-1))),$U$2:$V$67,2,FALSE),"")))</f>
        <v/>
      </c>
      <c r="O369" s="26">
        <f>IF(M369="","",IF(N369="",M369,M369&amp;", "&amp;N369))</f>
        <v/>
      </c>
      <c r="P369" s="26">
        <f>IF(O369="","",IF(COUNTIF(O$2:O369,O369)=1,COUNTIF(O$2:O$2000,O369)+(2001-ROW())/100000,""))</f>
        <v/>
      </c>
    </row>
    <row r="370">
      <c r="A370" s="26">
        <f>IF(AND(ISNUMBER(Applications!A370),ISNUMBER(Applications!M370),OR(UPPER(TRIM(Applications!I370))="INTERVIEWING",UPPER(TRIM(Applications!I370))="REJECTED",UPPER(TRIM(Applications!I370))="OFFER")),IF(Applications!M370&gt;=Applications!A370,Applications!M370-Applications!A370,""),"")</f>
        <v/>
      </c>
      <c r="B370" s="26">
        <f>IF(AND(D370=1,ISNUMBER(Applications!A370)),WEEKDAY(Applications!A370),"")</f>
        <v/>
      </c>
      <c r="C370" s="27">
        <f>IF(AND(D370=1,ISNUMBER(Applications!A370)),Applications!A370-WEEKDAY(Applications!A370,3),"")</f>
        <v/>
      </c>
      <c r="D370" s="26">
        <f>IF(OR(UPPER(TRIM(Applications!I370))="APPLIED",UPPER(TRIM(Applications!I370))="INTERVIEWING",UPPER(TRIM(Applications!I370))="REJECTED",UPPER(TRIM(Applications!I370))="OFFER"),1,0)</f>
        <v/>
      </c>
      <c r="E370" s="26">
        <f>IF(AND(ISNUMBER(Applications!M370),OR(N(Applications!O370)&gt;0,UPPER(TRIM(Applications!I370))="INTERVIEWING",UPPER(TRIM(Applications!I370))="OFFER")),Applications!M370-WEEKDAY(Applications!M370,3),"")</f>
        <v/>
      </c>
      <c r="F370" s="26">
        <f>IF(AND(UPPER(TRIM(Applications!I370))="SKIPPED",ISNUMBER(Applications!A370)),Applications!A370-WEEKDAY(Applications!A370,3),"")</f>
        <v/>
      </c>
      <c r="G370" s="26">
        <f>IF(AND(UPPER(TRIM(Applications!I370))="BOOKMARKED",ISNUMBER(Applications!A370)),Applications!A370-WEEKDAY(Applications!A370,3),"")</f>
        <v/>
      </c>
      <c r="H370" s="26">
        <f>IF(AND(UPPER(TRIM(Applications!I370))="NOT APPLIED",ISNUMBER(Applications!A370)),Applications!A370-WEEKDAY(Applications!A370,3),"")</f>
        <v/>
      </c>
      <c r="I370" s="26">
        <f>IF(AND(UPPER(TRIM(Applications!I370))="REJECTED",ISNUMBER(Applications!M370)),Applications!M370-WEEKDAY(Applications!M370,3),"")</f>
        <v/>
      </c>
      <c r="J370" s="26">
        <f>IF(AND(UPPER(TRIM(Applications!I370))="OFFER",ISNUMBER(Applications!M370)),Applications!M370-WEEKDAY(Applications!M370,3),"")</f>
        <v/>
      </c>
      <c r="K370" s="26">
        <f>IF(TRIM(Applications!J370)="","",IFERROR(LOOKUP(2,1/ISNUMBER(SEARCH($R$2:$R$25,Applications!J370)),$S$2:$S$25),""))</f>
        <v/>
      </c>
      <c r="L370" s="26">
        <f>IF(K370="","",IF(COUNTIF(K$2:K370,K370)=1,COUNTIF(K$2:K$2000,K370)+(2001-ROW())/100000,""))</f>
        <v/>
      </c>
      <c r="M370" s="26">
        <f>IF(TRIM(Applications!D370)="","",TRIM(LEFT(TRIM(Applications!D370),FIND(",",TRIM(Applications!D370)&amp;",")-1)))</f>
        <v/>
      </c>
      <c r="N370" s="26">
        <f>IF(M370="","",IF(LEN(TRIM(LEFT(TRIM(MID(TRIM(Applications!D370),FIND(",",TRIM(Applications!D370)&amp;",")+1,200)),FIND(",",TRIM(MID(TRIM(Applications!D370),FIND(",",TRIM(Applications!D370)&amp;",")+1,200))&amp;",")-1)))=2,UPPER(TRIM(LEFT(TRIM(MID(TRIM(Applications!D370),FIND(",",TRIM(Applications!D370)&amp;",")+1,200)),FIND(",",TRIM(MID(TRIM(Applications!D370),FIND(",",TRIM(Applications!D370)&amp;",")+1,200))&amp;",")-1))),IFERROR(VLOOKUP(LOWER(TRIM(LEFT(TRIM(MID(TRIM(Applications!D370),FIND(",",TRIM(Applications!D370)&amp;",")+1,200)),FIND(",",TRIM(MID(TRIM(Applications!D370),FIND(",",TRIM(Applications!D370)&amp;",")+1,200))&amp;",")-1))),$U$2:$V$67,2,FALSE),"")))</f>
        <v/>
      </c>
      <c r="O370" s="26">
        <f>IF(M370="","",IF(N370="",M370,M370&amp;", "&amp;N370))</f>
        <v/>
      </c>
      <c r="P370" s="26">
        <f>IF(O370="","",IF(COUNTIF(O$2:O370,O370)=1,COUNTIF(O$2:O$2000,O370)+(2001-ROW())/100000,""))</f>
        <v/>
      </c>
    </row>
    <row r="371">
      <c r="A371" s="26">
        <f>IF(AND(ISNUMBER(Applications!A371),ISNUMBER(Applications!M371),OR(UPPER(TRIM(Applications!I371))="INTERVIEWING",UPPER(TRIM(Applications!I371))="REJECTED",UPPER(TRIM(Applications!I371))="OFFER")),IF(Applications!M371&gt;=Applications!A371,Applications!M371-Applications!A371,""),"")</f>
        <v/>
      </c>
      <c r="B371" s="26">
        <f>IF(AND(D371=1,ISNUMBER(Applications!A371)),WEEKDAY(Applications!A371),"")</f>
        <v/>
      </c>
      <c r="C371" s="27">
        <f>IF(AND(D371=1,ISNUMBER(Applications!A371)),Applications!A371-WEEKDAY(Applications!A371,3),"")</f>
        <v/>
      </c>
      <c r="D371" s="26">
        <f>IF(OR(UPPER(TRIM(Applications!I371))="APPLIED",UPPER(TRIM(Applications!I371))="INTERVIEWING",UPPER(TRIM(Applications!I371))="REJECTED",UPPER(TRIM(Applications!I371))="OFFER"),1,0)</f>
        <v/>
      </c>
      <c r="E371" s="26">
        <f>IF(AND(ISNUMBER(Applications!M371),OR(N(Applications!O371)&gt;0,UPPER(TRIM(Applications!I371))="INTERVIEWING",UPPER(TRIM(Applications!I371))="OFFER")),Applications!M371-WEEKDAY(Applications!M371,3),"")</f>
        <v/>
      </c>
      <c r="F371" s="26">
        <f>IF(AND(UPPER(TRIM(Applications!I371))="SKIPPED",ISNUMBER(Applications!A371)),Applications!A371-WEEKDAY(Applications!A371,3),"")</f>
        <v/>
      </c>
      <c r="G371" s="26">
        <f>IF(AND(UPPER(TRIM(Applications!I371))="BOOKMARKED",ISNUMBER(Applications!A371)),Applications!A371-WEEKDAY(Applications!A371,3),"")</f>
        <v/>
      </c>
      <c r="H371" s="26">
        <f>IF(AND(UPPER(TRIM(Applications!I371))="NOT APPLIED",ISNUMBER(Applications!A371)),Applications!A371-WEEKDAY(Applications!A371,3),"")</f>
        <v/>
      </c>
      <c r="I371" s="26">
        <f>IF(AND(UPPER(TRIM(Applications!I371))="REJECTED",ISNUMBER(Applications!M371)),Applications!M371-WEEKDAY(Applications!M371,3),"")</f>
        <v/>
      </c>
      <c r="J371" s="26">
        <f>IF(AND(UPPER(TRIM(Applications!I371))="OFFER",ISNUMBER(Applications!M371)),Applications!M371-WEEKDAY(Applications!M371,3),"")</f>
        <v/>
      </c>
      <c r="K371" s="26">
        <f>IF(TRIM(Applications!J371)="","",IFERROR(LOOKUP(2,1/ISNUMBER(SEARCH($R$2:$R$25,Applications!J371)),$S$2:$S$25),""))</f>
        <v/>
      </c>
      <c r="L371" s="26">
        <f>IF(K371="","",IF(COUNTIF(K$2:K371,K371)=1,COUNTIF(K$2:K$2000,K371)+(2001-ROW())/100000,""))</f>
        <v/>
      </c>
      <c r="M371" s="26">
        <f>IF(TRIM(Applications!D371)="","",TRIM(LEFT(TRIM(Applications!D371),FIND(",",TRIM(Applications!D371)&amp;",")-1)))</f>
        <v/>
      </c>
      <c r="N371" s="26">
        <f>IF(M371="","",IF(LEN(TRIM(LEFT(TRIM(MID(TRIM(Applications!D371),FIND(",",TRIM(Applications!D371)&amp;",")+1,200)),FIND(",",TRIM(MID(TRIM(Applications!D371),FIND(",",TRIM(Applications!D371)&amp;",")+1,200))&amp;",")-1)))=2,UPPER(TRIM(LEFT(TRIM(MID(TRIM(Applications!D371),FIND(",",TRIM(Applications!D371)&amp;",")+1,200)),FIND(",",TRIM(MID(TRIM(Applications!D371),FIND(",",TRIM(Applications!D371)&amp;",")+1,200))&amp;",")-1))),IFERROR(VLOOKUP(LOWER(TRIM(LEFT(TRIM(MID(TRIM(Applications!D371),FIND(",",TRIM(Applications!D371)&amp;",")+1,200)),FIND(",",TRIM(MID(TRIM(Applications!D371),FIND(",",TRIM(Applications!D371)&amp;",")+1,200))&amp;",")-1))),$U$2:$V$67,2,FALSE),"")))</f>
        <v/>
      </c>
      <c r="O371" s="26">
        <f>IF(M371="","",IF(N371="",M371,M371&amp;", "&amp;N371))</f>
        <v/>
      </c>
      <c r="P371" s="26">
        <f>IF(O371="","",IF(COUNTIF(O$2:O371,O371)=1,COUNTIF(O$2:O$2000,O371)+(2001-ROW())/100000,""))</f>
        <v/>
      </c>
    </row>
    <row r="372">
      <c r="A372" s="26">
        <f>IF(AND(ISNUMBER(Applications!A372),ISNUMBER(Applications!M372),OR(UPPER(TRIM(Applications!I372))="INTERVIEWING",UPPER(TRIM(Applications!I372))="REJECTED",UPPER(TRIM(Applications!I372))="OFFER")),IF(Applications!M372&gt;=Applications!A372,Applications!M372-Applications!A372,""),"")</f>
        <v/>
      </c>
      <c r="B372" s="26">
        <f>IF(AND(D372=1,ISNUMBER(Applications!A372)),WEEKDAY(Applications!A372),"")</f>
        <v/>
      </c>
      <c r="C372" s="27">
        <f>IF(AND(D372=1,ISNUMBER(Applications!A372)),Applications!A372-WEEKDAY(Applications!A372,3),"")</f>
        <v/>
      </c>
      <c r="D372" s="26">
        <f>IF(OR(UPPER(TRIM(Applications!I372))="APPLIED",UPPER(TRIM(Applications!I372))="INTERVIEWING",UPPER(TRIM(Applications!I372))="REJECTED",UPPER(TRIM(Applications!I372))="OFFER"),1,0)</f>
        <v/>
      </c>
      <c r="E372" s="26">
        <f>IF(AND(ISNUMBER(Applications!M372),OR(N(Applications!O372)&gt;0,UPPER(TRIM(Applications!I372))="INTERVIEWING",UPPER(TRIM(Applications!I372))="OFFER")),Applications!M372-WEEKDAY(Applications!M372,3),"")</f>
        <v/>
      </c>
      <c r="F372" s="26">
        <f>IF(AND(UPPER(TRIM(Applications!I372))="SKIPPED",ISNUMBER(Applications!A372)),Applications!A372-WEEKDAY(Applications!A372,3),"")</f>
        <v/>
      </c>
      <c r="G372" s="26">
        <f>IF(AND(UPPER(TRIM(Applications!I372))="BOOKMARKED",ISNUMBER(Applications!A372)),Applications!A372-WEEKDAY(Applications!A372,3),"")</f>
        <v/>
      </c>
      <c r="H372" s="26">
        <f>IF(AND(UPPER(TRIM(Applications!I372))="NOT APPLIED",ISNUMBER(Applications!A372)),Applications!A372-WEEKDAY(Applications!A372,3),"")</f>
        <v/>
      </c>
      <c r="I372" s="26">
        <f>IF(AND(UPPER(TRIM(Applications!I372))="REJECTED",ISNUMBER(Applications!M372)),Applications!M372-WEEKDAY(Applications!M372,3),"")</f>
        <v/>
      </c>
      <c r="J372" s="26">
        <f>IF(AND(UPPER(TRIM(Applications!I372))="OFFER",ISNUMBER(Applications!M372)),Applications!M372-WEEKDAY(Applications!M372,3),"")</f>
        <v/>
      </c>
      <c r="K372" s="26">
        <f>IF(TRIM(Applications!J372)="","",IFERROR(LOOKUP(2,1/ISNUMBER(SEARCH($R$2:$R$25,Applications!J372)),$S$2:$S$25),""))</f>
        <v/>
      </c>
      <c r="L372" s="26">
        <f>IF(K372="","",IF(COUNTIF(K$2:K372,K372)=1,COUNTIF(K$2:K$2000,K372)+(2001-ROW())/100000,""))</f>
        <v/>
      </c>
      <c r="M372" s="26">
        <f>IF(TRIM(Applications!D372)="","",TRIM(LEFT(TRIM(Applications!D372),FIND(",",TRIM(Applications!D372)&amp;",")-1)))</f>
        <v/>
      </c>
      <c r="N372" s="26">
        <f>IF(M372="","",IF(LEN(TRIM(LEFT(TRIM(MID(TRIM(Applications!D372),FIND(",",TRIM(Applications!D372)&amp;",")+1,200)),FIND(",",TRIM(MID(TRIM(Applications!D372),FIND(",",TRIM(Applications!D372)&amp;",")+1,200))&amp;",")-1)))=2,UPPER(TRIM(LEFT(TRIM(MID(TRIM(Applications!D372),FIND(",",TRIM(Applications!D372)&amp;",")+1,200)),FIND(",",TRIM(MID(TRIM(Applications!D372),FIND(",",TRIM(Applications!D372)&amp;",")+1,200))&amp;",")-1))),IFERROR(VLOOKUP(LOWER(TRIM(LEFT(TRIM(MID(TRIM(Applications!D372),FIND(",",TRIM(Applications!D372)&amp;",")+1,200)),FIND(",",TRIM(MID(TRIM(Applications!D372),FIND(",",TRIM(Applications!D372)&amp;",")+1,200))&amp;",")-1))),$U$2:$V$67,2,FALSE),"")))</f>
        <v/>
      </c>
      <c r="O372" s="26">
        <f>IF(M372="","",IF(N372="",M372,M372&amp;", "&amp;N372))</f>
        <v/>
      </c>
      <c r="P372" s="26">
        <f>IF(O372="","",IF(COUNTIF(O$2:O372,O372)=1,COUNTIF(O$2:O$2000,O372)+(2001-ROW())/100000,""))</f>
        <v/>
      </c>
    </row>
    <row r="373">
      <c r="A373" s="26">
        <f>IF(AND(ISNUMBER(Applications!A373),ISNUMBER(Applications!M373),OR(UPPER(TRIM(Applications!I373))="INTERVIEWING",UPPER(TRIM(Applications!I373))="REJECTED",UPPER(TRIM(Applications!I373))="OFFER")),IF(Applications!M373&gt;=Applications!A373,Applications!M373-Applications!A373,""),"")</f>
        <v/>
      </c>
      <c r="B373" s="26">
        <f>IF(AND(D373=1,ISNUMBER(Applications!A373)),WEEKDAY(Applications!A373),"")</f>
        <v/>
      </c>
      <c r="C373" s="27">
        <f>IF(AND(D373=1,ISNUMBER(Applications!A373)),Applications!A373-WEEKDAY(Applications!A373,3),"")</f>
        <v/>
      </c>
      <c r="D373" s="26">
        <f>IF(OR(UPPER(TRIM(Applications!I373))="APPLIED",UPPER(TRIM(Applications!I373))="INTERVIEWING",UPPER(TRIM(Applications!I373))="REJECTED",UPPER(TRIM(Applications!I373))="OFFER"),1,0)</f>
        <v/>
      </c>
      <c r="E373" s="26">
        <f>IF(AND(ISNUMBER(Applications!M373),OR(N(Applications!O373)&gt;0,UPPER(TRIM(Applications!I373))="INTERVIEWING",UPPER(TRIM(Applications!I373))="OFFER")),Applications!M373-WEEKDAY(Applications!M373,3),"")</f>
        <v/>
      </c>
      <c r="F373" s="26">
        <f>IF(AND(UPPER(TRIM(Applications!I373))="SKIPPED",ISNUMBER(Applications!A373)),Applications!A373-WEEKDAY(Applications!A373,3),"")</f>
        <v/>
      </c>
      <c r="G373" s="26">
        <f>IF(AND(UPPER(TRIM(Applications!I373))="BOOKMARKED",ISNUMBER(Applications!A373)),Applications!A373-WEEKDAY(Applications!A373,3),"")</f>
        <v/>
      </c>
      <c r="H373" s="26">
        <f>IF(AND(UPPER(TRIM(Applications!I373))="NOT APPLIED",ISNUMBER(Applications!A373)),Applications!A373-WEEKDAY(Applications!A373,3),"")</f>
        <v/>
      </c>
      <c r="I373" s="26">
        <f>IF(AND(UPPER(TRIM(Applications!I373))="REJECTED",ISNUMBER(Applications!M373)),Applications!M373-WEEKDAY(Applications!M373,3),"")</f>
        <v/>
      </c>
      <c r="J373" s="26">
        <f>IF(AND(UPPER(TRIM(Applications!I373))="OFFER",ISNUMBER(Applications!M373)),Applications!M373-WEEKDAY(Applications!M373,3),"")</f>
        <v/>
      </c>
      <c r="K373" s="26">
        <f>IF(TRIM(Applications!J373)="","",IFERROR(LOOKUP(2,1/ISNUMBER(SEARCH($R$2:$R$25,Applications!J373)),$S$2:$S$25),""))</f>
        <v/>
      </c>
      <c r="L373" s="26">
        <f>IF(K373="","",IF(COUNTIF(K$2:K373,K373)=1,COUNTIF(K$2:K$2000,K373)+(2001-ROW())/100000,""))</f>
        <v/>
      </c>
      <c r="M373" s="26">
        <f>IF(TRIM(Applications!D373)="","",TRIM(LEFT(TRIM(Applications!D373),FIND(",",TRIM(Applications!D373)&amp;",")-1)))</f>
        <v/>
      </c>
      <c r="N373" s="26">
        <f>IF(M373="","",IF(LEN(TRIM(LEFT(TRIM(MID(TRIM(Applications!D373),FIND(",",TRIM(Applications!D373)&amp;",")+1,200)),FIND(",",TRIM(MID(TRIM(Applications!D373),FIND(",",TRIM(Applications!D373)&amp;",")+1,200))&amp;",")-1)))=2,UPPER(TRIM(LEFT(TRIM(MID(TRIM(Applications!D373),FIND(",",TRIM(Applications!D373)&amp;",")+1,200)),FIND(",",TRIM(MID(TRIM(Applications!D373),FIND(",",TRIM(Applications!D373)&amp;",")+1,200))&amp;",")-1))),IFERROR(VLOOKUP(LOWER(TRIM(LEFT(TRIM(MID(TRIM(Applications!D373),FIND(",",TRIM(Applications!D373)&amp;",")+1,200)),FIND(",",TRIM(MID(TRIM(Applications!D373),FIND(",",TRIM(Applications!D373)&amp;",")+1,200))&amp;",")-1))),$U$2:$V$67,2,FALSE),"")))</f>
        <v/>
      </c>
      <c r="O373" s="26">
        <f>IF(M373="","",IF(N373="",M373,M373&amp;", "&amp;N373))</f>
        <v/>
      </c>
      <c r="P373" s="26">
        <f>IF(O373="","",IF(COUNTIF(O$2:O373,O373)=1,COUNTIF(O$2:O$2000,O373)+(2001-ROW())/100000,""))</f>
        <v/>
      </c>
    </row>
    <row r="374">
      <c r="A374" s="26">
        <f>IF(AND(ISNUMBER(Applications!A374),ISNUMBER(Applications!M374),OR(UPPER(TRIM(Applications!I374))="INTERVIEWING",UPPER(TRIM(Applications!I374))="REJECTED",UPPER(TRIM(Applications!I374))="OFFER")),IF(Applications!M374&gt;=Applications!A374,Applications!M374-Applications!A374,""),"")</f>
        <v/>
      </c>
      <c r="B374" s="26">
        <f>IF(AND(D374=1,ISNUMBER(Applications!A374)),WEEKDAY(Applications!A374),"")</f>
        <v/>
      </c>
      <c r="C374" s="27">
        <f>IF(AND(D374=1,ISNUMBER(Applications!A374)),Applications!A374-WEEKDAY(Applications!A374,3),"")</f>
        <v/>
      </c>
      <c r="D374" s="26">
        <f>IF(OR(UPPER(TRIM(Applications!I374))="APPLIED",UPPER(TRIM(Applications!I374))="INTERVIEWING",UPPER(TRIM(Applications!I374))="REJECTED",UPPER(TRIM(Applications!I374))="OFFER"),1,0)</f>
        <v/>
      </c>
      <c r="E374" s="26">
        <f>IF(AND(ISNUMBER(Applications!M374),OR(N(Applications!O374)&gt;0,UPPER(TRIM(Applications!I374))="INTERVIEWING",UPPER(TRIM(Applications!I374))="OFFER")),Applications!M374-WEEKDAY(Applications!M374,3),"")</f>
        <v/>
      </c>
      <c r="F374" s="26">
        <f>IF(AND(UPPER(TRIM(Applications!I374))="SKIPPED",ISNUMBER(Applications!A374)),Applications!A374-WEEKDAY(Applications!A374,3),"")</f>
        <v/>
      </c>
      <c r="G374" s="26">
        <f>IF(AND(UPPER(TRIM(Applications!I374))="BOOKMARKED",ISNUMBER(Applications!A374)),Applications!A374-WEEKDAY(Applications!A374,3),"")</f>
        <v/>
      </c>
      <c r="H374" s="26">
        <f>IF(AND(UPPER(TRIM(Applications!I374))="NOT APPLIED",ISNUMBER(Applications!A374)),Applications!A374-WEEKDAY(Applications!A374,3),"")</f>
        <v/>
      </c>
      <c r="I374" s="26">
        <f>IF(AND(UPPER(TRIM(Applications!I374))="REJECTED",ISNUMBER(Applications!M374)),Applications!M374-WEEKDAY(Applications!M374,3),"")</f>
        <v/>
      </c>
      <c r="J374" s="26">
        <f>IF(AND(UPPER(TRIM(Applications!I374))="OFFER",ISNUMBER(Applications!M374)),Applications!M374-WEEKDAY(Applications!M374,3),"")</f>
        <v/>
      </c>
      <c r="K374" s="26">
        <f>IF(TRIM(Applications!J374)="","",IFERROR(LOOKUP(2,1/ISNUMBER(SEARCH($R$2:$R$25,Applications!J374)),$S$2:$S$25),""))</f>
        <v/>
      </c>
      <c r="L374" s="26">
        <f>IF(K374="","",IF(COUNTIF(K$2:K374,K374)=1,COUNTIF(K$2:K$2000,K374)+(2001-ROW())/100000,""))</f>
        <v/>
      </c>
      <c r="M374" s="26">
        <f>IF(TRIM(Applications!D374)="","",TRIM(LEFT(TRIM(Applications!D374),FIND(",",TRIM(Applications!D374)&amp;",")-1)))</f>
        <v/>
      </c>
      <c r="N374" s="26">
        <f>IF(M374="","",IF(LEN(TRIM(LEFT(TRIM(MID(TRIM(Applications!D374),FIND(",",TRIM(Applications!D374)&amp;",")+1,200)),FIND(",",TRIM(MID(TRIM(Applications!D374),FIND(",",TRIM(Applications!D374)&amp;",")+1,200))&amp;",")-1)))=2,UPPER(TRIM(LEFT(TRIM(MID(TRIM(Applications!D374),FIND(",",TRIM(Applications!D374)&amp;",")+1,200)),FIND(",",TRIM(MID(TRIM(Applications!D374),FIND(",",TRIM(Applications!D374)&amp;",")+1,200))&amp;",")-1))),IFERROR(VLOOKUP(LOWER(TRIM(LEFT(TRIM(MID(TRIM(Applications!D374),FIND(",",TRIM(Applications!D374)&amp;",")+1,200)),FIND(",",TRIM(MID(TRIM(Applications!D374),FIND(",",TRIM(Applications!D374)&amp;",")+1,200))&amp;",")-1))),$U$2:$V$67,2,FALSE),"")))</f>
        <v/>
      </c>
      <c r="O374" s="26">
        <f>IF(M374="","",IF(N374="",M374,M374&amp;", "&amp;N374))</f>
        <v/>
      </c>
      <c r="P374" s="26">
        <f>IF(O374="","",IF(COUNTIF(O$2:O374,O374)=1,COUNTIF(O$2:O$2000,O374)+(2001-ROW())/100000,""))</f>
        <v/>
      </c>
    </row>
    <row r="375">
      <c r="A375" s="26">
        <f>IF(AND(ISNUMBER(Applications!A375),ISNUMBER(Applications!M375),OR(UPPER(TRIM(Applications!I375))="INTERVIEWING",UPPER(TRIM(Applications!I375))="REJECTED",UPPER(TRIM(Applications!I375))="OFFER")),IF(Applications!M375&gt;=Applications!A375,Applications!M375-Applications!A375,""),"")</f>
        <v/>
      </c>
      <c r="B375" s="26">
        <f>IF(AND(D375=1,ISNUMBER(Applications!A375)),WEEKDAY(Applications!A375),"")</f>
        <v/>
      </c>
      <c r="C375" s="27">
        <f>IF(AND(D375=1,ISNUMBER(Applications!A375)),Applications!A375-WEEKDAY(Applications!A375,3),"")</f>
        <v/>
      </c>
      <c r="D375" s="26">
        <f>IF(OR(UPPER(TRIM(Applications!I375))="APPLIED",UPPER(TRIM(Applications!I375))="INTERVIEWING",UPPER(TRIM(Applications!I375))="REJECTED",UPPER(TRIM(Applications!I375))="OFFER"),1,0)</f>
        <v/>
      </c>
      <c r="E375" s="26">
        <f>IF(AND(ISNUMBER(Applications!M375),OR(N(Applications!O375)&gt;0,UPPER(TRIM(Applications!I375))="INTERVIEWING",UPPER(TRIM(Applications!I375))="OFFER")),Applications!M375-WEEKDAY(Applications!M375,3),"")</f>
        <v/>
      </c>
      <c r="F375" s="26">
        <f>IF(AND(UPPER(TRIM(Applications!I375))="SKIPPED",ISNUMBER(Applications!A375)),Applications!A375-WEEKDAY(Applications!A375,3),"")</f>
        <v/>
      </c>
      <c r="G375" s="26">
        <f>IF(AND(UPPER(TRIM(Applications!I375))="BOOKMARKED",ISNUMBER(Applications!A375)),Applications!A375-WEEKDAY(Applications!A375,3),"")</f>
        <v/>
      </c>
      <c r="H375" s="26">
        <f>IF(AND(UPPER(TRIM(Applications!I375))="NOT APPLIED",ISNUMBER(Applications!A375)),Applications!A375-WEEKDAY(Applications!A375,3),"")</f>
        <v/>
      </c>
      <c r="I375" s="26">
        <f>IF(AND(UPPER(TRIM(Applications!I375))="REJECTED",ISNUMBER(Applications!M375)),Applications!M375-WEEKDAY(Applications!M375,3),"")</f>
        <v/>
      </c>
      <c r="J375" s="26">
        <f>IF(AND(UPPER(TRIM(Applications!I375))="OFFER",ISNUMBER(Applications!M375)),Applications!M375-WEEKDAY(Applications!M375,3),"")</f>
        <v/>
      </c>
      <c r="K375" s="26">
        <f>IF(TRIM(Applications!J375)="","",IFERROR(LOOKUP(2,1/ISNUMBER(SEARCH($R$2:$R$25,Applications!J375)),$S$2:$S$25),""))</f>
        <v/>
      </c>
      <c r="L375" s="26">
        <f>IF(K375="","",IF(COUNTIF(K$2:K375,K375)=1,COUNTIF(K$2:K$2000,K375)+(2001-ROW())/100000,""))</f>
        <v/>
      </c>
      <c r="M375" s="26">
        <f>IF(TRIM(Applications!D375)="","",TRIM(LEFT(TRIM(Applications!D375),FIND(",",TRIM(Applications!D375)&amp;",")-1)))</f>
        <v/>
      </c>
      <c r="N375" s="26">
        <f>IF(M375="","",IF(LEN(TRIM(LEFT(TRIM(MID(TRIM(Applications!D375),FIND(",",TRIM(Applications!D375)&amp;",")+1,200)),FIND(",",TRIM(MID(TRIM(Applications!D375),FIND(",",TRIM(Applications!D375)&amp;",")+1,200))&amp;",")-1)))=2,UPPER(TRIM(LEFT(TRIM(MID(TRIM(Applications!D375),FIND(",",TRIM(Applications!D375)&amp;",")+1,200)),FIND(",",TRIM(MID(TRIM(Applications!D375),FIND(",",TRIM(Applications!D375)&amp;",")+1,200))&amp;",")-1))),IFERROR(VLOOKUP(LOWER(TRIM(LEFT(TRIM(MID(TRIM(Applications!D375),FIND(",",TRIM(Applications!D375)&amp;",")+1,200)),FIND(",",TRIM(MID(TRIM(Applications!D375),FIND(",",TRIM(Applications!D375)&amp;",")+1,200))&amp;",")-1))),$U$2:$V$67,2,FALSE),"")))</f>
        <v/>
      </c>
      <c r="O375" s="26">
        <f>IF(M375="","",IF(N375="",M375,M375&amp;", "&amp;N375))</f>
        <v/>
      </c>
      <c r="P375" s="26">
        <f>IF(O375="","",IF(COUNTIF(O$2:O375,O375)=1,COUNTIF(O$2:O$2000,O375)+(2001-ROW())/100000,""))</f>
        <v/>
      </c>
    </row>
    <row r="376">
      <c r="A376" s="26">
        <f>IF(AND(ISNUMBER(Applications!A376),ISNUMBER(Applications!M376),OR(UPPER(TRIM(Applications!I376))="INTERVIEWING",UPPER(TRIM(Applications!I376))="REJECTED",UPPER(TRIM(Applications!I376))="OFFER")),IF(Applications!M376&gt;=Applications!A376,Applications!M376-Applications!A376,""),"")</f>
        <v/>
      </c>
      <c r="B376" s="26">
        <f>IF(AND(D376=1,ISNUMBER(Applications!A376)),WEEKDAY(Applications!A376),"")</f>
        <v/>
      </c>
      <c r="C376" s="27">
        <f>IF(AND(D376=1,ISNUMBER(Applications!A376)),Applications!A376-WEEKDAY(Applications!A376,3),"")</f>
        <v/>
      </c>
      <c r="D376" s="26">
        <f>IF(OR(UPPER(TRIM(Applications!I376))="APPLIED",UPPER(TRIM(Applications!I376))="INTERVIEWING",UPPER(TRIM(Applications!I376))="REJECTED",UPPER(TRIM(Applications!I376))="OFFER"),1,0)</f>
        <v/>
      </c>
      <c r="E376" s="26">
        <f>IF(AND(ISNUMBER(Applications!M376),OR(N(Applications!O376)&gt;0,UPPER(TRIM(Applications!I376))="INTERVIEWING",UPPER(TRIM(Applications!I376))="OFFER")),Applications!M376-WEEKDAY(Applications!M376,3),"")</f>
        <v/>
      </c>
      <c r="F376" s="26">
        <f>IF(AND(UPPER(TRIM(Applications!I376))="SKIPPED",ISNUMBER(Applications!A376)),Applications!A376-WEEKDAY(Applications!A376,3),"")</f>
        <v/>
      </c>
      <c r="G376" s="26">
        <f>IF(AND(UPPER(TRIM(Applications!I376))="BOOKMARKED",ISNUMBER(Applications!A376)),Applications!A376-WEEKDAY(Applications!A376,3),"")</f>
        <v/>
      </c>
      <c r="H376" s="26">
        <f>IF(AND(UPPER(TRIM(Applications!I376))="NOT APPLIED",ISNUMBER(Applications!A376)),Applications!A376-WEEKDAY(Applications!A376,3),"")</f>
        <v/>
      </c>
      <c r="I376" s="26">
        <f>IF(AND(UPPER(TRIM(Applications!I376))="REJECTED",ISNUMBER(Applications!M376)),Applications!M376-WEEKDAY(Applications!M376,3),"")</f>
        <v/>
      </c>
      <c r="J376" s="26">
        <f>IF(AND(UPPER(TRIM(Applications!I376))="OFFER",ISNUMBER(Applications!M376)),Applications!M376-WEEKDAY(Applications!M376,3),"")</f>
        <v/>
      </c>
      <c r="K376" s="26">
        <f>IF(TRIM(Applications!J376)="","",IFERROR(LOOKUP(2,1/ISNUMBER(SEARCH($R$2:$R$25,Applications!J376)),$S$2:$S$25),""))</f>
        <v/>
      </c>
      <c r="L376" s="26">
        <f>IF(K376="","",IF(COUNTIF(K$2:K376,K376)=1,COUNTIF(K$2:K$2000,K376)+(2001-ROW())/100000,""))</f>
        <v/>
      </c>
      <c r="M376" s="26">
        <f>IF(TRIM(Applications!D376)="","",TRIM(LEFT(TRIM(Applications!D376),FIND(",",TRIM(Applications!D376)&amp;",")-1)))</f>
        <v/>
      </c>
      <c r="N376" s="26">
        <f>IF(M376="","",IF(LEN(TRIM(LEFT(TRIM(MID(TRIM(Applications!D376),FIND(",",TRIM(Applications!D376)&amp;",")+1,200)),FIND(",",TRIM(MID(TRIM(Applications!D376),FIND(",",TRIM(Applications!D376)&amp;",")+1,200))&amp;",")-1)))=2,UPPER(TRIM(LEFT(TRIM(MID(TRIM(Applications!D376),FIND(",",TRIM(Applications!D376)&amp;",")+1,200)),FIND(",",TRIM(MID(TRIM(Applications!D376),FIND(",",TRIM(Applications!D376)&amp;",")+1,200))&amp;",")-1))),IFERROR(VLOOKUP(LOWER(TRIM(LEFT(TRIM(MID(TRIM(Applications!D376),FIND(",",TRIM(Applications!D376)&amp;",")+1,200)),FIND(",",TRIM(MID(TRIM(Applications!D376),FIND(",",TRIM(Applications!D376)&amp;",")+1,200))&amp;",")-1))),$U$2:$V$67,2,FALSE),"")))</f>
        <v/>
      </c>
      <c r="O376" s="26">
        <f>IF(M376="","",IF(N376="",M376,M376&amp;", "&amp;N376))</f>
        <v/>
      </c>
      <c r="P376" s="26">
        <f>IF(O376="","",IF(COUNTIF(O$2:O376,O376)=1,COUNTIF(O$2:O$2000,O376)+(2001-ROW())/100000,""))</f>
        <v/>
      </c>
    </row>
    <row r="377">
      <c r="A377" s="26">
        <f>IF(AND(ISNUMBER(Applications!A377),ISNUMBER(Applications!M377),OR(UPPER(TRIM(Applications!I377))="INTERVIEWING",UPPER(TRIM(Applications!I377))="REJECTED",UPPER(TRIM(Applications!I377))="OFFER")),IF(Applications!M377&gt;=Applications!A377,Applications!M377-Applications!A377,""),"")</f>
        <v/>
      </c>
      <c r="B377" s="26">
        <f>IF(AND(D377=1,ISNUMBER(Applications!A377)),WEEKDAY(Applications!A377),"")</f>
        <v/>
      </c>
      <c r="C377" s="27">
        <f>IF(AND(D377=1,ISNUMBER(Applications!A377)),Applications!A377-WEEKDAY(Applications!A377,3),"")</f>
        <v/>
      </c>
      <c r="D377" s="26">
        <f>IF(OR(UPPER(TRIM(Applications!I377))="APPLIED",UPPER(TRIM(Applications!I377))="INTERVIEWING",UPPER(TRIM(Applications!I377))="REJECTED",UPPER(TRIM(Applications!I377))="OFFER"),1,0)</f>
        <v/>
      </c>
      <c r="E377" s="26">
        <f>IF(AND(ISNUMBER(Applications!M377),OR(N(Applications!O377)&gt;0,UPPER(TRIM(Applications!I377))="INTERVIEWING",UPPER(TRIM(Applications!I377))="OFFER")),Applications!M377-WEEKDAY(Applications!M377,3),"")</f>
        <v/>
      </c>
      <c r="F377" s="26">
        <f>IF(AND(UPPER(TRIM(Applications!I377))="SKIPPED",ISNUMBER(Applications!A377)),Applications!A377-WEEKDAY(Applications!A377,3),"")</f>
        <v/>
      </c>
      <c r="G377" s="26">
        <f>IF(AND(UPPER(TRIM(Applications!I377))="BOOKMARKED",ISNUMBER(Applications!A377)),Applications!A377-WEEKDAY(Applications!A377,3),"")</f>
        <v/>
      </c>
      <c r="H377" s="26">
        <f>IF(AND(UPPER(TRIM(Applications!I377))="NOT APPLIED",ISNUMBER(Applications!A377)),Applications!A377-WEEKDAY(Applications!A377,3),"")</f>
        <v/>
      </c>
      <c r="I377" s="26">
        <f>IF(AND(UPPER(TRIM(Applications!I377))="REJECTED",ISNUMBER(Applications!M377)),Applications!M377-WEEKDAY(Applications!M377,3),"")</f>
        <v/>
      </c>
      <c r="J377" s="26">
        <f>IF(AND(UPPER(TRIM(Applications!I377))="OFFER",ISNUMBER(Applications!M377)),Applications!M377-WEEKDAY(Applications!M377,3),"")</f>
        <v/>
      </c>
      <c r="K377" s="26">
        <f>IF(TRIM(Applications!J377)="","",IFERROR(LOOKUP(2,1/ISNUMBER(SEARCH($R$2:$R$25,Applications!J377)),$S$2:$S$25),""))</f>
        <v/>
      </c>
      <c r="L377" s="26">
        <f>IF(K377="","",IF(COUNTIF(K$2:K377,K377)=1,COUNTIF(K$2:K$2000,K377)+(2001-ROW())/100000,""))</f>
        <v/>
      </c>
      <c r="M377" s="26">
        <f>IF(TRIM(Applications!D377)="","",TRIM(LEFT(TRIM(Applications!D377),FIND(",",TRIM(Applications!D377)&amp;",")-1)))</f>
        <v/>
      </c>
      <c r="N377" s="26">
        <f>IF(M377="","",IF(LEN(TRIM(LEFT(TRIM(MID(TRIM(Applications!D377),FIND(",",TRIM(Applications!D377)&amp;",")+1,200)),FIND(",",TRIM(MID(TRIM(Applications!D377),FIND(",",TRIM(Applications!D377)&amp;",")+1,200))&amp;",")-1)))=2,UPPER(TRIM(LEFT(TRIM(MID(TRIM(Applications!D377),FIND(",",TRIM(Applications!D377)&amp;",")+1,200)),FIND(",",TRIM(MID(TRIM(Applications!D377),FIND(",",TRIM(Applications!D377)&amp;",")+1,200))&amp;",")-1))),IFERROR(VLOOKUP(LOWER(TRIM(LEFT(TRIM(MID(TRIM(Applications!D377),FIND(",",TRIM(Applications!D377)&amp;",")+1,200)),FIND(",",TRIM(MID(TRIM(Applications!D377),FIND(",",TRIM(Applications!D377)&amp;",")+1,200))&amp;",")-1))),$U$2:$V$67,2,FALSE),"")))</f>
        <v/>
      </c>
      <c r="O377" s="26">
        <f>IF(M377="","",IF(N377="",M377,M377&amp;", "&amp;N377))</f>
        <v/>
      </c>
      <c r="P377" s="26">
        <f>IF(O377="","",IF(COUNTIF(O$2:O377,O377)=1,COUNTIF(O$2:O$2000,O377)+(2001-ROW())/100000,""))</f>
        <v/>
      </c>
    </row>
    <row r="378">
      <c r="A378" s="26">
        <f>IF(AND(ISNUMBER(Applications!A378),ISNUMBER(Applications!M378),OR(UPPER(TRIM(Applications!I378))="INTERVIEWING",UPPER(TRIM(Applications!I378))="REJECTED",UPPER(TRIM(Applications!I378))="OFFER")),IF(Applications!M378&gt;=Applications!A378,Applications!M378-Applications!A378,""),"")</f>
        <v/>
      </c>
      <c r="B378" s="26">
        <f>IF(AND(D378=1,ISNUMBER(Applications!A378)),WEEKDAY(Applications!A378),"")</f>
        <v/>
      </c>
      <c r="C378" s="27">
        <f>IF(AND(D378=1,ISNUMBER(Applications!A378)),Applications!A378-WEEKDAY(Applications!A378,3),"")</f>
        <v/>
      </c>
      <c r="D378" s="26">
        <f>IF(OR(UPPER(TRIM(Applications!I378))="APPLIED",UPPER(TRIM(Applications!I378))="INTERVIEWING",UPPER(TRIM(Applications!I378))="REJECTED",UPPER(TRIM(Applications!I378))="OFFER"),1,0)</f>
        <v/>
      </c>
      <c r="E378" s="26">
        <f>IF(AND(ISNUMBER(Applications!M378),OR(N(Applications!O378)&gt;0,UPPER(TRIM(Applications!I378))="INTERVIEWING",UPPER(TRIM(Applications!I378))="OFFER")),Applications!M378-WEEKDAY(Applications!M378,3),"")</f>
        <v/>
      </c>
      <c r="F378" s="26">
        <f>IF(AND(UPPER(TRIM(Applications!I378))="SKIPPED",ISNUMBER(Applications!A378)),Applications!A378-WEEKDAY(Applications!A378,3),"")</f>
        <v/>
      </c>
      <c r="G378" s="26">
        <f>IF(AND(UPPER(TRIM(Applications!I378))="BOOKMARKED",ISNUMBER(Applications!A378)),Applications!A378-WEEKDAY(Applications!A378,3),"")</f>
        <v/>
      </c>
      <c r="H378" s="26">
        <f>IF(AND(UPPER(TRIM(Applications!I378))="NOT APPLIED",ISNUMBER(Applications!A378)),Applications!A378-WEEKDAY(Applications!A378,3),"")</f>
        <v/>
      </c>
      <c r="I378" s="26">
        <f>IF(AND(UPPER(TRIM(Applications!I378))="REJECTED",ISNUMBER(Applications!M378)),Applications!M378-WEEKDAY(Applications!M378,3),"")</f>
        <v/>
      </c>
      <c r="J378" s="26">
        <f>IF(AND(UPPER(TRIM(Applications!I378))="OFFER",ISNUMBER(Applications!M378)),Applications!M378-WEEKDAY(Applications!M378,3),"")</f>
        <v/>
      </c>
      <c r="K378" s="26">
        <f>IF(TRIM(Applications!J378)="","",IFERROR(LOOKUP(2,1/ISNUMBER(SEARCH($R$2:$R$25,Applications!J378)),$S$2:$S$25),""))</f>
        <v/>
      </c>
      <c r="L378" s="26">
        <f>IF(K378="","",IF(COUNTIF(K$2:K378,K378)=1,COUNTIF(K$2:K$2000,K378)+(2001-ROW())/100000,""))</f>
        <v/>
      </c>
      <c r="M378" s="26">
        <f>IF(TRIM(Applications!D378)="","",TRIM(LEFT(TRIM(Applications!D378),FIND(",",TRIM(Applications!D378)&amp;",")-1)))</f>
        <v/>
      </c>
      <c r="N378" s="26">
        <f>IF(M378="","",IF(LEN(TRIM(LEFT(TRIM(MID(TRIM(Applications!D378),FIND(",",TRIM(Applications!D378)&amp;",")+1,200)),FIND(",",TRIM(MID(TRIM(Applications!D378),FIND(",",TRIM(Applications!D378)&amp;",")+1,200))&amp;",")-1)))=2,UPPER(TRIM(LEFT(TRIM(MID(TRIM(Applications!D378),FIND(",",TRIM(Applications!D378)&amp;",")+1,200)),FIND(",",TRIM(MID(TRIM(Applications!D378),FIND(",",TRIM(Applications!D378)&amp;",")+1,200))&amp;",")-1))),IFERROR(VLOOKUP(LOWER(TRIM(LEFT(TRIM(MID(TRIM(Applications!D378),FIND(",",TRIM(Applications!D378)&amp;",")+1,200)),FIND(",",TRIM(MID(TRIM(Applications!D378),FIND(",",TRIM(Applications!D378)&amp;",")+1,200))&amp;",")-1))),$U$2:$V$67,2,FALSE),"")))</f>
        <v/>
      </c>
      <c r="O378" s="26">
        <f>IF(M378="","",IF(N378="",M378,M378&amp;", "&amp;N378))</f>
        <v/>
      </c>
      <c r="P378" s="26">
        <f>IF(O378="","",IF(COUNTIF(O$2:O378,O378)=1,COUNTIF(O$2:O$2000,O378)+(2001-ROW())/100000,""))</f>
        <v/>
      </c>
    </row>
    <row r="379">
      <c r="A379" s="26">
        <f>IF(AND(ISNUMBER(Applications!A379),ISNUMBER(Applications!M379),OR(UPPER(TRIM(Applications!I379))="INTERVIEWING",UPPER(TRIM(Applications!I379))="REJECTED",UPPER(TRIM(Applications!I379))="OFFER")),IF(Applications!M379&gt;=Applications!A379,Applications!M379-Applications!A379,""),"")</f>
        <v/>
      </c>
      <c r="B379" s="26">
        <f>IF(AND(D379=1,ISNUMBER(Applications!A379)),WEEKDAY(Applications!A379),"")</f>
        <v/>
      </c>
      <c r="C379" s="27">
        <f>IF(AND(D379=1,ISNUMBER(Applications!A379)),Applications!A379-WEEKDAY(Applications!A379,3),"")</f>
        <v/>
      </c>
      <c r="D379" s="26">
        <f>IF(OR(UPPER(TRIM(Applications!I379))="APPLIED",UPPER(TRIM(Applications!I379))="INTERVIEWING",UPPER(TRIM(Applications!I379))="REJECTED",UPPER(TRIM(Applications!I379))="OFFER"),1,0)</f>
        <v/>
      </c>
      <c r="E379" s="26">
        <f>IF(AND(ISNUMBER(Applications!M379),OR(N(Applications!O379)&gt;0,UPPER(TRIM(Applications!I379))="INTERVIEWING",UPPER(TRIM(Applications!I379))="OFFER")),Applications!M379-WEEKDAY(Applications!M379,3),"")</f>
        <v/>
      </c>
      <c r="F379" s="26">
        <f>IF(AND(UPPER(TRIM(Applications!I379))="SKIPPED",ISNUMBER(Applications!A379)),Applications!A379-WEEKDAY(Applications!A379,3),"")</f>
        <v/>
      </c>
      <c r="G379" s="26">
        <f>IF(AND(UPPER(TRIM(Applications!I379))="BOOKMARKED",ISNUMBER(Applications!A379)),Applications!A379-WEEKDAY(Applications!A379,3),"")</f>
        <v/>
      </c>
      <c r="H379" s="26">
        <f>IF(AND(UPPER(TRIM(Applications!I379))="NOT APPLIED",ISNUMBER(Applications!A379)),Applications!A379-WEEKDAY(Applications!A379,3),"")</f>
        <v/>
      </c>
      <c r="I379" s="26">
        <f>IF(AND(UPPER(TRIM(Applications!I379))="REJECTED",ISNUMBER(Applications!M379)),Applications!M379-WEEKDAY(Applications!M379,3),"")</f>
        <v/>
      </c>
      <c r="J379" s="26">
        <f>IF(AND(UPPER(TRIM(Applications!I379))="OFFER",ISNUMBER(Applications!M379)),Applications!M379-WEEKDAY(Applications!M379,3),"")</f>
        <v/>
      </c>
      <c r="K379" s="26">
        <f>IF(TRIM(Applications!J379)="","",IFERROR(LOOKUP(2,1/ISNUMBER(SEARCH($R$2:$R$25,Applications!J379)),$S$2:$S$25),""))</f>
        <v/>
      </c>
      <c r="L379" s="26">
        <f>IF(K379="","",IF(COUNTIF(K$2:K379,K379)=1,COUNTIF(K$2:K$2000,K379)+(2001-ROW())/100000,""))</f>
        <v/>
      </c>
      <c r="M379" s="26">
        <f>IF(TRIM(Applications!D379)="","",TRIM(LEFT(TRIM(Applications!D379),FIND(",",TRIM(Applications!D379)&amp;",")-1)))</f>
        <v/>
      </c>
      <c r="N379" s="26">
        <f>IF(M379="","",IF(LEN(TRIM(LEFT(TRIM(MID(TRIM(Applications!D379),FIND(",",TRIM(Applications!D379)&amp;",")+1,200)),FIND(",",TRIM(MID(TRIM(Applications!D379),FIND(",",TRIM(Applications!D379)&amp;",")+1,200))&amp;",")-1)))=2,UPPER(TRIM(LEFT(TRIM(MID(TRIM(Applications!D379),FIND(",",TRIM(Applications!D379)&amp;",")+1,200)),FIND(",",TRIM(MID(TRIM(Applications!D379),FIND(",",TRIM(Applications!D379)&amp;",")+1,200))&amp;",")-1))),IFERROR(VLOOKUP(LOWER(TRIM(LEFT(TRIM(MID(TRIM(Applications!D379),FIND(",",TRIM(Applications!D379)&amp;",")+1,200)),FIND(",",TRIM(MID(TRIM(Applications!D379),FIND(",",TRIM(Applications!D379)&amp;",")+1,200))&amp;",")-1))),$U$2:$V$67,2,FALSE),"")))</f>
        <v/>
      </c>
      <c r="O379" s="26">
        <f>IF(M379="","",IF(N379="",M379,M379&amp;", "&amp;N379))</f>
        <v/>
      </c>
      <c r="P379" s="26">
        <f>IF(O379="","",IF(COUNTIF(O$2:O379,O379)=1,COUNTIF(O$2:O$2000,O379)+(2001-ROW())/100000,""))</f>
        <v/>
      </c>
    </row>
    <row r="380">
      <c r="A380" s="26">
        <f>IF(AND(ISNUMBER(Applications!A380),ISNUMBER(Applications!M380),OR(UPPER(TRIM(Applications!I380))="INTERVIEWING",UPPER(TRIM(Applications!I380))="REJECTED",UPPER(TRIM(Applications!I380))="OFFER")),IF(Applications!M380&gt;=Applications!A380,Applications!M380-Applications!A380,""),"")</f>
        <v/>
      </c>
      <c r="B380" s="26">
        <f>IF(AND(D380=1,ISNUMBER(Applications!A380)),WEEKDAY(Applications!A380),"")</f>
        <v/>
      </c>
      <c r="C380" s="27">
        <f>IF(AND(D380=1,ISNUMBER(Applications!A380)),Applications!A380-WEEKDAY(Applications!A380,3),"")</f>
        <v/>
      </c>
      <c r="D380" s="26">
        <f>IF(OR(UPPER(TRIM(Applications!I380))="APPLIED",UPPER(TRIM(Applications!I380))="INTERVIEWING",UPPER(TRIM(Applications!I380))="REJECTED",UPPER(TRIM(Applications!I380))="OFFER"),1,0)</f>
        <v/>
      </c>
      <c r="E380" s="26">
        <f>IF(AND(ISNUMBER(Applications!M380),OR(N(Applications!O380)&gt;0,UPPER(TRIM(Applications!I380))="INTERVIEWING",UPPER(TRIM(Applications!I380))="OFFER")),Applications!M380-WEEKDAY(Applications!M380,3),"")</f>
        <v/>
      </c>
      <c r="F380" s="26">
        <f>IF(AND(UPPER(TRIM(Applications!I380))="SKIPPED",ISNUMBER(Applications!A380)),Applications!A380-WEEKDAY(Applications!A380,3),"")</f>
        <v/>
      </c>
      <c r="G380" s="26">
        <f>IF(AND(UPPER(TRIM(Applications!I380))="BOOKMARKED",ISNUMBER(Applications!A380)),Applications!A380-WEEKDAY(Applications!A380,3),"")</f>
        <v/>
      </c>
      <c r="H380" s="26">
        <f>IF(AND(UPPER(TRIM(Applications!I380))="NOT APPLIED",ISNUMBER(Applications!A380)),Applications!A380-WEEKDAY(Applications!A380,3),"")</f>
        <v/>
      </c>
      <c r="I380" s="26">
        <f>IF(AND(UPPER(TRIM(Applications!I380))="REJECTED",ISNUMBER(Applications!M380)),Applications!M380-WEEKDAY(Applications!M380,3),"")</f>
        <v/>
      </c>
      <c r="J380" s="26">
        <f>IF(AND(UPPER(TRIM(Applications!I380))="OFFER",ISNUMBER(Applications!M380)),Applications!M380-WEEKDAY(Applications!M380,3),"")</f>
        <v/>
      </c>
      <c r="K380" s="26">
        <f>IF(TRIM(Applications!J380)="","",IFERROR(LOOKUP(2,1/ISNUMBER(SEARCH($R$2:$R$25,Applications!J380)),$S$2:$S$25),""))</f>
        <v/>
      </c>
      <c r="L380" s="26">
        <f>IF(K380="","",IF(COUNTIF(K$2:K380,K380)=1,COUNTIF(K$2:K$2000,K380)+(2001-ROW())/100000,""))</f>
        <v/>
      </c>
      <c r="M380" s="26">
        <f>IF(TRIM(Applications!D380)="","",TRIM(LEFT(TRIM(Applications!D380),FIND(",",TRIM(Applications!D380)&amp;",")-1)))</f>
        <v/>
      </c>
      <c r="N380" s="26">
        <f>IF(M380="","",IF(LEN(TRIM(LEFT(TRIM(MID(TRIM(Applications!D380),FIND(",",TRIM(Applications!D380)&amp;",")+1,200)),FIND(",",TRIM(MID(TRIM(Applications!D380),FIND(",",TRIM(Applications!D380)&amp;",")+1,200))&amp;",")-1)))=2,UPPER(TRIM(LEFT(TRIM(MID(TRIM(Applications!D380),FIND(",",TRIM(Applications!D380)&amp;",")+1,200)),FIND(",",TRIM(MID(TRIM(Applications!D380),FIND(",",TRIM(Applications!D380)&amp;",")+1,200))&amp;",")-1))),IFERROR(VLOOKUP(LOWER(TRIM(LEFT(TRIM(MID(TRIM(Applications!D380),FIND(",",TRIM(Applications!D380)&amp;",")+1,200)),FIND(",",TRIM(MID(TRIM(Applications!D380),FIND(",",TRIM(Applications!D380)&amp;",")+1,200))&amp;",")-1))),$U$2:$V$67,2,FALSE),"")))</f>
        <v/>
      </c>
      <c r="O380" s="26">
        <f>IF(M380="","",IF(N380="",M380,M380&amp;", "&amp;N380))</f>
        <v/>
      </c>
      <c r="P380" s="26">
        <f>IF(O380="","",IF(COUNTIF(O$2:O380,O380)=1,COUNTIF(O$2:O$2000,O380)+(2001-ROW())/100000,""))</f>
        <v/>
      </c>
    </row>
    <row r="381">
      <c r="A381" s="26">
        <f>IF(AND(ISNUMBER(Applications!A381),ISNUMBER(Applications!M381),OR(UPPER(TRIM(Applications!I381))="INTERVIEWING",UPPER(TRIM(Applications!I381))="REJECTED",UPPER(TRIM(Applications!I381))="OFFER")),IF(Applications!M381&gt;=Applications!A381,Applications!M381-Applications!A381,""),"")</f>
        <v/>
      </c>
      <c r="B381" s="26">
        <f>IF(AND(D381=1,ISNUMBER(Applications!A381)),WEEKDAY(Applications!A381),"")</f>
        <v/>
      </c>
      <c r="C381" s="27">
        <f>IF(AND(D381=1,ISNUMBER(Applications!A381)),Applications!A381-WEEKDAY(Applications!A381,3),"")</f>
        <v/>
      </c>
      <c r="D381" s="26">
        <f>IF(OR(UPPER(TRIM(Applications!I381))="APPLIED",UPPER(TRIM(Applications!I381))="INTERVIEWING",UPPER(TRIM(Applications!I381))="REJECTED",UPPER(TRIM(Applications!I381))="OFFER"),1,0)</f>
        <v/>
      </c>
      <c r="E381" s="26">
        <f>IF(AND(ISNUMBER(Applications!M381),OR(N(Applications!O381)&gt;0,UPPER(TRIM(Applications!I381))="INTERVIEWING",UPPER(TRIM(Applications!I381))="OFFER")),Applications!M381-WEEKDAY(Applications!M381,3),"")</f>
        <v/>
      </c>
      <c r="F381" s="26">
        <f>IF(AND(UPPER(TRIM(Applications!I381))="SKIPPED",ISNUMBER(Applications!A381)),Applications!A381-WEEKDAY(Applications!A381,3),"")</f>
        <v/>
      </c>
      <c r="G381" s="26">
        <f>IF(AND(UPPER(TRIM(Applications!I381))="BOOKMARKED",ISNUMBER(Applications!A381)),Applications!A381-WEEKDAY(Applications!A381,3),"")</f>
        <v/>
      </c>
      <c r="H381" s="26">
        <f>IF(AND(UPPER(TRIM(Applications!I381))="NOT APPLIED",ISNUMBER(Applications!A381)),Applications!A381-WEEKDAY(Applications!A381,3),"")</f>
        <v/>
      </c>
      <c r="I381" s="26">
        <f>IF(AND(UPPER(TRIM(Applications!I381))="REJECTED",ISNUMBER(Applications!M381)),Applications!M381-WEEKDAY(Applications!M381,3),"")</f>
        <v/>
      </c>
      <c r="J381" s="26">
        <f>IF(AND(UPPER(TRIM(Applications!I381))="OFFER",ISNUMBER(Applications!M381)),Applications!M381-WEEKDAY(Applications!M381,3),"")</f>
        <v/>
      </c>
      <c r="K381" s="26">
        <f>IF(TRIM(Applications!J381)="","",IFERROR(LOOKUP(2,1/ISNUMBER(SEARCH($R$2:$R$25,Applications!J381)),$S$2:$S$25),""))</f>
        <v/>
      </c>
      <c r="L381" s="26">
        <f>IF(K381="","",IF(COUNTIF(K$2:K381,K381)=1,COUNTIF(K$2:K$2000,K381)+(2001-ROW())/100000,""))</f>
        <v/>
      </c>
      <c r="M381" s="26">
        <f>IF(TRIM(Applications!D381)="","",TRIM(LEFT(TRIM(Applications!D381),FIND(",",TRIM(Applications!D381)&amp;",")-1)))</f>
        <v/>
      </c>
      <c r="N381" s="26">
        <f>IF(M381="","",IF(LEN(TRIM(LEFT(TRIM(MID(TRIM(Applications!D381),FIND(",",TRIM(Applications!D381)&amp;",")+1,200)),FIND(",",TRIM(MID(TRIM(Applications!D381),FIND(",",TRIM(Applications!D381)&amp;",")+1,200))&amp;",")-1)))=2,UPPER(TRIM(LEFT(TRIM(MID(TRIM(Applications!D381),FIND(",",TRIM(Applications!D381)&amp;",")+1,200)),FIND(",",TRIM(MID(TRIM(Applications!D381),FIND(",",TRIM(Applications!D381)&amp;",")+1,200))&amp;",")-1))),IFERROR(VLOOKUP(LOWER(TRIM(LEFT(TRIM(MID(TRIM(Applications!D381),FIND(",",TRIM(Applications!D381)&amp;",")+1,200)),FIND(",",TRIM(MID(TRIM(Applications!D381),FIND(",",TRIM(Applications!D381)&amp;",")+1,200))&amp;",")-1))),$U$2:$V$67,2,FALSE),"")))</f>
        <v/>
      </c>
      <c r="O381" s="26">
        <f>IF(M381="","",IF(N381="",M381,M381&amp;", "&amp;N381))</f>
        <v/>
      </c>
      <c r="P381" s="26">
        <f>IF(O381="","",IF(COUNTIF(O$2:O381,O381)=1,COUNTIF(O$2:O$2000,O381)+(2001-ROW())/100000,""))</f>
        <v/>
      </c>
    </row>
    <row r="382">
      <c r="A382" s="26">
        <f>IF(AND(ISNUMBER(Applications!A382),ISNUMBER(Applications!M382),OR(UPPER(TRIM(Applications!I382))="INTERVIEWING",UPPER(TRIM(Applications!I382))="REJECTED",UPPER(TRIM(Applications!I382))="OFFER")),IF(Applications!M382&gt;=Applications!A382,Applications!M382-Applications!A382,""),"")</f>
        <v/>
      </c>
      <c r="B382" s="26">
        <f>IF(AND(D382=1,ISNUMBER(Applications!A382)),WEEKDAY(Applications!A382),"")</f>
        <v/>
      </c>
      <c r="C382" s="27">
        <f>IF(AND(D382=1,ISNUMBER(Applications!A382)),Applications!A382-WEEKDAY(Applications!A382,3),"")</f>
        <v/>
      </c>
      <c r="D382" s="26">
        <f>IF(OR(UPPER(TRIM(Applications!I382))="APPLIED",UPPER(TRIM(Applications!I382))="INTERVIEWING",UPPER(TRIM(Applications!I382))="REJECTED",UPPER(TRIM(Applications!I382))="OFFER"),1,0)</f>
        <v/>
      </c>
      <c r="E382" s="26">
        <f>IF(AND(ISNUMBER(Applications!M382),OR(N(Applications!O382)&gt;0,UPPER(TRIM(Applications!I382))="INTERVIEWING",UPPER(TRIM(Applications!I382))="OFFER")),Applications!M382-WEEKDAY(Applications!M382,3),"")</f>
        <v/>
      </c>
      <c r="F382" s="26">
        <f>IF(AND(UPPER(TRIM(Applications!I382))="SKIPPED",ISNUMBER(Applications!A382)),Applications!A382-WEEKDAY(Applications!A382,3),"")</f>
        <v/>
      </c>
      <c r="G382" s="26">
        <f>IF(AND(UPPER(TRIM(Applications!I382))="BOOKMARKED",ISNUMBER(Applications!A382)),Applications!A382-WEEKDAY(Applications!A382,3),"")</f>
        <v/>
      </c>
      <c r="H382" s="26">
        <f>IF(AND(UPPER(TRIM(Applications!I382))="NOT APPLIED",ISNUMBER(Applications!A382)),Applications!A382-WEEKDAY(Applications!A382,3),"")</f>
        <v/>
      </c>
      <c r="I382" s="26">
        <f>IF(AND(UPPER(TRIM(Applications!I382))="REJECTED",ISNUMBER(Applications!M382)),Applications!M382-WEEKDAY(Applications!M382,3),"")</f>
        <v/>
      </c>
      <c r="J382" s="26">
        <f>IF(AND(UPPER(TRIM(Applications!I382))="OFFER",ISNUMBER(Applications!M382)),Applications!M382-WEEKDAY(Applications!M382,3),"")</f>
        <v/>
      </c>
      <c r="K382" s="26">
        <f>IF(TRIM(Applications!J382)="","",IFERROR(LOOKUP(2,1/ISNUMBER(SEARCH($R$2:$R$25,Applications!J382)),$S$2:$S$25),""))</f>
        <v/>
      </c>
      <c r="L382" s="26">
        <f>IF(K382="","",IF(COUNTIF(K$2:K382,K382)=1,COUNTIF(K$2:K$2000,K382)+(2001-ROW())/100000,""))</f>
        <v/>
      </c>
      <c r="M382" s="26">
        <f>IF(TRIM(Applications!D382)="","",TRIM(LEFT(TRIM(Applications!D382),FIND(",",TRIM(Applications!D382)&amp;",")-1)))</f>
        <v/>
      </c>
      <c r="N382" s="26">
        <f>IF(M382="","",IF(LEN(TRIM(LEFT(TRIM(MID(TRIM(Applications!D382),FIND(",",TRIM(Applications!D382)&amp;",")+1,200)),FIND(",",TRIM(MID(TRIM(Applications!D382),FIND(",",TRIM(Applications!D382)&amp;",")+1,200))&amp;",")-1)))=2,UPPER(TRIM(LEFT(TRIM(MID(TRIM(Applications!D382),FIND(",",TRIM(Applications!D382)&amp;",")+1,200)),FIND(",",TRIM(MID(TRIM(Applications!D382),FIND(",",TRIM(Applications!D382)&amp;",")+1,200))&amp;",")-1))),IFERROR(VLOOKUP(LOWER(TRIM(LEFT(TRIM(MID(TRIM(Applications!D382),FIND(",",TRIM(Applications!D382)&amp;",")+1,200)),FIND(",",TRIM(MID(TRIM(Applications!D382),FIND(",",TRIM(Applications!D382)&amp;",")+1,200))&amp;",")-1))),$U$2:$V$67,2,FALSE),"")))</f>
        <v/>
      </c>
      <c r="O382" s="26">
        <f>IF(M382="","",IF(N382="",M382,M382&amp;", "&amp;N382))</f>
        <v/>
      </c>
      <c r="P382" s="26">
        <f>IF(O382="","",IF(COUNTIF(O$2:O382,O382)=1,COUNTIF(O$2:O$2000,O382)+(2001-ROW())/100000,""))</f>
        <v/>
      </c>
    </row>
    <row r="383">
      <c r="A383" s="26">
        <f>IF(AND(ISNUMBER(Applications!A383),ISNUMBER(Applications!M383),OR(UPPER(TRIM(Applications!I383))="INTERVIEWING",UPPER(TRIM(Applications!I383))="REJECTED",UPPER(TRIM(Applications!I383))="OFFER")),IF(Applications!M383&gt;=Applications!A383,Applications!M383-Applications!A383,""),"")</f>
        <v/>
      </c>
      <c r="B383" s="26">
        <f>IF(AND(D383=1,ISNUMBER(Applications!A383)),WEEKDAY(Applications!A383),"")</f>
        <v/>
      </c>
      <c r="C383" s="27">
        <f>IF(AND(D383=1,ISNUMBER(Applications!A383)),Applications!A383-WEEKDAY(Applications!A383,3),"")</f>
        <v/>
      </c>
      <c r="D383" s="26">
        <f>IF(OR(UPPER(TRIM(Applications!I383))="APPLIED",UPPER(TRIM(Applications!I383))="INTERVIEWING",UPPER(TRIM(Applications!I383))="REJECTED",UPPER(TRIM(Applications!I383))="OFFER"),1,0)</f>
        <v/>
      </c>
      <c r="E383" s="26">
        <f>IF(AND(ISNUMBER(Applications!M383),OR(N(Applications!O383)&gt;0,UPPER(TRIM(Applications!I383))="INTERVIEWING",UPPER(TRIM(Applications!I383))="OFFER")),Applications!M383-WEEKDAY(Applications!M383,3),"")</f>
        <v/>
      </c>
      <c r="F383" s="26">
        <f>IF(AND(UPPER(TRIM(Applications!I383))="SKIPPED",ISNUMBER(Applications!A383)),Applications!A383-WEEKDAY(Applications!A383,3),"")</f>
        <v/>
      </c>
      <c r="G383" s="26">
        <f>IF(AND(UPPER(TRIM(Applications!I383))="BOOKMARKED",ISNUMBER(Applications!A383)),Applications!A383-WEEKDAY(Applications!A383,3),"")</f>
        <v/>
      </c>
      <c r="H383" s="26">
        <f>IF(AND(UPPER(TRIM(Applications!I383))="NOT APPLIED",ISNUMBER(Applications!A383)),Applications!A383-WEEKDAY(Applications!A383,3),"")</f>
        <v/>
      </c>
      <c r="I383" s="26">
        <f>IF(AND(UPPER(TRIM(Applications!I383))="REJECTED",ISNUMBER(Applications!M383)),Applications!M383-WEEKDAY(Applications!M383,3),"")</f>
        <v/>
      </c>
      <c r="J383" s="26">
        <f>IF(AND(UPPER(TRIM(Applications!I383))="OFFER",ISNUMBER(Applications!M383)),Applications!M383-WEEKDAY(Applications!M383,3),"")</f>
        <v/>
      </c>
      <c r="K383" s="26">
        <f>IF(TRIM(Applications!J383)="","",IFERROR(LOOKUP(2,1/ISNUMBER(SEARCH($R$2:$R$25,Applications!J383)),$S$2:$S$25),""))</f>
        <v/>
      </c>
      <c r="L383" s="26">
        <f>IF(K383="","",IF(COUNTIF(K$2:K383,K383)=1,COUNTIF(K$2:K$2000,K383)+(2001-ROW())/100000,""))</f>
        <v/>
      </c>
      <c r="M383" s="26">
        <f>IF(TRIM(Applications!D383)="","",TRIM(LEFT(TRIM(Applications!D383),FIND(",",TRIM(Applications!D383)&amp;",")-1)))</f>
        <v/>
      </c>
      <c r="N383" s="26">
        <f>IF(M383="","",IF(LEN(TRIM(LEFT(TRIM(MID(TRIM(Applications!D383),FIND(",",TRIM(Applications!D383)&amp;",")+1,200)),FIND(",",TRIM(MID(TRIM(Applications!D383),FIND(",",TRIM(Applications!D383)&amp;",")+1,200))&amp;",")-1)))=2,UPPER(TRIM(LEFT(TRIM(MID(TRIM(Applications!D383),FIND(",",TRIM(Applications!D383)&amp;",")+1,200)),FIND(",",TRIM(MID(TRIM(Applications!D383),FIND(",",TRIM(Applications!D383)&amp;",")+1,200))&amp;",")-1))),IFERROR(VLOOKUP(LOWER(TRIM(LEFT(TRIM(MID(TRIM(Applications!D383),FIND(",",TRIM(Applications!D383)&amp;",")+1,200)),FIND(",",TRIM(MID(TRIM(Applications!D383),FIND(",",TRIM(Applications!D383)&amp;",")+1,200))&amp;",")-1))),$U$2:$V$67,2,FALSE),"")))</f>
        <v/>
      </c>
      <c r="O383" s="26">
        <f>IF(M383="","",IF(N383="",M383,M383&amp;", "&amp;N383))</f>
        <v/>
      </c>
      <c r="P383" s="26">
        <f>IF(O383="","",IF(COUNTIF(O$2:O383,O383)=1,COUNTIF(O$2:O$2000,O383)+(2001-ROW())/100000,""))</f>
        <v/>
      </c>
    </row>
    <row r="384">
      <c r="A384" s="26">
        <f>IF(AND(ISNUMBER(Applications!A384),ISNUMBER(Applications!M384),OR(UPPER(TRIM(Applications!I384))="INTERVIEWING",UPPER(TRIM(Applications!I384))="REJECTED",UPPER(TRIM(Applications!I384))="OFFER")),IF(Applications!M384&gt;=Applications!A384,Applications!M384-Applications!A384,""),"")</f>
        <v/>
      </c>
      <c r="B384" s="26">
        <f>IF(AND(D384=1,ISNUMBER(Applications!A384)),WEEKDAY(Applications!A384),"")</f>
        <v/>
      </c>
      <c r="C384" s="27">
        <f>IF(AND(D384=1,ISNUMBER(Applications!A384)),Applications!A384-WEEKDAY(Applications!A384,3),"")</f>
        <v/>
      </c>
      <c r="D384" s="26">
        <f>IF(OR(UPPER(TRIM(Applications!I384))="APPLIED",UPPER(TRIM(Applications!I384))="INTERVIEWING",UPPER(TRIM(Applications!I384))="REJECTED",UPPER(TRIM(Applications!I384))="OFFER"),1,0)</f>
        <v/>
      </c>
      <c r="E384" s="26">
        <f>IF(AND(ISNUMBER(Applications!M384),OR(N(Applications!O384)&gt;0,UPPER(TRIM(Applications!I384))="INTERVIEWING",UPPER(TRIM(Applications!I384))="OFFER")),Applications!M384-WEEKDAY(Applications!M384,3),"")</f>
        <v/>
      </c>
      <c r="F384" s="26">
        <f>IF(AND(UPPER(TRIM(Applications!I384))="SKIPPED",ISNUMBER(Applications!A384)),Applications!A384-WEEKDAY(Applications!A384,3),"")</f>
        <v/>
      </c>
      <c r="G384" s="26">
        <f>IF(AND(UPPER(TRIM(Applications!I384))="BOOKMARKED",ISNUMBER(Applications!A384)),Applications!A384-WEEKDAY(Applications!A384,3),"")</f>
        <v/>
      </c>
      <c r="H384" s="26">
        <f>IF(AND(UPPER(TRIM(Applications!I384))="NOT APPLIED",ISNUMBER(Applications!A384)),Applications!A384-WEEKDAY(Applications!A384,3),"")</f>
        <v/>
      </c>
      <c r="I384" s="26">
        <f>IF(AND(UPPER(TRIM(Applications!I384))="REJECTED",ISNUMBER(Applications!M384)),Applications!M384-WEEKDAY(Applications!M384,3),"")</f>
        <v/>
      </c>
      <c r="J384" s="26">
        <f>IF(AND(UPPER(TRIM(Applications!I384))="OFFER",ISNUMBER(Applications!M384)),Applications!M384-WEEKDAY(Applications!M384,3),"")</f>
        <v/>
      </c>
      <c r="K384" s="26">
        <f>IF(TRIM(Applications!J384)="","",IFERROR(LOOKUP(2,1/ISNUMBER(SEARCH($R$2:$R$25,Applications!J384)),$S$2:$S$25),""))</f>
        <v/>
      </c>
      <c r="L384" s="26">
        <f>IF(K384="","",IF(COUNTIF(K$2:K384,K384)=1,COUNTIF(K$2:K$2000,K384)+(2001-ROW())/100000,""))</f>
        <v/>
      </c>
      <c r="M384" s="26">
        <f>IF(TRIM(Applications!D384)="","",TRIM(LEFT(TRIM(Applications!D384),FIND(",",TRIM(Applications!D384)&amp;",")-1)))</f>
        <v/>
      </c>
      <c r="N384" s="26">
        <f>IF(M384="","",IF(LEN(TRIM(LEFT(TRIM(MID(TRIM(Applications!D384),FIND(",",TRIM(Applications!D384)&amp;",")+1,200)),FIND(",",TRIM(MID(TRIM(Applications!D384),FIND(",",TRIM(Applications!D384)&amp;",")+1,200))&amp;",")-1)))=2,UPPER(TRIM(LEFT(TRIM(MID(TRIM(Applications!D384),FIND(",",TRIM(Applications!D384)&amp;",")+1,200)),FIND(",",TRIM(MID(TRIM(Applications!D384),FIND(",",TRIM(Applications!D384)&amp;",")+1,200))&amp;",")-1))),IFERROR(VLOOKUP(LOWER(TRIM(LEFT(TRIM(MID(TRIM(Applications!D384),FIND(",",TRIM(Applications!D384)&amp;",")+1,200)),FIND(",",TRIM(MID(TRIM(Applications!D384),FIND(",",TRIM(Applications!D384)&amp;",")+1,200))&amp;",")-1))),$U$2:$V$67,2,FALSE),"")))</f>
        <v/>
      </c>
      <c r="O384" s="26">
        <f>IF(M384="","",IF(N384="",M384,M384&amp;", "&amp;N384))</f>
        <v/>
      </c>
      <c r="P384" s="26">
        <f>IF(O384="","",IF(COUNTIF(O$2:O384,O384)=1,COUNTIF(O$2:O$2000,O384)+(2001-ROW())/100000,""))</f>
        <v/>
      </c>
    </row>
    <row r="385">
      <c r="A385" s="26">
        <f>IF(AND(ISNUMBER(Applications!A385),ISNUMBER(Applications!M385),OR(UPPER(TRIM(Applications!I385))="INTERVIEWING",UPPER(TRIM(Applications!I385))="REJECTED",UPPER(TRIM(Applications!I385))="OFFER")),IF(Applications!M385&gt;=Applications!A385,Applications!M385-Applications!A385,""),"")</f>
        <v/>
      </c>
      <c r="B385" s="26">
        <f>IF(AND(D385=1,ISNUMBER(Applications!A385)),WEEKDAY(Applications!A385),"")</f>
        <v/>
      </c>
      <c r="C385" s="27">
        <f>IF(AND(D385=1,ISNUMBER(Applications!A385)),Applications!A385-WEEKDAY(Applications!A385,3),"")</f>
        <v/>
      </c>
      <c r="D385" s="26">
        <f>IF(OR(UPPER(TRIM(Applications!I385))="APPLIED",UPPER(TRIM(Applications!I385))="INTERVIEWING",UPPER(TRIM(Applications!I385))="REJECTED",UPPER(TRIM(Applications!I385))="OFFER"),1,0)</f>
        <v/>
      </c>
      <c r="E385" s="26">
        <f>IF(AND(ISNUMBER(Applications!M385),OR(N(Applications!O385)&gt;0,UPPER(TRIM(Applications!I385))="INTERVIEWING",UPPER(TRIM(Applications!I385))="OFFER")),Applications!M385-WEEKDAY(Applications!M385,3),"")</f>
        <v/>
      </c>
      <c r="F385" s="26">
        <f>IF(AND(UPPER(TRIM(Applications!I385))="SKIPPED",ISNUMBER(Applications!A385)),Applications!A385-WEEKDAY(Applications!A385,3),"")</f>
        <v/>
      </c>
      <c r="G385" s="26">
        <f>IF(AND(UPPER(TRIM(Applications!I385))="BOOKMARKED",ISNUMBER(Applications!A385)),Applications!A385-WEEKDAY(Applications!A385,3),"")</f>
        <v/>
      </c>
      <c r="H385" s="26">
        <f>IF(AND(UPPER(TRIM(Applications!I385))="NOT APPLIED",ISNUMBER(Applications!A385)),Applications!A385-WEEKDAY(Applications!A385,3),"")</f>
        <v/>
      </c>
      <c r="I385" s="26">
        <f>IF(AND(UPPER(TRIM(Applications!I385))="REJECTED",ISNUMBER(Applications!M385)),Applications!M385-WEEKDAY(Applications!M385,3),"")</f>
        <v/>
      </c>
      <c r="J385" s="26">
        <f>IF(AND(UPPER(TRIM(Applications!I385))="OFFER",ISNUMBER(Applications!M385)),Applications!M385-WEEKDAY(Applications!M385,3),"")</f>
        <v/>
      </c>
      <c r="K385" s="26">
        <f>IF(TRIM(Applications!J385)="","",IFERROR(LOOKUP(2,1/ISNUMBER(SEARCH($R$2:$R$25,Applications!J385)),$S$2:$S$25),""))</f>
        <v/>
      </c>
      <c r="L385" s="26">
        <f>IF(K385="","",IF(COUNTIF(K$2:K385,K385)=1,COUNTIF(K$2:K$2000,K385)+(2001-ROW())/100000,""))</f>
        <v/>
      </c>
      <c r="M385" s="26">
        <f>IF(TRIM(Applications!D385)="","",TRIM(LEFT(TRIM(Applications!D385),FIND(",",TRIM(Applications!D385)&amp;",")-1)))</f>
        <v/>
      </c>
      <c r="N385" s="26">
        <f>IF(M385="","",IF(LEN(TRIM(LEFT(TRIM(MID(TRIM(Applications!D385),FIND(",",TRIM(Applications!D385)&amp;",")+1,200)),FIND(",",TRIM(MID(TRIM(Applications!D385),FIND(",",TRIM(Applications!D385)&amp;",")+1,200))&amp;",")-1)))=2,UPPER(TRIM(LEFT(TRIM(MID(TRIM(Applications!D385),FIND(",",TRIM(Applications!D385)&amp;",")+1,200)),FIND(",",TRIM(MID(TRIM(Applications!D385),FIND(",",TRIM(Applications!D385)&amp;",")+1,200))&amp;",")-1))),IFERROR(VLOOKUP(LOWER(TRIM(LEFT(TRIM(MID(TRIM(Applications!D385),FIND(",",TRIM(Applications!D385)&amp;",")+1,200)),FIND(",",TRIM(MID(TRIM(Applications!D385),FIND(",",TRIM(Applications!D385)&amp;",")+1,200))&amp;",")-1))),$U$2:$V$67,2,FALSE),"")))</f>
        <v/>
      </c>
      <c r="O385" s="26">
        <f>IF(M385="","",IF(N385="",M385,M385&amp;", "&amp;N385))</f>
        <v/>
      </c>
      <c r="P385" s="26">
        <f>IF(O385="","",IF(COUNTIF(O$2:O385,O385)=1,COUNTIF(O$2:O$2000,O385)+(2001-ROW())/100000,""))</f>
        <v/>
      </c>
    </row>
    <row r="386">
      <c r="A386" s="26">
        <f>IF(AND(ISNUMBER(Applications!A386),ISNUMBER(Applications!M386),OR(UPPER(TRIM(Applications!I386))="INTERVIEWING",UPPER(TRIM(Applications!I386))="REJECTED",UPPER(TRIM(Applications!I386))="OFFER")),IF(Applications!M386&gt;=Applications!A386,Applications!M386-Applications!A386,""),"")</f>
        <v/>
      </c>
      <c r="B386" s="26">
        <f>IF(AND(D386=1,ISNUMBER(Applications!A386)),WEEKDAY(Applications!A386),"")</f>
        <v/>
      </c>
      <c r="C386" s="27">
        <f>IF(AND(D386=1,ISNUMBER(Applications!A386)),Applications!A386-WEEKDAY(Applications!A386,3),"")</f>
        <v/>
      </c>
      <c r="D386" s="26">
        <f>IF(OR(UPPER(TRIM(Applications!I386))="APPLIED",UPPER(TRIM(Applications!I386))="INTERVIEWING",UPPER(TRIM(Applications!I386))="REJECTED",UPPER(TRIM(Applications!I386))="OFFER"),1,0)</f>
        <v/>
      </c>
      <c r="E386" s="26">
        <f>IF(AND(ISNUMBER(Applications!M386),OR(N(Applications!O386)&gt;0,UPPER(TRIM(Applications!I386))="INTERVIEWING",UPPER(TRIM(Applications!I386))="OFFER")),Applications!M386-WEEKDAY(Applications!M386,3),"")</f>
        <v/>
      </c>
      <c r="F386" s="26">
        <f>IF(AND(UPPER(TRIM(Applications!I386))="SKIPPED",ISNUMBER(Applications!A386)),Applications!A386-WEEKDAY(Applications!A386,3),"")</f>
        <v/>
      </c>
      <c r="G386" s="26">
        <f>IF(AND(UPPER(TRIM(Applications!I386))="BOOKMARKED",ISNUMBER(Applications!A386)),Applications!A386-WEEKDAY(Applications!A386,3),"")</f>
        <v/>
      </c>
      <c r="H386" s="26">
        <f>IF(AND(UPPER(TRIM(Applications!I386))="NOT APPLIED",ISNUMBER(Applications!A386)),Applications!A386-WEEKDAY(Applications!A386,3),"")</f>
        <v/>
      </c>
      <c r="I386" s="26">
        <f>IF(AND(UPPER(TRIM(Applications!I386))="REJECTED",ISNUMBER(Applications!M386)),Applications!M386-WEEKDAY(Applications!M386,3),"")</f>
        <v/>
      </c>
      <c r="J386" s="26">
        <f>IF(AND(UPPER(TRIM(Applications!I386))="OFFER",ISNUMBER(Applications!M386)),Applications!M386-WEEKDAY(Applications!M386,3),"")</f>
        <v/>
      </c>
      <c r="K386" s="26">
        <f>IF(TRIM(Applications!J386)="","",IFERROR(LOOKUP(2,1/ISNUMBER(SEARCH($R$2:$R$25,Applications!J386)),$S$2:$S$25),""))</f>
        <v/>
      </c>
      <c r="L386" s="26">
        <f>IF(K386="","",IF(COUNTIF(K$2:K386,K386)=1,COUNTIF(K$2:K$2000,K386)+(2001-ROW())/100000,""))</f>
        <v/>
      </c>
      <c r="M386" s="26">
        <f>IF(TRIM(Applications!D386)="","",TRIM(LEFT(TRIM(Applications!D386),FIND(",",TRIM(Applications!D386)&amp;",")-1)))</f>
        <v/>
      </c>
      <c r="N386" s="26">
        <f>IF(M386="","",IF(LEN(TRIM(LEFT(TRIM(MID(TRIM(Applications!D386),FIND(",",TRIM(Applications!D386)&amp;",")+1,200)),FIND(",",TRIM(MID(TRIM(Applications!D386),FIND(",",TRIM(Applications!D386)&amp;",")+1,200))&amp;",")-1)))=2,UPPER(TRIM(LEFT(TRIM(MID(TRIM(Applications!D386),FIND(",",TRIM(Applications!D386)&amp;",")+1,200)),FIND(",",TRIM(MID(TRIM(Applications!D386),FIND(",",TRIM(Applications!D386)&amp;",")+1,200))&amp;",")-1))),IFERROR(VLOOKUP(LOWER(TRIM(LEFT(TRIM(MID(TRIM(Applications!D386),FIND(",",TRIM(Applications!D386)&amp;",")+1,200)),FIND(",",TRIM(MID(TRIM(Applications!D386),FIND(",",TRIM(Applications!D386)&amp;",")+1,200))&amp;",")-1))),$U$2:$V$67,2,FALSE),"")))</f>
        <v/>
      </c>
      <c r="O386" s="26">
        <f>IF(M386="","",IF(N386="",M386,M386&amp;", "&amp;N386))</f>
        <v/>
      </c>
      <c r="P386" s="26">
        <f>IF(O386="","",IF(COUNTIF(O$2:O386,O386)=1,COUNTIF(O$2:O$2000,O386)+(2001-ROW())/100000,""))</f>
        <v/>
      </c>
    </row>
    <row r="387">
      <c r="A387" s="26">
        <f>IF(AND(ISNUMBER(Applications!A387),ISNUMBER(Applications!M387),OR(UPPER(TRIM(Applications!I387))="INTERVIEWING",UPPER(TRIM(Applications!I387))="REJECTED",UPPER(TRIM(Applications!I387))="OFFER")),IF(Applications!M387&gt;=Applications!A387,Applications!M387-Applications!A387,""),"")</f>
        <v/>
      </c>
      <c r="B387" s="26">
        <f>IF(AND(D387=1,ISNUMBER(Applications!A387)),WEEKDAY(Applications!A387),"")</f>
        <v/>
      </c>
      <c r="C387" s="27">
        <f>IF(AND(D387=1,ISNUMBER(Applications!A387)),Applications!A387-WEEKDAY(Applications!A387,3),"")</f>
        <v/>
      </c>
      <c r="D387" s="26">
        <f>IF(OR(UPPER(TRIM(Applications!I387))="APPLIED",UPPER(TRIM(Applications!I387))="INTERVIEWING",UPPER(TRIM(Applications!I387))="REJECTED",UPPER(TRIM(Applications!I387))="OFFER"),1,0)</f>
        <v/>
      </c>
      <c r="E387" s="26">
        <f>IF(AND(ISNUMBER(Applications!M387),OR(N(Applications!O387)&gt;0,UPPER(TRIM(Applications!I387))="INTERVIEWING",UPPER(TRIM(Applications!I387))="OFFER")),Applications!M387-WEEKDAY(Applications!M387,3),"")</f>
        <v/>
      </c>
      <c r="F387" s="26">
        <f>IF(AND(UPPER(TRIM(Applications!I387))="SKIPPED",ISNUMBER(Applications!A387)),Applications!A387-WEEKDAY(Applications!A387,3),"")</f>
        <v/>
      </c>
      <c r="G387" s="26">
        <f>IF(AND(UPPER(TRIM(Applications!I387))="BOOKMARKED",ISNUMBER(Applications!A387)),Applications!A387-WEEKDAY(Applications!A387,3),"")</f>
        <v/>
      </c>
      <c r="H387" s="26">
        <f>IF(AND(UPPER(TRIM(Applications!I387))="NOT APPLIED",ISNUMBER(Applications!A387)),Applications!A387-WEEKDAY(Applications!A387,3),"")</f>
        <v/>
      </c>
      <c r="I387" s="26">
        <f>IF(AND(UPPER(TRIM(Applications!I387))="REJECTED",ISNUMBER(Applications!M387)),Applications!M387-WEEKDAY(Applications!M387,3),"")</f>
        <v/>
      </c>
      <c r="J387" s="26">
        <f>IF(AND(UPPER(TRIM(Applications!I387))="OFFER",ISNUMBER(Applications!M387)),Applications!M387-WEEKDAY(Applications!M387,3),"")</f>
        <v/>
      </c>
      <c r="K387" s="26">
        <f>IF(TRIM(Applications!J387)="","",IFERROR(LOOKUP(2,1/ISNUMBER(SEARCH($R$2:$R$25,Applications!J387)),$S$2:$S$25),""))</f>
        <v/>
      </c>
      <c r="L387" s="26">
        <f>IF(K387="","",IF(COUNTIF(K$2:K387,K387)=1,COUNTIF(K$2:K$2000,K387)+(2001-ROW())/100000,""))</f>
        <v/>
      </c>
      <c r="M387" s="26">
        <f>IF(TRIM(Applications!D387)="","",TRIM(LEFT(TRIM(Applications!D387),FIND(",",TRIM(Applications!D387)&amp;",")-1)))</f>
        <v/>
      </c>
      <c r="N387" s="26">
        <f>IF(M387="","",IF(LEN(TRIM(LEFT(TRIM(MID(TRIM(Applications!D387),FIND(",",TRIM(Applications!D387)&amp;",")+1,200)),FIND(",",TRIM(MID(TRIM(Applications!D387),FIND(",",TRIM(Applications!D387)&amp;",")+1,200))&amp;",")-1)))=2,UPPER(TRIM(LEFT(TRIM(MID(TRIM(Applications!D387),FIND(",",TRIM(Applications!D387)&amp;",")+1,200)),FIND(",",TRIM(MID(TRIM(Applications!D387),FIND(",",TRIM(Applications!D387)&amp;",")+1,200))&amp;",")-1))),IFERROR(VLOOKUP(LOWER(TRIM(LEFT(TRIM(MID(TRIM(Applications!D387),FIND(",",TRIM(Applications!D387)&amp;",")+1,200)),FIND(",",TRIM(MID(TRIM(Applications!D387),FIND(",",TRIM(Applications!D387)&amp;",")+1,200))&amp;",")-1))),$U$2:$V$67,2,FALSE),"")))</f>
        <v/>
      </c>
      <c r="O387" s="26">
        <f>IF(M387="","",IF(N387="",M387,M387&amp;", "&amp;N387))</f>
        <v/>
      </c>
      <c r="P387" s="26">
        <f>IF(O387="","",IF(COUNTIF(O$2:O387,O387)=1,COUNTIF(O$2:O$2000,O387)+(2001-ROW())/100000,""))</f>
        <v/>
      </c>
    </row>
    <row r="388">
      <c r="A388" s="26">
        <f>IF(AND(ISNUMBER(Applications!A388),ISNUMBER(Applications!M388),OR(UPPER(TRIM(Applications!I388))="INTERVIEWING",UPPER(TRIM(Applications!I388))="REJECTED",UPPER(TRIM(Applications!I388))="OFFER")),IF(Applications!M388&gt;=Applications!A388,Applications!M388-Applications!A388,""),"")</f>
        <v/>
      </c>
      <c r="B388" s="26">
        <f>IF(AND(D388=1,ISNUMBER(Applications!A388)),WEEKDAY(Applications!A388),"")</f>
        <v/>
      </c>
      <c r="C388" s="27">
        <f>IF(AND(D388=1,ISNUMBER(Applications!A388)),Applications!A388-WEEKDAY(Applications!A388,3),"")</f>
        <v/>
      </c>
      <c r="D388" s="26">
        <f>IF(OR(UPPER(TRIM(Applications!I388))="APPLIED",UPPER(TRIM(Applications!I388))="INTERVIEWING",UPPER(TRIM(Applications!I388))="REJECTED",UPPER(TRIM(Applications!I388))="OFFER"),1,0)</f>
        <v/>
      </c>
      <c r="E388" s="26">
        <f>IF(AND(ISNUMBER(Applications!M388),OR(N(Applications!O388)&gt;0,UPPER(TRIM(Applications!I388))="INTERVIEWING",UPPER(TRIM(Applications!I388))="OFFER")),Applications!M388-WEEKDAY(Applications!M388,3),"")</f>
        <v/>
      </c>
      <c r="F388" s="26">
        <f>IF(AND(UPPER(TRIM(Applications!I388))="SKIPPED",ISNUMBER(Applications!A388)),Applications!A388-WEEKDAY(Applications!A388,3),"")</f>
        <v/>
      </c>
      <c r="G388" s="26">
        <f>IF(AND(UPPER(TRIM(Applications!I388))="BOOKMARKED",ISNUMBER(Applications!A388)),Applications!A388-WEEKDAY(Applications!A388,3),"")</f>
        <v/>
      </c>
      <c r="H388" s="26">
        <f>IF(AND(UPPER(TRIM(Applications!I388))="NOT APPLIED",ISNUMBER(Applications!A388)),Applications!A388-WEEKDAY(Applications!A388,3),"")</f>
        <v/>
      </c>
      <c r="I388" s="26">
        <f>IF(AND(UPPER(TRIM(Applications!I388))="REJECTED",ISNUMBER(Applications!M388)),Applications!M388-WEEKDAY(Applications!M388,3),"")</f>
        <v/>
      </c>
      <c r="J388" s="26">
        <f>IF(AND(UPPER(TRIM(Applications!I388))="OFFER",ISNUMBER(Applications!M388)),Applications!M388-WEEKDAY(Applications!M388,3),"")</f>
        <v/>
      </c>
      <c r="K388" s="26">
        <f>IF(TRIM(Applications!J388)="","",IFERROR(LOOKUP(2,1/ISNUMBER(SEARCH($R$2:$R$25,Applications!J388)),$S$2:$S$25),""))</f>
        <v/>
      </c>
      <c r="L388" s="26">
        <f>IF(K388="","",IF(COUNTIF(K$2:K388,K388)=1,COUNTIF(K$2:K$2000,K388)+(2001-ROW())/100000,""))</f>
        <v/>
      </c>
      <c r="M388" s="26">
        <f>IF(TRIM(Applications!D388)="","",TRIM(LEFT(TRIM(Applications!D388),FIND(",",TRIM(Applications!D388)&amp;",")-1)))</f>
        <v/>
      </c>
      <c r="N388" s="26">
        <f>IF(M388="","",IF(LEN(TRIM(LEFT(TRIM(MID(TRIM(Applications!D388),FIND(",",TRIM(Applications!D388)&amp;",")+1,200)),FIND(",",TRIM(MID(TRIM(Applications!D388),FIND(",",TRIM(Applications!D388)&amp;",")+1,200))&amp;",")-1)))=2,UPPER(TRIM(LEFT(TRIM(MID(TRIM(Applications!D388),FIND(",",TRIM(Applications!D388)&amp;",")+1,200)),FIND(",",TRIM(MID(TRIM(Applications!D388),FIND(",",TRIM(Applications!D388)&amp;",")+1,200))&amp;",")-1))),IFERROR(VLOOKUP(LOWER(TRIM(LEFT(TRIM(MID(TRIM(Applications!D388),FIND(",",TRIM(Applications!D388)&amp;",")+1,200)),FIND(",",TRIM(MID(TRIM(Applications!D388),FIND(",",TRIM(Applications!D388)&amp;",")+1,200))&amp;",")-1))),$U$2:$V$67,2,FALSE),"")))</f>
        <v/>
      </c>
      <c r="O388" s="26">
        <f>IF(M388="","",IF(N388="",M388,M388&amp;", "&amp;N388))</f>
        <v/>
      </c>
      <c r="P388" s="26">
        <f>IF(O388="","",IF(COUNTIF(O$2:O388,O388)=1,COUNTIF(O$2:O$2000,O388)+(2001-ROW())/100000,""))</f>
        <v/>
      </c>
    </row>
    <row r="389">
      <c r="A389" s="26">
        <f>IF(AND(ISNUMBER(Applications!A389),ISNUMBER(Applications!M389),OR(UPPER(TRIM(Applications!I389))="INTERVIEWING",UPPER(TRIM(Applications!I389))="REJECTED",UPPER(TRIM(Applications!I389))="OFFER")),IF(Applications!M389&gt;=Applications!A389,Applications!M389-Applications!A389,""),"")</f>
        <v/>
      </c>
      <c r="B389" s="26">
        <f>IF(AND(D389=1,ISNUMBER(Applications!A389)),WEEKDAY(Applications!A389),"")</f>
        <v/>
      </c>
      <c r="C389" s="27">
        <f>IF(AND(D389=1,ISNUMBER(Applications!A389)),Applications!A389-WEEKDAY(Applications!A389,3),"")</f>
        <v/>
      </c>
      <c r="D389" s="26">
        <f>IF(OR(UPPER(TRIM(Applications!I389))="APPLIED",UPPER(TRIM(Applications!I389))="INTERVIEWING",UPPER(TRIM(Applications!I389))="REJECTED",UPPER(TRIM(Applications!I389))="OFFER"),1,0)</f>
        <v/>
      </c>
      <c r="E389" s="26">
        <f>IF(AND(ISNUMBER(Applications!M389),OR(N(Applications!O389)&gt;0,UPPER(TRIM(Applications!I389))="INTERVIEWING",UPPER(TRIM(Applications!I389))="OFFER")),Applications!M389-WEEKDAY(Applications!M389,3),"")</f>
        <v/>
      </c>
      <c r="F389" s="26">
        <f>IF(AND(UPPER(TRIM(Applications!I389))="SKIPPED",ISNUMBER(Applications!A389)),Applications!A389-WEEKDAY(Applications!A389,3),"")</f>
        <v/>
      </c>
      <c r="G389" s="26">
        <f>IF(AND(UPPER(TRIM(Applications!I389))="BOOKMARKED",ISNUMBER(Applications!A389)),Applications!A389-WEEKDAY(Applications!A389,3),"")</f>
        <v/>
      </c>
      <c r="H389" s="26">
        <f>IF(AND(UPPER(TRIM(Applications!I389))="NOT APPLIED",ISNUMBER(Applications!A389)),Applications!A389-WEEKDAY(Applications!A389,3),"")</f>
        <v/>
      </c>
      <c r="I389" s="26">
        <f>IF(AND(UPPER(TRIM(Applications!I389))="REJECTED",ISNUMBER(Applications!M389)),Applications!M389-WEEKDAY(Applications!M389,3),"")</f>
        <v/>
      </c>
      <c r="J389" s="26">
        <f>IF(AND(UPPER(TRIM(Applications!I389))="OFFER",ISNUMBER(Applications!M389)),Applications!M389-WEEKDAY(Applications!M389,3),"")</f>
        <v/>
      </c>
      <c r="K389" s="26">
        <f>IF(TRIM(Applications!J389)="","",IFERROR(LOOKUP(2,1/ISNUMBER(SEARCH($R$2:$R$25,Applications!J389)),$S$2:$S$25),""))</f>
        <v/>
      </c>
      <c r="L389" s="26">
        <f>IF(K389="","",IF(COUNTIF(K$2:K389,K389)=1,COUNTIF(K$2:K$2000,K389)+(2001-ROW())/100000,""))</f>
        <v/>
      </c>
      <c r="M389" s="26">
        <f>IF(TRIM(Applications!D389)="","",TRIM(LEFT(TRIM(Applications!D389),FIND(",",TRIM(Applications!D389)&amp;",")-1)))</f>
        <v/>
      </c>
      <c r="N389" s="26">
        <f>IF(M389="","",IF(LEN(TRIM(LEFT(TRIM(MID(TRIM(Applications!D389),FIND(",",TRIM(Applications!D389)&amp;",")+1,200)),FIND(",",TRIM(MID(TRIM(Applications!D389),FIND(",",TRIM(Applications!D389)&amp;",")+1,200))&amp;",")-1)))=2,UPPER(TRIM(LEFT(TRIM(MID(TRIM(Applications!D389),FIND(",",TRIM(Applications!D389)&amp;",")+1,200)),FIND(",",TRIM(MID(TRIM(Applications!D389),FIND(",",TRIM(Applications!D389)&amp;",")+1,200))&amp;",")-1))),IFERROR(VLOOKUP(LOWER(TRIM(LEFT(TRIM(MID(TRIM(Applications!D389),FIND(",",TRIM(Applications!D389)&amp;",")+1,200)),FIND(",",TRIM(MID(TRIM(Applications!D389),FIND(",",TRIM(Applications!D389)&amp;",")+1,200))&amp;",")-1))),$U$2:$V$67,2,FALSE),"")))</f>
        <v/>
      </c>
      <c r="O389" s="26">
        <f>IF(M389="","",IF(N389="",M389,M389&amp;", "&amp;N389))</f>
        <v/>
      </c>
      <c r="P389" s="26">
        <f>IF(O389="","",IF(COUNTIF(O$2:O389,O389)=1,COUNTIF(O$2:O$2000,O389)+(2001-ROW())/100000,""))</f>
        <v/>
      </c>
    </row>
    <row r="390">
      <c r="A390" s="26">
        <f>IF(AND(ISNUMBER(Applications!A390),ISNUMBER(Applications!M390),OR(UPPER(TRIM(Applications!I390))="INTERVIEWING",UPPER(TRIM(Applications!I390))="REJECTED",UPPER(TRIM(Applications!I390))="OFFER")),IF(Applications!M390&gt;=Applications!A390,Applications!M390-Applications!A390,""),"")</f>
        <v/>
      </c>
      <c r="B390" s="26">
        <f>IF(AND(D390=1,ISNUMBER(Applications!A390)),WEEKDAY(Applications!A390),"")</f>
        <v/>
      </c>
      <c r="C390" s="27">
        <f>IF(AND(D390=1,ISNUMBER(Applications!A390)),Applications!A390-WEEKDAY(Applications!A390,3),"")</f>
        <v/>
      </c>
      <c r="D390" s="26">
        <f>IF(OR(UPPER(TRIM(Applications!I390))="APPLIED",UPPER(TRIM(Applications!I390))="INTERVIEWING",UPPER(TRIM(Applications!I390))="REJECTED",UPPER(TRIM(Applications!I390))="OFFER"),1,0)</f>
        <v/>
      </c>
      <c r="E390" s="26">
        <f>IF(AND(ISNUMBER(Applications!M390),OR(N(Applications!O390)&gt;0,UPPER(TRIM(Applications!I390))="INTERVIEWING",UPPER(TRIM(Applications!I390))="OFFER")),Applications!M390-WEEKDAY(Applications!M390,3),"")</f>
        <v/>
      </c>
      <c r="F390" s="26">
        <f>IF(AND(UPPER(TRIM(Applications!I390))="SKIPPED",ISNUMBER(Applications!A390)),Applications!A390-WEEKDAY(Applications!A390,3),"")</f>
        <v/>
      </c>
      <c r="G390" s="26">
        <f>IF(AND(UPPER(TRIM(Applications!I390))="BOOKMARKED",ISNUMBER(Applications!A390)),Applications!A390-WEEKDAY(Applications!A390,3),"")</f>
        <v/>
      </c>
      <c r="H390" s="26">
        <f>IF(AND(UPPER(TRIM(Applications!I390))="NOT APPLIED",ISNUMBER(Applications!A390)),Applications!A390-WEEKDAY(Applications!A390,3),"")</f>
        <v/>
      </c>
      <c r="I390" s="26">
        <f>IF(AND(UPPER(TRIM(Applications!I390))="REJECTED",ISNUMBER(Applications!M390)),Applications!M390-WEEKDAY(Applications!M390,3),"")</f>
        <v/>
      </c>
      <c r="J390" s="26">
        <f>IF(AND(UPPER(TRIM(Applications!I390))="OFFER",ISNUMBER(Applications!M390)),Applications!M390-WEEKDAY(Applications!M390,3),"")</f>
        <v/>
      </c>
      <c r="K390" s="26">
        <f>IF(TRIM(Applications!J390)="","",IFERROR(LOOKUP(2,1/ISNUMBER(SEARCH($R$2:$R$25,Applications!J390)),$S$2:$S$25),""))</f>
        <v/>
      </c>
      <c r="L390" s="26">
        <f>IF(K390="","",IF(COUNTIF(K$2:K390,K390)=1,COUNTIF(K$2:K$2000,K390)+(2001-ROW())/100000,""))</f>
        <v/>
      </c>
      <c r="M390" s="26">
        <f>IF(TRIM(Applications!D390)="","",TRIM(LEFT(TRIM(Applications!D390),FIND(",",TRIM(Applications!D390)&amp;",")-1)))</f>
        <v/>
      </c>
      <c r="N390" s="26">
        <f>IF(M390="","",IF(LEN(TRIM(LEFT(TRIM(MID(TRIM(Applications!D390),FIND(",",TRIM(Applications!D390)&amp;",")+1,200)),FIND(",",TRIM(MID(TRIM(Applications!D390),FIND(",",TRIM(Applications!D390)&amp;",")+1,200))&amp;",")-1)))=2,UPPER(TRIM(LEFT(TRIM(MID(TRIM(Applications!D390),FIND(",",TRIM(Applications!D390)&amp;",")+1,200)),FIND(",",TRIM(MID(TRIM(Applications!D390),FIND(",",TRIM(Applications!D390)&amp;",")+1,200))&amp;",")-1))),IFERROR(VLOOKUP(LOWER(TRIM(LEFT(TRIM(MID(TRIM(Applications!D390),FIND(",",TRIM(Applications!D390)&amp;",")+1,200)),FIND(",",TRIM(MID(TRIM(Applications!D390),FIND(",",TRIM(Applications!D390)&amp;",")+1,200))&amp;",")-1))),$U$2:$V$67,2,FALSE),"")))</f>
        <v/>
      </c>
      <c r="O390" s="26">
        <f>IF(M390="","",IF(N390="",M390,M390&amp;", "&amp;N390))</f>
        <v/>
      </c>
      <c r="P390" s="26">
        <f>IF(O390="","",IF(COUNTIF(O$2:O390,O390)=1,COUNTIF(O$2:O$2000,O390)+(2001-ROW())/100000,""))</f>
        <v/>
      </c>
    </row>
    <row r="391">
      <c r="A391" s="26">
        <f>IF(AND(ISNUMBER(Applications!A391),ISNUMBER(Applications!M391),OR(UPPER(TRIM(Applications!I391))="INTERVIEWING",UPPER(TRIM(Applications!I391))="REJECTED",UPPER(TRIM(Applications!I391))="OFFER")),IF(Applications!M391&gt;=Applications!A391,Applications!M391-Applications!A391,""),"")</f>
        <v/>
      </c>
      <c r="B391" s="26">
        <f>IF(AND(D391=1,ISNUMBER(Applications!A391)),WEEKDAY(Applications!A391),"")</f>
        <v/>
      </c>
      <c r="C391" s="27">
        <f>IF(AND(D391=1,ISNUMBER(Applications!A391)),Applications!A391-WEEKDAY(Applications!A391,3),"")</f>
        <v/>
      </c>
      <c r="D391" s="26">
        <f>IF(OR(UPPER(TRIM(Applications!I391))="APPLIED",UPPER(TRIM(Applications!I391))="INTERVIEWING",UPPER(TRIM(Applications!I391))="REJECTED",UPPER(TRIM(Applications!I391))="OFFER"),1,0)</f>
        <v/>
      </c>
      <c r="E391" s="26">
        <f>IF(AND(ISNUMBER(Applications!M391),OR(N(Applications!O391)&gt;0,UPPER(TRIM(Applications!I391))="INTERVIEWING",UPPER(TRIM(Applications!I391))="OFFER")),Applications!M391-WEEKDAY(Applications!M391,3),"")</f>
        <v/>
      </c>
      <c r="F391" s="26">
        <f>IF(AND(UPPER(TRIM(Applications!I391))="SKIPPED",ISNUMBER(Applications!A391)),Applications!A391-WEEKDAY(Applications!A391,3),"")</f>
        <v/>
      </c>
      <c r="G391" s="26">
        <f>IF(AND(UPPER(TRIM(Applications!I391))="BOOKMARKED",ISNUMBER(Applications!A391)),Applications!A391-WEEKDAY(Applications!A391,3),"")</f>
        <v/>
      </c>
      <c r="H391" s="26">
        <f>IF(AND(UPPER(TRIM(Applications!I391))="NOT APPLIED",ISNUMBER(Applications!A391)),Applications!A391-WEEKDAY(Applications!A391,3),"")</f>
        <v/>
      </c>
      <c r="I391" s="26">
        <f>IF(AND(UPPER(TRIM(Applications!I391))="REJECTED",ISNUMBER(Applications!M391)),Applications!M391-WEEKDAY(Applications!M391,3),"")</f>
        <v/>
      </c>
      <c r="J391" s="26">
        <f>IF(AND(UPPER(TRIM(Applications!I391))="OFFER",ISNUMBER(Applications!M391)),Applications!M391-WEEKDAY(Applications!M391,3),"")</f>
        <v/>
      </c>
      <c r="K391" s="26">
        <f>IF(TRIM(Applications!J391)="","",IFERROR(LOOKUP(2,1/ISNUMBER(SEARCH($R$2:$R$25,Applications!J391)),$S$2:$S$25),""))</f>
        <v/>
      </c>
      <c r="L391" s="26">
        <f>IF(K391="","",IF(COUNTIF(K$2:K391,K391)=1,COUNTIF(K$2:K$2000,K391)+(2001-ROW())/100000,""))</f>
        <v/>
      </c>
      <c r="M391" s="26">
        <f>IF(TRIM(Applications!D391)="","",TRIM(LEFT(TRIM(Applications!D391),FIND(",",TRIM(Applications!D391)&amp;",")-1)))</f>
        <v/>
      </c>
      <c r="N391" s="26">
        <f>IF(M391="","",IF(LEN(TRIM(LEFT(TRIM(MID(TRIM(Applications!D391),FIND(",",TRIM(Applications!D391)&amp;",")+1,200)),FIND(",",TRIM(MID(TRIM(Applications!D391),FIND(",",TRIM(Applications!D391)&amp;",")+1,200))&amp;",")-1)))=2,UPPER(TRIM(LEFT(TRIM(MID(TRIM(Applications!D391),FIND(",",TRIM(Applications!D391)&amp;",")+1,200)),FIND(",",TRIM(MID(TRIM(Applications!D391),FIND(",",TRIM(Applications!D391)&amp;",")+1,200))&amp;",")-1))),IFERROR(VLOOKUP(LOWER(TRIM(LEFT(TRIM(MID(TRIM(Applications!D391),FIND(",",TRIM(Applications!D391)&amp;",")+1,200)),FIND(",",TRIM(MID(TRIM(Applications!D391),FIND(",",TRIM(Applications!D391)&amp;",")+1,200))&amp;",")-1))),$U$2:$V$67,2,FALSE),"")))</f>
        <v/>
      </c>
      <c r="O391" s="26">
        <f>IF(M391="","",IF(N391="",M391,M391&amp;", "&amp;N391))</f>
        <v/>
      </c>
      <c r="P391" s="26">
        <f>IF(O391="","",IF(COUNTIF(O$2:O391,O391)=1,COUNTIF(O$2:O$2000,O391)+(2001-ROW())/100000,""))</f>
        <v/>
      </c>
    </row>
    <row r="392">
      <c r="A392" s="26">
        <f>IF(AND(ISNUMBER(Applications!A392),ISNUMBER(Applications!M392),OR(UPPER(TRIM(Applications!I392))="INTERVIEWING",UPPER(TRIM(Applications!I392))="REJECTED",UPPER(TRIM(Applications!I392))="OFFER")),IF(Applications!M392&gt;=Applications!A392,Applications!M392-Applications!A392,""),"")</f>
        <v/>
      </c>
      <c r="B392" s="26">
        <f>IF(AND(D392=1,ISNUMBER(Applications!A392)),WEEKDAY(Applications!A392),"")</f>
        <v/>
      </c>
      <c r="C392" s="27">
        <f>IF(AND(D392=1,ISNUMBER(Applications!A392)),Applications!A392-WEEKDAY(Applications!A392,3),"")</f>
        <v/>
      </c>
      <c r="D392" s="26">
        <f>IF(OR(UPPER(TRIM(Applications!I392))="APPLIED",UPPER(TRIM(Applications!I392))="INTERVIEWING",UPPER(TRIM(Applications!I392))="REJECTED",UPPER(TRIM(Applications!I392))="OFFER"),1,0)</f>
        <v/>
      </c>
      <c r="E392" s="26">
        <f>IF(AND(ISNUMBER(Applications!M392),OR(N(Applications!O392)&gt;0,UPPER(TRIM(Applications!I392))="INTERVIEWING",UPPER(TRIM(Applications!I392))="OFFER")),Applications!M392-WEEKDAY(Applications!M392,3),"")</f>
        <v/>
      </c>
      <c r="F392" s="26">
        <f>IF(AND(UPPER(TRIM(Applications!I392))="SKIPPED",ISNUMBER(Applications!A392)),Applications!A392-WEEKDAY(Applications!A392,3),"")</f>
        <v/>
      </c>
      <c r="G392" s="26">
        <f>IF(AND(UPPER(TRIM(Applications!I392))="BOOKMARKED",ISNUMBER(Applications!A392)),Applications!A392-WEEKDAY(Applications!A392,3),"")</f>
        <v/>
      </c>
      <c r="H392" s="26">
        <f>IF(AND(UPPER(TRIM(Applications!I392))="NOT APPLIED",ISNUMBER(Applications!A392)),Applications!A392-WEEKDAY(Applications!A392,3),"")</f>
        <v/>
      </c>
      <c r="I392" s="26">
        <f>IF(AND(UPPER(TRIM(Applications!I392))="REJECTED",ISNUMBER(Applications!M392)),Applications!M392-WEEKDAY(Applications!M392,3),"")</f>
        <v/>
      </c>
      <c r="J392" s="26">
        <f>IF(AND(UPPER(TRIM(Applications!I392))="OFFER",ISNUMBER(Applications!M392)),Applications!M392-WEEKDAY(Applications!M392,3),"")</f>
        <v/>
      </c>
      <c r="K392" s="26">
        <f>IF(TRIM(Applications!J392)="","",IFERROR(LOOKUP(2,1/ISNUMBER(SEARCH($R$2:$R$25,Applications!J392)),$S$2:$S$25),""))</f>
        <v/>
      </c>
      <c r="L392" s="26">
        <f>IF(K392="","",IF(COUNTIF(K$2:K392,K392)=1,COUNTIF(K$2:K$2000,K392)+(2001-ROW())/100000,""))</f>
        <v/>
      </c>
      <c r="M392" s="26">
        <f>IF(TRIM(Applications!D392)="","",TRIM(LEFT(TRIM(Applications!D392),FIND(",",TRIM(Applications!D392)&amp;",")-1)))</f>
        <v/>
      </c>
      <c r="N392" s="26">
        <f>IF(M392="","",IF(LEN(TRIM(LEFT(TRIM(MID(TRIM(Applications!D392),FIND(",",TRIM(Applications!D392)&amp;",")+1,200)),FIND(",",TRIM(MID(TRIM(Applications!D392),FIND(",",TRIM(Applications!D392)&amp;",")+1,200))&amp;",")-1)))=2,UPPER(TRIM(LEFT(TRIM(MID(TRIM(Applications!D392),FIND(",",TRIM(Applications!D392)&amp;",")+1,200)),FIND(",",TRIM(MID(TRIM(Applications!D392),FIND(",",TRIM(Applications!D392)&amp;",")+1,200))&amp;",")-1))),IFERROR(VLOOKUP(LOWER(TRIM(LEFT(TRIM(MID(TRIM(Applications!D392),FIND(",",TRIM(Applications!D392)&amp;",")+1,200)),FIND(",",TRIM(MID(TRIM(Applications!D392),FIND(",",TRIM(Applications!D392)&amp;",")+1,200))&amp;",")-1))),$U$2:$V$67,2,FALSE),"")))</f>
        <v/>
      </c>
      <c r="O392" s="26">
        <f>IF(M392="","",IF(N392="",M392,M392&amp;", "&amp;N392))</f>
        <v/>
      </c>
      <c r="P392" s="26">
        <f>IF(O392="","",IF(COUNTIF(O$2:O392,O392)=1,COUNTIF(O$2:O$2000,O392)+(2001-ROW())/100000,""))</f>
        <v/>
      </c>
    </row>
    <row r="393">
      <c r="A393" s="26">
        <f>IF(AND(ISNUMBER(Applications!A393),ISNUMBER(Applications!M393),OR(UPPER(TRIM(Applications!I393))="INTERVIEWING",UPPER(TRIM(Applications!I393))="REJECTED",UPPER(TRIM(Applications!I393))="OFFER")),IF(Applications!M393&gt;=Applications!A393,Applications!M393-Applications!A393,""),"")</f>
        <v/>
      </c>
      <c r="B393" s="26">
        <f>IF(AND(D393=1,ISNUMBER(Applications!A393)),WEEKDAY(Applications!A393),"")</f>
        <v/>
      </c>
      <c r="C393" s="27">
        <f>IF(AND(D393=1,ISNUMBER(Applications!A393)),Applications!A393-WEEKDAY(Applications!A393,3),"")</f>
        <v/>
      </c>
      <c r="D393" s="26">
        <f>IF(OR(UPPER(TRIM(Applications!I393))="APPLIED",UPPER(TRIM(Applications!I393))="INTERVIEWING",UPPER(TRIM(Applications!I393))="REJECTED",UPPER(TRIM(Applications!I393))="OFFER"),1,0)</f>
        <v/>
      </c>
      <c r="E393" s="26">
        <f>IF(AND(ISNUMBER(Applications!M393),OR(N(Applications!O393)&gt;0,UPPER(TRIM(Applications!I393))="INTERVIEWING",UPPER(TRIM(Applications!I393))="OFFER")),Applications!M393-WEEKDAY(Applications!M393,3),"")</f>
        <v/>
      </c>
      <c r="F393" s="26">
        <f>IF(AND(UPPER(TRIM(Applications!I393))="SKIPPED",ISNUMBER(Applications!A393)),Applications!A393-WEEKDAY(Applications!A393,3),"")</f>
        <v/>
      </c>
      <c r="G393" s="26">
        <f>IF(AND(UPPER(TRIM(Applications!I393))="BOOKMARKED",ISNUMBER(Applications!A393)),Applications!A393-WEEKDAY(Applications!A393,3),"")</f>
        <v/>
      </c>
      <c r="H393" s="26">
        <f>IF(AND(UPPER(TRIM(Applications!I393))="NOT APPLIED",ISNUMBER(Applications!A393)),Applications!A393-WEEKDAY(Applications!A393,3),"")</f>
        <v/>
      </c>
      <c r="I393" s="26">
        <f>IF(AND(UPPER(TRIM(Applications!I393))="REJECTED",ISNUMBER(Applications!M393)),Applications!M393-WEEKDAY(Applications!M393,3),"")</f>
        <v/>
      </c>
      <c r="J393" s="26">
        <f>IF(AND(UPPER(TRIM(Applications!I393))="OFFER",ISNUMBER(Applications!M393)),Applications!M393-WEEKDAY(Applications!M393,3),"")</f>
        <v/>
      </c>
      <c r="K393" s="26">
        <f>IF(TRIM(Applications!J393)="","",IFERROR(LOOKUP(2,1/ISNUMBER(SEARCH($R$2:$R$25,Applications!J393)),$S$2:$S$25),""))</f>
        <v/>
      </c>
      <c r="L393" s="26">
        <f>IF(K393="","",IF(COUNTIF(K$2:K393,K393)=1,COUNTIF(K$2:K$2000,K393)+(2001-ROW())/100000,""))</f>
        <v/>
      </c>
      <c r="M393" s="26">
        <f>IF(TRIM(Applications!D393)="","",TRIM(LEFT(TRIM(Applications!D393),FIND(",",TRIM(Applications!D393)&amp;",")-1)))</f>
        <v/>
      </c>
      <c r="N393" s="26">
        <f>IF(M393="","",IF(LEN(TRIM(LEFT(TRIM(MID(TRIM(Applications!D393),FIND(",",TRIM(Applications!D393)&amp;",")+1,200)),FIND(",",TRIM(MID(TRIM(Applications!D393),FIND(",",TRIM(Applications!D393)&amp;",")+1,200))&amp;",")-1)))=2,UPPER(TRIM(LEFT(TRIM(MID(TRIM(Applications!D393),FIND(",",TRIM(Applications!D393)&amp;",")+1,200)),FIND(",",TRIM(MID(TRIM(Applications!D393),FIND(",",TRIM(Applications!D393)&amp;",")+1,200))&amp;",")-1))),IFERROR(VLOOKUP(LOWER(TRIM(LEFT(TRIM(MID(TRIM(Applications!D393),FIND(",",TRIM(Applications!D393)&amp;",")+1,200)),FIND(",",TRIM(MID(TRIM(Applications!D393),FIND(",",TRIM(Applications!D393)&amp;",")+1,200))&amp;",")-1))),$U$2:$V$67,2,FALSE),"")))</f>
        <v/>
      </c>
      <c r="O393" s="26">
        <f>IF(M393="","",IF(N393="",M393,M393&amp;", "&amp;N393))</f>
        <v/>
      </c>
      <c r="P393" s="26">
        <f>IF(O393="","",IF(COUNTIF(O$2:O393,O393)=1,COUNTIF(O$2:O$2000,O393)+(2001-ROW())/100000,""))</f>
        <v/>
      </c>
    </row>
    <row r="394">
      <c r="A394" s="26">
        <f>IF(AND(ISNUMBER(Applications!A394),ISNUMBER(Applications!M394),OR(UPPER(TRIM(Applications!I394))="INTERVIEWING",UPPER(TRIM(Applications!I394))="REJECTED",UPPER(TRIM(Applications!I394))="OFFER")),IF(Applications!M394&gt;=Applications!A394,Applications!M394-Applications!A394,""),"")</f>
        <v/>
      </c>
      <c r="B394" s="26">
        <f>IF(AND(D394=1,ISNUMBER(Applications!A394)),WEEKDAY(Applications!A394),"")</f>
        <v/>
      </c>
      <c r="C394" s="27">
        <f>IF(AND(D394=1,ISNUMBER(Applications!A394)),Applications!A394-WEEKDAY(Applications!A394,3),"")</f>
        <v/>
      </c>
      <c r="D394" s="26">
        <f>IF(OR(UPPER(TRIM(Applications!I394))="APPLIED",UPPER(TRIM(Applications!I394))="INTERVIEWING",UPPER(TRIM(Applications!I394))="REJECTED",UPPER(TRIM(Applications!I394))="OFFER"),1,0)</f>
        <v/>
      </c>
      <c r="E394" s="26">
        <f>IF(AND(ISNUMBER(Applications!M394),OR(N(Applications!O394)&gt;0,UPPER(TRIM(Applications!I394))="INTERVIEWING",UPPER(TRIM(Applications!I394))="OFFER")),Applications!M394-WEEKDAY(Applications!M394,3),"")</f>
        <v/>
      </c>
      <c r="F394" s="26">
        <f>IF(AND(UPPER(TRIM(Applications!I394))="SKIPPED",ISNUMBER(Applications!A394)),Applications!A394-WEEKDAY(Applications!A394,3),"")</f>
        <v/>
      </c>
      <c r="G394" s="26">
        <f>IF(AND(UPPER(TRIM(Applications!I394))="BOOKMARKED",ISNUMBER(Applications!A394)),Applications!A394-WEEKDAY(Applications!A394,3),"")</f>
        <v/>
      </c>
      <c r="H394" s="26">
        <f>IF(AND(UPPER(TRIM(Applications!I394))="NOT APPLIED",ISNUMBER(Applications!A394)),Applications!A394-WEEKDAY(Applications!A394,3),"")</f>
        <v/>
      </c>
      <c r="I394" s="26">
        <f>IF(AND(UPPER(TRIM(Applications!I394))="REJECTED",ISNUMBER(Applications!M394)),Applications!M394-WEEKDAY(Applications!M394,3),"")</f>
        <v/>
      </c>
      <c r="J394" s="26">
        <f>IF(AND(UPPER(TRIM(Applications!I394))="OFFER",ISNUMBER(Applications!M394)),Applications!M394-WEEKDAY(Applications!M394,3),"")</f>
        <v/>
      </c>
      <c r="K394" s="26">
        <f>IF(TRIM(Applications!J394)="","",IFERROR(LOOKUP(2,1/ISNUMBER(SEARCH($R$2:$R$25,Applications!J394)),$S$2:$S$25),""))</f>
        <v/>
      </c>
      <c r="L394" s="26">
        <f>IF(K394="","",IF(COUNTIF(K$2:K394,K394)=1,COUNTIF(K$2:K$2000,K394)+(2001-ROW())/100000,""))</f>
        <v/>
      </c>
      <c r="M394" s="26">
        <f>IF(TRIM(Applications!D394)="","",TRIM(LEFT(TRIM(Applications!D394),FIND(",",TRIM(Applications!D394)&amp;",")-1)))</f>
        <v/>
      </c>
      <c r="N394" s="26">
        <f>IF(M394="","",IF(LEN(TRIM(LEFT(TRIM(MID(TRIM(Applications!D394),FIND(",",TRIM(Applications!D394)&amp;",")+1,200)),FIND(",",TRIM(MID(TRIM(Applications!D394),FIND(",",TRIM(Applications!D394)&amp;",")+1,200))&amp;",")-1)))=2,UPPER(TRIM(LEFT(TRIM(MID(TRIM(Applications!D394),FIND(",",TRIM(Applications!D394)&amp;",")+1,200)),FIND(",",TRIM(MID(TRIM(Applications!D394),FIND(",",TRIM(Applications!D394)&amp;",")+1,200))&amp;",")-1))),IFERROR(VLOOKUP(LOWER(TRIM(LEFT(TRIM(MID(TRIM(Applications!D394),FIND(",",TRIM(Applications!D394)&amp;",")+1,200)),FIND(",",TRIM(MID(TRIM(Applications!D394),FIND(",",TRIM(Applications!D394)&amp;",")+1,200))&amp;",")-1))),$U$2:$V$67,2,FALSE),"")))</f>
        <v/>
      </c>
      <c r="O394" s="26">
        <f>IF(M394="","",IF(N394="",M394,M394&amp;", "&amp;N394))</f>
        <v/>
      </c>
      <c r="P394" s="26">
        <f>IF(O394="","",IF(COUNTIF(O$2:O394,O394)=1,COUNTIF(O$2:O$2000,O394)+(2001-ROW())/100000,""))</f>
        <v/>
      </c>
    </row>
    <row r="395">
      <c r="A395" s="26">
        <f>IF(AND(ISNUMBER(Applications!A395),ISNUMBER(Applications!M395),OR(UPPER(TRIM(Applications!I395))="INTERVIEWING",UPPER(TRIM(Applications!I395))="REJECTED",UPPER(TRIM(Applications!I395))="OFFER")),IF(Applications!M395&gt;=Applications!A395,Applications!M395-Applications!A395,""),"")</f>
        <v/>
      </c>
      <c r="B395" s="26">
        <f>IF(AND(D395=1,ISNUMBER(Applications!A395)),WEEKDAY(Applications!A395),"")</f>
        <v/>
      </c>
      <c r="C395" s="27">
        <f>IF(AND(D395=1,ISNUMBER(Applications!A395)),Applications!A395-WEEKDAY(Applications!A395,3),"")</f>
        <v/>
      </c>
      <c r="D395" s="26">
        <f>IF(OR(UPPER(TRIM(Applications!I395))="APPLIED",UPPER(TRIM(Applications!I395))="INTERVIEWING",UPPER(TRIM(Applications!I395))="REJECTED",UPPER(TRIM(Applications!I395))="OFFER"),1,0)</f>
        <v/>
      </c>
      <c r="E395" s="26">
        <f>IF(AND(ISNUMBER(Applications!M395),OR(N(Applications!O395)&gt;0,UPPER(TRIM(Applications!I395))="INTERVIEWING",UPPER(TRIM(Applications!I395))="OFFER")),Applications!M395-WEEKDAY(Applications!M395,3),"")</f>
        <v/>
      </c>
      <c r="F395" s="26">
        <f>IF(AND(UPPER(TRIM(Applications!I395))="SKIPPED",ISNUMBER(Applications!A395)),Applications!A395-WEEKDAY(Applications!A395,3),"")</f>
        <v/>
      </c>
      <c r="G395" s="26">
        <f>IF(AND(UPPER(TRIM(Applications!I395))="BOOKMARKED",ISNUMBER(Applications!A395)),Applications!A395-WEEKDAY(Applications!A395,3),"")</f>
        <v/>
      </c>
      <c r="H395" s="26">
        <f>IF(AND(UPPER(TRIM(Applications!I395))="NOT APPLIED",ISNUMBER(Applications!A395)),Applications!A395-WEEKDAY(Applications!A395,3),"")</f>
        <v/>
      </c>
      <c r="I395" s="26">
        <f>IF(AND(UPPER(TRIM(Applications!I395))="REJECTED",ISNUMBER(Applications!M395)),Applications!M395-WEEKDAY(Applications!M395,3),"")</f>
        <v/>
      </c>
      <c r="J395" s="26">
        <f>IF(AND(UPPER(TRIM(Applications!I395))="OFFER",ISNUMBER(Applications!M395)),Applications!M395-WEEKDAY(Applications!M395,3),"")</f>
        <v/>
      </c>
      <c r="K395" s="26">
        <f>IF(TRIM(Applications!J395)="","",IFERROR(LOOKUP(2,1/ISNUMBER(SEARCH($R$2:$R$25,Applications!J395)),$S$2:$S$25),""))</f>
        <v/>
      </c>
      <c r="L395" s="26">
        <f>IF(K395="","",IF(COUNTIF(K$2:K395,K395)=1,COUNTIF(K$2:K$2000,K395)+(2001-ROW())/100000,""))</f>
        <v/>
      </c>
      <c r="M395" s="26">
        <f>IF(TRIM(Applications!D395)="","",TRIM(LEFT(TRIM(Applications!D395),FIND(",",TRIM(Applications!D395)&amp;",")-1)))</f>
        <v/>
      </c>
      <c r="N395" s="26">
        <f>IF(M395="","",IF(LEN(TRIM(LEFT(TRIM(MID(TRIM(Applications!D395),FIND(",",TRIM(Applications!D395)&amp;",")+1,200)),FIND(",",TRIM(MID(TRIM(Applications!D395),FIND(",",TRIM(Applications!D395)&amp;",")+1,200))&amp;",")-1)))=2,UPPER(TRIM(LEFT(TRIM(MID(TRIM(Applications!D395),FIND(",",TRIM(Applications!D395)&amp;",")+1,200)),FIND(",",TRIM(MID(TRIM(Applications!D395),FIND(",",TRIM(Applications!D395)&amp;",")+1,200))&amp;",")-1))),IFERROR(VLOOKUP(LOWER(TRIM(LEFT(TRIM(MID(TRIM(Applications!D395),FIND(",",TRIM(Applications!D395)&amp;",")+1,200)),FIND(",",TRIM(MID(TRIM(Applications!D395),FIND(",",TRIM(Applications!D395)&amp;",")+1,200))&amp;",")-1))),$U$2:$V$67,2,FALSE),"")))</f>
        <v/>
      </c>
      <c r="O395" s="26">
        <f>IF(M395="","",IF(N395="",M395,M395&amp;", "&amp;N395))</f>
        <v/>
      </c>
      <c r="P395" s="26">
        <f>IF(O395="","",IF(COUNTIF(O$2:O395,O395)=1,COUNTIF(O$2:O$2000,O395)+(2001-ROW())/100000,""))</f>
        <v/>
      </c>
    </row>
    <row r="396">
      <c r="A396" s="26">
        <f>IF(AND(ISNUMBER(Applications!A396),ISNUMBER(Applications!M396),OR(UPPER(TRIM(Applications!I396))="INTERVIEWING",UPPER(TRIM(Applications!I396))="REJECTED",UPPER(TRIM(Applications!I396))="OFFER")),IF(Applications!M396&gt;=Applications!A396,Applications!M396-Applications!A396,""),"")</f>
        <v/>
      </c>
      <c r="B396" s="26">
        <f>IF(AND(D396=1,ISNUMBER(Applications!A396)),WEEKDAY(Applications!A396),"")</f>
        <v/>
      </c>
      <c r="C396" s="27">
        <f>IF(AND(D396=1,ISNUMBER(Applications!A396)),Applications!A396-WEEKDAY(Applications!A396,3),"")</f>
        <v/>
      </c>
      <c r="D396" s="26">
        <f>IF(OR(UPPER(TRIM(Applications!I396))="APPLIED",UPPER(TRIM(Applications!I396))="INTERVIEWING",UPPER(TRIM(Applications!I396))="REJECTED",UPPER(TRIM(Applications!I396))="OFFER"),1,0)</f>
        <v/>
      </c>
      <c r="E396" s="26">
        <f>IF(AND(ISNUMBER(Applications!M396),OR(N(Applications!O396)&gt;0,UPPER(TRIM(Applications!I396))="INTERVIEWING",UPPER(TRIM(Applications!I396))="OFFER")),Applications!M396-WEEKDAY(Applications!M396,3),"")</f>
        <v/>
      </c>
      <c r="F396" s="26">
        <f>IF(AND(UPPER(TRIM(Applications!I396))="SKIPPED",ISNUMBER(Applications!A396)),Applications!A396-WEEKDAY(Applications!A396,3),"")</f>
        <v/>
      </c>
      <c r="G396" s="26">
        <f>IF(AND(UPPER(TRIM(Applications!I396))="BOOKMARKED",ISNUMBER(Applications!A396)),Applications!A396-WEEKDAY(Applications!A396,3),"")</f>
        <v/>
      </c>
      <c r="H396" s="26">
        <f>IF(AND(UPPER(TRIM(Applications!I396))="NOT APPLIED",ISNUMBER(Applications!A396)),Applications!A396-WEEKDAY(Applications!A396,3),"")</f>
        <v/>
      </c>
      <c r="I396" s="26">
        <f>IF(AND(UPPER(TRIM(Applications!I396))="REJECTED",ISNUMBER(Applications!M396)),Applications!M396-WEEKDAY(Applications!M396,3),"")</f>
        <v/>
      </c>
      <c r="J396" s="26">
        <f>IF(AND(UPPER(TRIM(Applications!I396))="OFFER",ISNUMBER(Applications!M396)),Applications!M396-WEEKDAY(Applications!M396,3),"")</f>
        <v/>
      </c>
      <c r="K396" s="26">
        <f>IF(TRIM(Applications!J396)="","",IFERROR(LOOKUP(2,1/ISNUMBER(SEARCH($R$2:$R$25,Applications!J396)),$S$2:$S$25),""))</f>
        <v/>
      </c>
      <c r="L396" s="26">
        <f>IF(K396="","",IF(COUNTIF(K$2:K396,K396)=1,COUNTIF(K$2:K$2000,K396)+(2001-ROW())/100000,""))</f>
        <v/>
      </c>
      <c r="M396" s="26">
        <f>IF(TRIM(Applications!D396)="","",TRIM(LEFT(TRIM(Applications!D396),FIND(",",TRIM(Applications!D396)&amp;",")-1)))</f>
        <v/>
      </c>
      <c r="N396" s="26">
        <f>IF(M396="","",IF(LEN(TRIM(LEFT(TRIM(MID(TRIM(Applications!D396),FIND(",",TRIM(Applications!D396)&amp;",")+1,200)),FIND(",",TRIM(MID(TRIM(Applications!D396),FIND(",",TRIM(Applications!D396)&amp;",")+1,200))&amp;",")-1)))=2,UPPER(TRIM(LEFT(TRIM(MID(TRIM(Applications!D396),FIND(",",TRIM(Applications!D396)&amp;",")+1,200)),FIND(",",TRIM(MID(TRIM(Applications!D396),FIND(",",TRIM(Applications!D396)&amp;",")+1,200))&amp;",")-1))),IFERROR(VLOOKUP(LOWER(TRIM(LEFT(TRIM(MID(TRIM(Applications!D396),FIND(",",TRIM(Applications!D396)&amp;",")+1,200)),FIND(",",TRIM(MID(TRIM(Applications!D396),FIND(",",TRIM(Applications!D396)&amp;",")+1,200))&amp;",")-1))),$U$2:$V$67,2,FALSE),"")))</f>
        <v/>
      </c>
      <c r="O396" s="26">
        <f>IF(M396="","",IF(N396="",M396,M396&amp;", "&amp;N396))</f>
        <v/>
      </c>
      <c r="P396" s="26">
        <f>IF(O396="","",IF(COUNTIF(O$2:O396,O396)=1,COUNTIF(O$2:O$2000,O396)+(2001-ROW())/100000,""))</f>
        <v/>
      </c>
    </row>
    <row r="397">
      <c r="A397" s="26">
        <f>IF(AND(ISNUMBER(Applications!A397),ISNUMBER(Applications!M397),OR(UPPER(TRIM(Applications!I397))="INTERVIEWING",UPPER(TRIM(Applications!I397))="REJECTED",UPPER(TRIM(Applications!I397))="OFFER")),IF(Applications!M397&gt;=Applications!A397,Applications!M397-Applications!A397,""),"")</f>
        <v/>
      </c>
      <c r="B397" s="26">
        <f>IF(AND(D397=1,ISNUMBER(Applications!A397)),WEEKDAY(Applications!A397),"")</f>
        <v/>
      </c>
      <c r="C397" s="27">
        <f>IF(AND(D397=1,ISNUMBER(Applications!A397)),Applications!A397-WEEKDAY(Applications!A397,3),"")</f>
        <v/>
      </c>
      <c r="D397" s="26">
        <f>IF(OR(UPPER(TRIM(Applications!I397))="APPLIED",UPPER(TRIM(Applications!I397))="INTERVIEWING",UPPER(TRIM(Applications!I397))="REJECTED",UPPER(TRIM(Applications!I397))="OFFER"),1,0)</f>
        <v/>
      </c>
      <c r="E397" s="26">
        <f>IF(AND(ISNUMBER(Applications!M397),OR(N(Applications!O397)&gt;0,UPPER(TRIM(Applications!I397))="INTERVIEWING",UPPER(TRIM(Applications!I397))="OFFER")),Applications!M397-WEEKDAY(Applications!M397,3),"")</f>
        <v/>
      </c>
      <c r="F397" s="26">
        <f>IF(AND(UPPER(TRIM(Applications!I397))="SKIPPED",ISNUMBER(Applications!A397)),Applications!A397-WEEKDAY(Applications!A397,3),"")</f>
        <v/>
      </c>
      <c r="G397" s="26">
        <f>IF(AND(UPPER(TRIM(Applications!I397))="BOOKMARKED",ISNUMBER(Applications!A397)),Applications!A397-WEEKDAY(Applications!A397,3),"")</f>
        <v/>
      </c>
      <c r="H397" s="26">
        <f>IF(AND(UPPER(TRIM(Applications!I397))="NOT APPLIED",ISNUMBER(Applications!A397)),Applications!A397-WEEKDAY(Applications!A397,3),"")</f>
        <v/>
      </c>
      <c r="I397" s="26">
        <f>IF(AND(UPPER(TRIM(Applications!I397))="REJECTED",ISNUMBER(Applications!M397)),Applications!M397-WEEKDAY(Applications!M397,3),"")</f>
        <v/>
      </c>
      <c r="J397" s="26">
        <f>IF(AND(UPPER(TRIM(Applications!I397))="OFFER",ISNUMBER(Applications!M397)),Applications!M397-WEEKDAY(Applications!M397,3),"")</f>
        <v/>
      </c>
      <c r="K397" s="26">
        <f>IF(TRIM(Applications!J397)="","",IFERROR(LOOKUP(2,1/ISNUMBER(SEARCH($R$2:$R$25,Applications!J397)),$S$2:$S$25),""))</f>
        <v/>
      </c>
      <c r="L397" s="26">
        <f>IF(K397="","",IF(COUNTIF(K$2:K397,K397)=1,COUNTIF(K$2:K$2000,K397)+(2001-ROW())/100000,""))</f>
        <v/>
      </c>
      <c r="M397" s="26">
        <f>IF(TRIM(Applications!D397)="","",TRIM(LEFT(TRIM(Applications!D397),FIND(",",TRIM(Applications!D397)&amp;",")-1)))</f>
        <v/>
      </c>
      <c r="N397" s="26">
        <f>IF(M397="","",IF(LEN(TRIM(LEFT(TRIM(MID(TRIM(Applications!D397),FIND(",",TRIM(Applications!D397)&amp;",")+1,200)),FIND(",",TRIM(MID(TRIM(Applications!D397),FIND(",",TRIM(Applications!D397)&amp;",")+1,200))&amp;",")-1)))=2,UPPER(TRIM(LEFT(TRIM(MID(TRIM(Applications!D397),FIND(",",TRIM(Applications!D397)&amp;",")+1,200)),FIND(",",TRIM(MID(TRIM(Applications!D397),FIND(",",TRIM(Applications!D397)&amp;",")+1,200))&amp;",")-1))),IFERROR(VLOOKUP(LOWER(TRIM(LEFT(TRIM(MID(TRIM(Applications!D397),FIND(",",TRIM(Applications!D397)&amp;",")+1,200)),FIND(",",TRIM(MID(TRIM(Applications!D397),FIND(",",TRIM(Applications!D397)&amp;",")+1,200))&amp;",")-1))),$U$2:$V$67,2,FALSE),"")))</f>
        <v/>
      </c>
      <c r="O397" s="26">
        <f>IF(M397="","",IF(N397="",M397,M397&amp;", "&amp;N397))</f>
        <v/>
      </c>
      <c r="P397" s="26">
        <f>IF(O397="","",IF(COUNTIF(O$2:O397,O397)=1,COUNTIF(O$2:O$2000,O397)+(2001-ROW())/100000,""))</f>
        <v/>
      </c>
    </row>
    <row r="398">
      <c r="A398" s="26">
        <f>IF(AND(ISNUMBER(Applications!A398),ISNUMBER(Applications!M398),OR(UPPER(TRIM(Applications!I398))="INTERVIEWING",UPPER(TRIM(Applications!I398))="REJECTED",UPPER(TRIM(Applications!I398))="OFFER")),IF(Applications!M398&gt;=Applications!A398,Applications!M398-Applications!A398,""),"")</f>
        <v/>
      </c>
      <c r="B398" s="26">
        <f>IF(AND(D398=1,ISNUMBER(Applications!A398)),WEEKDAY(Applications!A398),"")</f>
        <v/>
      </c>
      <c r="C398" s="27">
        <f>IF(AND(D398=1,ISNUMBER(Applications!A398)),Applications!A398-WEEKDAY(Applications!A398,3),"")</f>
        <v/>
      </c>
      <c r="D398" s="26">
        <f>IF(OR(UPPER(TRIM(Applications!I398))="APPLIED",UPPER(TRIM(Applications!I398))="INTERVIEWING",UPPER(TRIM(Applications!I398))="REJECTED",UPPER(TRIM(Applications!I398))="OFFER"),1,0)</f>
        <v/>
      </c>
      <c r="E398" s="26">
        <f>IF(AND(ISNUMBER(Applications!M398),OR(N(Applications!O398)&gt;0,UPPER(TRIM(Applications!I398))="INTERVIEWING",UPPER(TRIM(Applications!I398))="OFFER")),Applications!M398-WEEKDAY(Applications!M398,3),"")</f>
        <v/>
      </c>
      <c r="F398" s="26">
        <f>IF(AND(UPPER(TRIM(Applications!I398))="SKIPPED",ISNUMBER(Applications!A398)),Applications!A398-WEEKDAY(Applications!A398,3),"")</f>
        <v/>
      </c>
      <c r="G398" s="26">
        <f>IF(AND(UPPER(TRIM(Applications!I398))="BOOKMARKED",ISNUMBER(Applications!A398)),Applications!A398-WEEKDAY(Applications!A398,3),"")</f>
        <v/>
      </c>
      <c r="H398" s="26">
        <f>IF(AND(UPPER(TRIM(Applications!I398))="NOT APPLIED",ISNUMBER(Applications!A398)),Applications!A398-WEEKDAY(Applications!A398,3),"")</f>
        <v/>
      </c>
      <c r="I398" s="26">
        <f>IF(AND(UPPER(TRIM(Applications!I398))="REJECTED",ISNUMBER(Applications!M398)),Applications!M398-WEEKDAY(Applications!M398,3),"")</f>
        <v/>
      </c>
      <c r="J398" s="26">
        <f>IF(AND(UPPER(TRIM(Applications!I398))="OFFER",ISNUMBER(Applications!M398)),Applications!M398-WEEKDAY(Applications!M398,3),"")</f>
        <v/>
      </c>
      <c r="K398" s="26">
        <f>IF(TRIM(Applications!J398)="","",IFERROR(LOOKUP(2,1/ISNUMBER(SEARCH($R$2:$R$25,Applications!J398)),$S$2:$S$25),""))</f>
        <v/>
      </c>
      <c r="L398" s="26">
        <f>IF(K398="","",IF(COUNTIF(K$2:K398,K398)=1,COUNTIF(K$2:K$2000,K398)+(2001-ROW())/100000,""))</f>
        <v/>
      </c>
      <c r="M398" s="26">
        <f>IF(TRIM(Applications!D398)="","",TRIM(LEFT(TRIM(Applications!D398),FIND(",",TRIM(Applications!D398)&amp;",")-1)))</f>
        <v/>
      </c>
      <c r="N398" s="26">
        <f>IF(M398="","",IF(LEN(TRIM(LEFT(TRIM(MID(TRIM(Applications!D398),FIND(",",TRIM(Applications!D398)&amp;",")+1,200)),FIND(",",TRIM(MID(TRIM(Applications!D398),FIND(",",TRIM(Applications!D398)&amp;",")+1,200))&amp;",")-1)))=2,UPPER(TRIM(LEFT(TRIM(MID(TRIM(Applications!D398),FIND(",",TRIM(Applications!D398)&amp;",")+1,200)),FIND(",",TRIM(MID(TRIM(Applications!D398),FIND(",",TRIM(Applications!D398)&amp;",")+1,200))&amp;",")-1))),IFERROR(VLOOKUP(LOWER(TRIM(LEFT(TRIM(MID(TRIM(Applications!D398),FIND(",",TRIM(Applications!D398)&amp;",")+1,200)),FIND(",",TRIM(MID(TRIM(Applications!D398),FIND(",",TRIM(Applications!D398)&amp;",")+1,200))&amp;",")-1))),$U$2:$V$67,2,FALSE),"")))</f>
        <v/>
      </c>
      <c r="O398" s="26">
        <f>IF(M398="","",IF(N398="",M398,M398&amp;", "&amp;N398))</f>
        <v/>
      </c>
      <c r="P398" s="26">
        <f>IF(O398="","",IF(COUNTIF(O$2:O398,O398)=1,COUNTIF(O$2:O$2000,O398)+(2001-ROW())/100000,""))</f>
        <v/>
      </c>
    </row>
    <row r="399">
      <c r="A399" s="26">
        <f>IF(AND(ISNUMBER(Applications!A399),ISNUMBER(Applications!M399),OR(UPPER(TRIM(Applications!I399))="INTERVIEWING",UPPER(TRIM(Applications!I399))="REJECTED",UPPER(TRIM(Applications!I399))="OFFER")),IF(Applications!M399&gt;=Applications!A399,Applications!M399-Applications!A399,""),"")</f>
        <v/>
      </c>
      <c r="B399" s="26">
        <f>IF(AND(D399=1,ISNUMBER(Applications!A399)),WEEKDAY(Applications!A399),"")</f>
        <v/>
      </c>
      <c r="C399" s="27">
        <f>IF(AND(D399=1,ISNUMBER(Applications!A399)),Applications!A399-WEEKDAY(Applications!A399,3),"")</f>
        <v/>
      </c>
      <c r="D399" s="26">
        <f>IF(OR(UPPER(TRIM(Applications!I399))="APPLIED",UPPER(TRIM(Applications!I399))="INTERVIEWING",UPPER(TRIM(Applications!I399))="REJECTED",UPPER(TRIM(Applications!I399))="OFFER"),1,0)</f>
        <v/>
      </c>
      <c r="E399" s="26">
        <f>IF(AND(ISNUMBER(Applications!M399),OR(N(Applications!O399)&gt;0,UPPER(TRIM(Applications!I399))="INTERVIEWING",UPPER(TRIM(Applications!I399))="OFFER")),Applications!M399-WEEKDAY(Applications!M399,3),"")</f>
        <v/>
      </c>
      <c r="F399" s="26">
        <f>IF(AND(UPPER(TRIM(Applications!I399))="SKIPPED",ISNUMBER(Applications!A399)),Applications!A399-WEEKDAY(Applications!A399,3),"")</f>
        <v/>
      </c>
      <c r="G399" s="26">
        <f>IF(AND(UPPER(TRIM(Applications!I399))="BOOKMARKED",ISNUMBER(Applications!A399)),Applications!A399-WEEKDAY(Applications!A399,3),"")</f>
        <v/>
      </c>
      <c r="H399" s="26">
        <f>IF(AND(UPPER(TRIM(Applications!I399))="NOT APPLIED",ISNUMBER(Applications!A399)),Applications!A399-WEEKDAY(Applications!A399,3),"")</f>
        <v/>
      </c>
      <c r="I399" s="26">
        <f>IF(AND(UPPER(TRIM(Applications!I399))="REJECTED",ISNUMBER(Applications!M399)),Applications!M399-WEEKDAY(Applications!M399,3),"")</f>
        <v/>
      </c>
      <c r="J399" s="26">
        <f>IF(AND(UPPER(TRIM(Applications!I399))="OFFER",ISNUMBER(Applications!M399)),Applications!M399-WEEKDAY(Applications!M399,3),"")</f>
        <v/>
      </c>
      <c r="K399" s="26">
        <f>IF(TRIM(Applications!J399)="","",IFERROR(LOOKUP(2,1/ISNUMBER(SEARCH($R$2:$R$25,Applications!J399)),$S$2:$S$25),""))</f>
        <v/>
      </c>
      <c r="L399" s="26">
        <f>IF(K399="","",IF(COUNTIF(K$2:K399,K399)=1,COUNTIF(K$2:K$2000,K399)+(2001-ROW())/100000,""))</f>
        <v/>
      </c>
      <c r="M399" s="26">
        <f>IF(TRIM(Applications!D399)="","",TRIM(LEFT(TRIM(Applications!D399),FIND(",",TRIM(Applications!D399)&amp;",")-1)))</f>
        <v/>
      </c>
      <c r="N399" s="26">
        <f>IF(M399="","",IF(LEN(TRIM(LEFT(TRIM(MID(TRIM(Applications!D399),FIND(",",TRIM(Applications!D399)&amp;",")+1,200)),FIND(",",TRIM(MID(TRIM(Applications!D399),FIND(",",TRIM(Applications!D399)&amp;",")+1,200))&amp;",")-1)))=2,UPPER(TRIM(LEFT(TRIM(MID(TRIM(Applications!D399),FIND(",",TRIM(Applications!D399)&amp;",")+1,200)),FIND(",",TRIM(MID(TRIM(Applications!D399),FIND(",",TRIM(Applications!D399)&amp;",")+1,200))&amp;",")-1))),IFERROR(VLOOKUP(LOWER(TRIM(LEFT(TRIM(MID(TRIM(Applications!D399),FIND(",",TRIM(Applications!D399)&amp;",")+1,200)),FIND(",",TRIM(MID(TRIM(Applications!D399),FIND(",",TRIM(Applications!D399)&amp;",")+1,200))&amp;",")-1))),$U$2:$V$67,2,FALSE),"")))</f>
        <v/>
      </c>
      <c r="O399" s="26">
        <f>IF(M399="","",IF(N399="",M399,M399&amp;", "&amp;N399))</f>
        <v/>
      </c>
      <c r="P399" s="26">
        <f>IF(O399="","",IF(COUNTIF(O$2:O399,O399)=1,COUNTIF(O$2:O$2000,O399)+(2001-ROW())/100000,""))</f>
        <v/>
      </c>
    </row>
    <row r="400">
      <c r="A400" s="26">
        <f>IF(AND(ISNUMBER(Applications!A400),ISNUMBER(Applications!M400),OR(UPPER(TRIM(Applications!I400))="INTERVIEWING",UPPER(TRIM(Applications!I400))="REJECTED",UPPER(TRIM(Applications!I400))="OFFER")),IF(Applications!M400&gt;=Applications!A400,Applications!M400-Applications!A400,""),"")</f>
        <v/>
      </c>
      <c r="B400" s="26">
        <f>IF(AND(D400=1,ISNUMBER(Applications!A400)),WEEKDAY(Applications!A400),"")</f>
        <v/>
      </c>
      <c r="C400" s="27">
        <f>IF(AND(D400=1,ISNUMBER(Applications!A400)),Applications!A400-WEEKDAY(Applications!A400,3),"")</f>
        <v/>
      </c>
      <c r="D400" s="26">
        <f>IF(OR(UPPER(TRIM(Applications!I400))="APPLIED",UPPER(TRIM(Applications!I400))="INTERVIEWING",UPPER(TRIM(Applications!I400))="REJECTED",UPPER(TRIM(Applications!I400))="OFFER"),1,0)</f>
        <v/>
      </c>
      <c r="E400" s="26">
        <f>IF(AND(ISNUMBER(Applications!M400),OR(N(Applications!O400)&gt;0,UPPER(TRIM(Applications!I400))="INTERVIEWING",UPPER(TRIM(Applications!I400))="OFFER")),Applications!M400-WEEKDAY(Applications!M400,3),"")</f>
        <v/>
      </c>
      <c r="F400" s="26">
        <f>IF(AND(UPPER(TRIM(Applications!I400))="SKIPPED",ISNUMBER(Applications!A400)),Applications!A400-WEEKDAY(Applications!A400,3),"")</f>
        <v/>
      </c>
      <c r="G400" s="26">
        <f>IF(AND(UPPER(TRIM(Applications!I400))="BOOKMARKED",ISNUMBER(Applications!A400)),Applications!A400-WEEKDAY(Applications!A400,3),"")</f>
        <v/>
      </c>
      <c r="H400" s="26">
        <f>IF(AND(UPPER(TRIM(Applications!I400))="NOT APPLIED",ISNUMBER(Applications!A400)),Applications!A400-WEEKDAY(Applications!A400,3),"")</f>
        <v/>
      </c>
      <c r="I400" s="26">
        <f>IF(AND(UPPER(TRIM(Applications!I400))="REJECTED",ISNUMBER(Applications!M400)),Applications!M400-WEEKDAY(Applications!M400,3),"")</f>
        <v/>
      </c>
      <c r="J400" s="26">
        <f>IF(AND(UPPER(TRIM(Applications!I400))="OFFER",ISNUMBER(Applications!M400)),Applications!M400-WEEKDAY(Applications!M400,3),"")</f>
        <v/>
      </c>
      <c r="K400" s="26">
        <f>IF(TRIM(Applications!J400)="","",IFERROR(LOOKUP(2,1/ISNUMBER(SEARCH($R$2:$R$25,Applications!J400)),$S$2:$S$25),""))</f>
        <v/>
      </c>
      <c r="L400" s="26">
        <f>IF(K400="","",IF(COUNTIF(K$2:K400,K400)=1,COUNTIF(K$2:K$2000,K400)+(2001-ROW())/100000,""))</f>
        <v/>
      </c>
      <c r="M400" s="26">
        <f>IF(TRIM(Applications!D400)="","",TRIM(LEFT(TRIM(Applications!D400),FIND(",",TRIM(Applications!D400)&amp;",")-1)))</f>
        <v/>
      </c>
      <c r="N400" s="26">
        <f>IF(M400="","",IF(LEN(TRIM(LEFT(TRIM(MID(TRIM(Applications!D400),FIND(",",TRIM(Applications!D400)&amp;",")+1,200)),FIND(",",TRIM(MID(TRIM(Applications!D400),FIND(",",TRIM(Applications!D400)&amp;",")+1,200))&amp;",")-1)))=2,UPPER(TRIM(LEFT(TRIM(MID(TRIM(Applications!D400),FIND(",",TRIM(Applications!D400)&amp;",")+1,200)),FIND(",",TRIM(MID(TRIM(Applications!D400),FIND(",",TRIM(Applications!D400)&amp;",")+1,200))&amp;",")-1))),IFERROR(VLOOKUP(LOWER(TRIM(LEFT(TRIM(MID(TRIM(Applications!D400),FIND(",",TRIM(Applications!D400)&amp;",")+1,200)),FIND(",",TRIM(MID(TRIM(Applications!D400),FIND(",",TRIM(Applications!D400)&amp;",")+1,200))&amp;",")-1))),$U$2:$V$67,2,FALSE),"")))</f>
        <v/>
      </c>
      <c r="O400" s="26">
        <f>IF(M400="","",IF(N400="",M400,M400&amp;", "&amp;N400))</f>
        <v/>
      </c>
      <c r="P400" s="26">
        <f>IF(O400="","",IF(COUNTIF(O$2:O400,O400)=1,COUNTIF(O$2:O$2000,O400)+(2001-ROW())/100000,""))</f>
        <v/>
      </c>
    </row>
    <row r="401">
      <c r="A401" s="26">
        <f>IF(AND(ISNUMBER(Applications!A401),ISNUMBER(Applications!M401),OR(UPPER(TRIM(Applications!I401))="INTERVIEWING",UPPER(TRIM(Applications!I401))="REJECTED",UPPER(TRIM(Applications!I401))="OFFER")),IF(Applications!M401&gt;=Applications!A401,Applications!M401-Applications!A401,""),"")</f>
        <v/>
      </c>
      <c r="B401" s="26">
        <f>IF(AND(D401=1,ISNUMBER(Applications!A401)),WEEKDAY(Applications!A401),"")</f>
        <v/>
      </c>
      <c r="C401" s="27">
        <f>IF(AND(D401=1,ISNUMBER(Applications!A401)),Applications!A401-WEEKDAY(Applications!A401,3),"")</f>
        <v/>
      </c>
      <c r="D401" s="26">
        <f>IF(OR(UPPER(TRIM(Applications!I401))="APPLIED",UPPER(TRIM(Applications!I401))="INTERVIEWING",UPPER(TRIM(Applications!I401))="REJECTED",UPPER(TRIM(Applications!I401))="OFFER"),1,0)</f>
        <v/>
      </c>
      <c r="E401" s="26">
        <f>IF(AND(ISNUMBER(Applications!M401),OR(N(Applications!O401)&gt;0,UPPER(TRIM(Applications!I401))="INTERVIEWING",UPPER(TRIM(Applications!I401))="OFFER")),Applications!M401-WEEKDAY(Applications!M401,3),"")</f>
        <v/>
      </c>
      <c r="F401" s="26">
        <f>IF(AND(UPPER(TRIM(Applications!I401))="SKIPPED",ISNUMBER(Applications!A401)),Applications!A401-WEEKDAY(Applications!A401,3),"")</f>
        <v/>
      </c>
      <c r="G401" s="26">
        <f>IF(AND(UPPER(TRIM(Applications!I401))="BOOKMARKED",ISNUMBER(Applications!A401)),Applications!A401-WEEKDAY(Applications!A401,3),"")</f>
        <v/>
      </c>
      <c r="H401" s="26">
        <f>IF(AND(UPPER(TRIM(Applications!I401))="NOT APPLIED",ISNUMBER(Applications!A401)),Applications!A401-WEEKDAY(Applications!A401,3),"")</f>
        <v/>
      </c>
      <c r="I401" s="26">
        <f>IF(AND(UPPER(TRIM(Applications!I401))="REJECTED",ISNUMBER(Applications!M401)),Applications!M401-WEEKDAY(Applications!M401,3),"")</f>
        <v/>
      </c>
      <c r="J401" s="26">
        <f>IF(AND(UPPER(TRIM(Applications!I401))="OFFER",ISNUMBER(Applications!M401)),Applications!M401-WEEKDAY(Applications!M401,3),"")</f>
        <v/>
      </c>
      <c r="K401" s="26">
        <f>IF(TRIM(Applications!J401)="","",IFERROR(LOOKUP(2,1/ISNUMBER(SEARCH($R$2:$R$25,Applications!J401)),$S$2:$S$25),""))</f>
        <v/>
      </c>
      <c r="L401" s="26">
        <f>IF(K401="","",IF(COUNTIF(K$2:K401,K401)=1,COUNTIF(K$2:K$2000,K401)+(2001-ROW())/100000,""))</f>
        <v/>
      </c>
      <c r="M401" s="26">
        <f>IF(TRIM(Applications!D401)="","",TRIM(LEFT(TRIM(Applications!D401),FIND(",",TRIM(Applications!D401)&amp;",")-1)))</f>
        <v/>
      </c>
      <c r="N401" s="26">
        <f>IF(M401="","",IF(LEN(TRIM(LEFT(TRIM(MID(TRIM(Applications!D401),FIND(",",TRIM(Applications!D401)&amp;",")+1,200)),FIND(",",TRIM(MID(TRIM(Applications!D401),FIND(",",TRIM(Applications!D401)&amp;",")+1,200))&amp;",")-1)))=2,UPPER(TRIM(LEFT(TRIM(MID(TRIM(Applications!D401),FIND(",",TRIM(Applications!D401)&amp;",")+1,200)),FIND(",",TRIM(MID(TRIM(Applications!D401),FIND(",",TRIM(Applications!D401)&amp;",")+1,200))&amp;",")-1))),IFERROR(VLOOKUP(LOWER(TRIM(LEFT(TRIM(MID(TRIM(Applications!D401),FIND(",",TRIM(Applications!D401)&amp;",")+1,200)),FIND(",",TRIM(MID(TRIM(Applications!D401),FIND(",",TRIM(Applications!D401)&amp;",")+1,200))&amp;",")-1))),$U$2:$V$67,2,FALSE),"")))</f>
        <v/>
      </c>
      <c r="O401" s="26">
        <f>IF(M401="","",IF(N401="",M401,M401&amp;", "&amp;N401))</f>
        <v/>
      </c>
      <c r="P401" s="26">
        <f>IF(O401="","",IF(COUNTIF(O$2:O401,O401)=1,COUNTIF(O$2:O$2000,O401)+(2001-ROW())/100000,""))</f>
        <v/>
      </c>
    </row>
    <row r="402">
      <c r="A402" s="26">
        <f>IF(AND(ISNUMBER(Applications!A402),ISNUMBER(Applications!M402),OR(UPPER(TRIM(Applications!I402))="INTERVIEWING",UPPER(TRIM(Applications!I402))="REJECTED",UPPER(TRIM(Applications!I402))="OFFER")),IF(Applications!M402&gt;=Applications!A402,Applications!M402-Applications!A402,""),"")</f>
        <v/>
      </c>
      <c r="B402" s="26">
        <f>IF(AND(D402=1,ISNUMBER(Applications!A402)),WEEKDAY(Applications!A402),"")</f>
        <v/>
      </c>
      <c r="C402" s="27">
        <f>IF(AND(D402=1,ISNUMBER(Applications!A402)),Applications!A402-WEEKDAY(Applications!A402,3),"")</f>
        <v/>
      </c>
      <c r="D402" s="26">
        <f>IF(OR(UPPER(TRIM(Applications!I402))="APPLIED",UPPER(TRIM(Applications!I402))="INTERVIEWING",UPPER(TRIM(Applications!I402))="REJECTED",UPPER(TRIM(Applications!I402))="OFFER"),1,0)</f>
        <v/>
      </c>
      <c r="E402" s="26">
        <f>IF(AND(ISNUMBER(Applications!M402),OR(N(Applications!O402)&gt;0,UPPER(TRIM(Applications!I402))="INTERVIEWING",UPPER(TRIM(Applications!I402))="OFFER")),Applications!M402-WEEKDAY(Applications!M402,3),"")</f>
        <v/>
      </c>
      <c r="F402" s="26">
        <f>IF(AND(UPPER(TRIM(Applications!I402))="SKIPPED",ISNUMBER(Applications!A402)),Applications!A402-WEEKDAY(Applications!A402,3),"")</f>
        <v/>
      </c>
      <c r="G402" s="26">
        <f>IF(AND(UPPER(TRIM(Applications!I402))="BOOKMARKED",ISNUMBER(Applications!A402)),Applications!A402-WEEKDAY(Applications!A402,3),"")</f>
        <v/>
      </c>
      <c r="H402" s="26">
        <f>IF(AND(UPPER(TRIM(Applications!I402))="NOT APPLIED",ISNUMBER(Applications!A402)),Applications!A402-WEEKDAY(Applications!A402,3),"")</f>
        <v/>
      </c>
      <c r="I402" s="26">
        <f>IF(AND(UPPER(TRIM(Applications!I402))="REJECTED",ISNUMBER(Applications!M402)),Applications!M402-WEEKDAY(Applications!M402,3),"")</f>
        <v/>
      </c>
      <c r="J402" s="26">
        <f>IF(AND(UPPER(TRIM(Applications!I402))="OFFER",ISNUMBER(Applications!M402)),Applications!M402-WEEKDAY(Applications!M402,3),"")</f>
        <v/>
      </c>
      <c r="K402" s="26">
        <f>IF(TRIM(Applications!J402)="","",IFERROR(LOOKUP(2,1/ISNUMBER(SEARCH($R$2:$R$25,Applications!J402)),$S$2:$S$25),""))</f>
        <v/>
      </c>
      <c r="L402" s="26">
        <f>IF(K402="","",IF(COUNTIF(K$2:K402,K402)=1,COUNTIF(K$2:K$2000,K402)+(2001-ROW())/100000,""))</f>
        <v/>
      </c>
      <c r="M402" s="26">
        <f>IF(TRIM(Applications!D402)="","",TRIM(LEFT(TRIM(Applications!D402),FIND(",",TRIM(Applications!D402)&amp;",")-1)))</f>
        <v/>
      </c>
      <c r="N402" s="26">
        <f>IF(M402="","",IF(LEN(TRIM(LEFT(TRIM(MID(TRIM(Applications!D402),FIND(",",TRIM(Applications!D402)&amp;",")+1,200)),FIND(",",TRIM(MID(TRIM(Applications!D402),FIND(",",TRIM(Applications!D402)&amp;",")+1,200))&amp;",")-1)))=2,UPPER(TRIM(LEFT(TRIM(MID(TRIM(Applications!D402),FIND(",",TRIM(Applications!D402)&amp;",")+1,200)),FIND(",",TRIM(MID(TRIM(Applications!D402),FIND(",",TRIM(Applications!D402)&amp;",")+1,200))&amp;",")-1))),IFERROR(VLOOKUP(LOWER(TRIM(LEFT(TRIM(MID(TRIM(Applications!D402),FIND(",",TRIM(Applications!D402)&amp;",")+1,200)),FIND(",",TRIM(MID(TRIM(Applications!D402),FIND(",",TRIM(Applications!D402)&amp;",")+1,200))&amp;",")-1))),$U$2:$V$67,2,FALSE),"")))</f>
        <v/>
      </c>
      <c r="O402" s="26">
        <f>IF(M402="","",IF(N402="",M402,M402&amp;", "&amp;N402))</f>
        <v/>
      </c>
      <c r="P402" s="26">
        <f>IF(O402="","",IF(COUNTIF(O$2:O402,O402)=1,COUNTIF(O$2:O$2000,O402)+(2001-ROW())/100000,""))</f>
        <v/>
      </c>
    </row>
    <row r="403">
      <c r="A403" s="26">
        <f>IF(AND(ISNUMBER(Applications!A403),ISNUMBER(Applications!M403),OR(UPPER(TRIM(Applications!I403))="INTERVIEWING",UPPER(TRIM(Applications!I403))="REJECTED",UPPER(TRIM(Applications!I403))="OFFER")),IF(Applications!M403&gt;=Applications!A403,Applications!M403-Applications!A403,""),"")</f>
        <v/>
      </c>
      <c r="B403" s="26">
        <f>IF(AND(D403=1,ISNUMBER(Applications!A403)),WEEKDAY(Applications!A403),"")</f>
        <v/>
      </c>
      <c r="C403" s="27">
        <f>IF(AND(D403=1,ISNUMBER(Applications!A403)),Applications!A403-WEEKDAY(Applications!A403,3),"")</f>
        <v/>
      </c>
      <c r="D403" s="26">
        <f>IF(OR(UPPER(TRIM(Applications!I403))="APPLIED",UPPER(TRIM(Applications!I403))="INTERVIEWING",UPPER(TRIM(Applications!I403))="REJECTED",UPPER(TRIM(Applications!I403))="OFFER"),1,0)</f>
        <v/>
      </c>
      <c r="E403" s="26">
        <f>IF(AND(ISNUMBER(Applications!M403),OR(N(Applications!O403)&gt;0,UPPER(TRIM(Applications!I403))="INTERVIEWING",UPPER(TRIM(Applications!I403))="OFFER")),Applications!M403-WEEKDAY(Applications!M403,3),"")</f>
        <v/>
      </c>
      <c r="F403" s="26">
        <f>IF(AND(UPPER(TRIM(Applications!I403))="SKIPPED",ISNUMBER(Applications!A403)),Applications!A403-WEEKDAY(Applications!A403,3),"")</f>
        <v/>
      </c>
      <c r="G403" s="26">
        <f>IF(AND(UPPER(TRIM(Applications!I403))="BOOKMARKED",ISNUMBER(Applications!A403)),Applications!A403-WEEKDAY(Applications!A403,3),"")</f>
        <v/>
      </c>
      <c r="H403" s="26">
        <f>IF(AND(UPPER(TRIM(Applications!I403))="NOT APPLIED",ISNUMBER(Applications!A403)),Applications!A403-WEEKDAY(Applications!A403,3),"")</f>
        <v/>
      </c>
      <c r="I403" s="26">
        <f>IF(AND(UPPER(TRIM(Applications!I403))="REJECTED",ISNUMBER(Applications!M403)),Applications!M403-WEEKDAY(Applications!M403,3),"")</f>
        <v/>
      </c>
      <c r="J403" s="26">
        <f>IF(AND(UPPER(TRIM(Applications!I403))="OFFER",ISNUMBER(Applications!M403)),Applications!M403-WEEKDAY(Applications!M403,3),"")</f>
        <v/>
      </c>
      <c r="K403" s="26">
        <f>IF(TRIM(Applications!J403)="","",IFERROR(LOOKUP(2,1/ISNUMBER(SEARCH($R$2:$R$25,Applications!J403)),$S$2:$S$25),""))</f>
        <v/>
      </c>
      <c r="L403" s="26">
        <f>IF(K403="","",IF(COUNTIF(K$2:K403,K403)=1,COUNTIF(K$2:K$2000,K403)+(2001-ROW())/100000,""))</f>
        <v/>
      </c>
      <c r="M403" s="26">
        <f>IF(TRIM(Applications!D403)="","",TRIM(LEFT(TRIM(Applications!D403),FIND(",",TRIM(Applications!D403)&amp;",")-1)))</f>
        <v/>
      </c>
      <c r="N403" s="26">
        <f>IF(M403="","",IF(LEN(TRIM(LEFT(TRIM(MID(TRIM(Applications!D403),FIND(",",TRIM(Applications!D403)&amp;",")+1,200)),FIND(",",TRIM(MID(TRIM(Applications!D403),FIND(",",TRIM(Applications!D403)&amp;",")+1,200))&amp;",")-1)))=2,UPPER(TRIM(LEFT(TRIM(MID(TRIM(Applications!D403),FIND(",",TRIM(Applications!D403)&amp;",")+1,200)),FIND(",",TRIM(MID(TRIM(Applications!D403),FIND(",",TRIM(Applications!D403)&amp;",")+1,200))&amp;",")-1))),IFERROR(VLOOKUP(LOWER(TRIM(LEFT(TRIM(MID(TRIM(Applications!D403),FIND(",",TRIM(Applications!D403)&amp;",")+1,200)),FIND(",",TRIM(MID(TRIM(Applications!D403),FIND(",",TRIM(Applications!D403)&amp;",")+1,200))&amp;",")-1))),$U$2:$V$67,2,FALSE),"")))</f>
        <v/>
      </c>
      <c r="O403" s="26">
        <f>IF(M403="","",IF(N403="",M403,M403&amp;", "&amp;N403))</f>
        <v/>
      </c>
      <c r="P403" s="26">
        <f>IF(O403="","",IF(COUNTIF(O$2:O403,O403)=1,COUNTIF(O$2:O$2000,O403)+(2001-ROW())/100000,""))</f>
        <v/>
      </c>
    </row>
    <row r="404">
      <c r="A404" s="26">
        <f>IF(AND(ISNUMBER(Applications!A404),ISNUMBER(Applications!M404),OR(UPPER(TRIM(Applications!I404))="INTERVIEWING",UPPER(TRIM(Applications!I404))="REJECTED",UPPER(TRIM(Applications!I404))="OFFER")),IF(Applications!M404&gt;=Applications!A404,Applications!M404-Applications!A404,""),"")</f>
        <v/>
      </c>
      <c r="B404" s="26">
        <f>IF(AND(D404=1,ISNUMBER(Applications!A404)),WEEKDAY(Applications!A404),"")</f>
        <v/>
      </c>
      <c r="C404" s="27">
        <f>IF(AND(D404=1,ISNUMBER(Applications!A404)),Applications!A404-WEEKDAY(Applications!A404,3),"")</f>
        <v/>
      </c>
      <c r="D404" s="26">
        <f>IF(OR(UPPER(TRIM(Applications!I404))="APPLIED",UPPER(TRIM(Applications!I404))="INTERVIEWING",UPPER(TRIM(Applications!I404))="REJECTED",UPPER(TRIM(Applications!I404))="OFFER"),1,0)</f>
        <v/>
      </c>
      <c r="E404" s="26">
        <f>IF(AND(ISNUMBER(Applications!M404),OR(N(Applications!O404)&gt;0,UPPER(TRIM(Applications!I404))="INTERVIEWING",UPPER(TRIM(Applications!I404))="OFFER")),Applications!M404-WEEKDAY(Applications!M404,3),"")</f>
        <v/>
      </c>
      <c r="F404" s="26">
        <f>IF(AND(UPPER(TRIM(Applications!I404))="SKIPPED",ISNUMBER(Applications!A404)),Applications!A404-WEEKDAY(Applications!A404,3),"")</f>
        <v/>
      </c>
      <c r="G404" s="26">
        <f>IF(AND(UPPER(TRIM(Applications!I404))="BOOKMARKED",ISNUMBER(Applications!A404)),Applications!A404-WEEKDAY(Applications!A404,3),"")</f>
        <v/>
      </c>
      <c r="H404" s="26">
        <f>IF(AND(UPPER(TRIM(Applications!I404))="NOT APPLIED",ISNUMBER(Applications!A404)),Applications!A404-WEEKDAY(Applications!A404,3),"")</f>
        <v/>
      </c>
      <c r="I404" s="26">
        <f>IF(AND(UPPER(TRIM(Applications!I404))="REJECTED",ISNUMBER(Applications!M404)),Applications!M404-WEEKDAY(Applications!M404,3),"")</f>
        <v/>
      </c>
      <c r="J404" s="26">
        <f>IF(AND(UPPER(TRIM(Applications!I404))="OFFER",ISNUMBER(Applications!M404)),Applications!M404-WEEKDAY(Applications!M404,3),"")</f>
        <v/>
      </c>
      <c r="K404" s="26">
        <f>IF(TRIM(Applications!J404)="","",IFERROR(LOOKUP(2,1/ISNUMBER(SEARCH($R$2:$R$25,Applications!J404)),$S$2:$S$25),""))</f>
        <v/>
      </c>
      <c r="L404" s="26">
        <f>IF(K404="","",IF(COUNTIF(K$2:K404,K404)=1,COUNTIF(K$2:K$2000,K404)+(2001-ROW())/100000,""))</f>
        <v/>
      </c>
      <c r="M404" s="26">
        <f>IF(TRIM(Applications!D404)="","",TRIM(LEFT(TRIM(Applications!D404),FIND(",",TRIM(Applications!D404)&amp;",")-1)))</f>
        <v/>
      </c>
      <c r="N404" s="26">
        <f>IF(M404="","",IF(LEN(TRIM(LEFT(TRIM(MID(TRIM(Applications!D404),FIND(",",TRIM(Applications!D404)&amp;",")+1,200)),FIND(",",TRIM(MID(TRIM(Applications!D404),FIND(",",TRIM(Applications!D404)&amp;",")+1,200))&amp;",")-1)))=2,UPPER(TRIM(LEFT(TRIM(MID(TRIM(Applications!D404),FIND(",",TRIM(Applications!D404)&amp;",")+1,200)),FIND(",",TRIM(MID(TRIM(Applications!D404),FIND(",",TRIM(Applications!D404)&amp;",")+1,200))&amp;",")-1))),IFERROR(VLOOKUP(LOWER(TRIM(LEFT(TRIM(MID(TRIM(Applications!D404),FIND(",",TRIM(Applications!D404)&amp;",")+1,200)),FIND(",",TRIM(MID(TRIM(Applications!D404),FIND(",",TRIM(Applications!D404)&amp;",")+1,200))&amp;",")-1))),$U$2:$V$67,2,FALSE),"")))</f>
        <v/>
      </c>
      <c r="O404" s="26">
        <f>IF(M404="","",IF(N404="",M404,M404&amp;", "&amp;N404))</f>
        <v/>
      </c>
      <c r="P404" s="26">
        <f>IF(O404="","",IF(COUNTIF(O$2:O404,O404)=1,COUNTIF(O$2:O$2000,O404)+(2001-ROW())/100000,""))</f>
        <v/>
      </c>
    </row>
    <row r="405">
      <c r="A405" s="26">
        <f>IF(AND(ISNUMBER(Applications!A405),ISNUMBER(Applications!M405),OR(UPPER(TRIM(Applications!I405))="INTERVIEWING",UPPER(TRIM(Applications!I405))="REJECTED",UPPER(TRIM(Applications!I405))="OFFER")),IF(Applications!M405&gt;=Applications!A405,Applications!M405-Applications!A405,""),"")</f>
        <v/>
      </c>
      <c r="B405" s="26">
        <f>IF(AND(D405=1,ISNUMBER(Applications!A405)),WEEKDAY(Applications!A405),"")</f>
        <v/>
      </c>
      <c r="C405" s="27">
        <f>IF(AND(D405=1,ISNUMBER(Applications!A405)),Applications!A405-WEEKDAY(Applications!A405,3),"")</f>
        <v/>
      </c>
      <c r="D405" s="26">
        <f>IF(OR(UPPER(TRIM(Applications!I405))="APPLIED",UPPER(TRIM(Applications!I405))="INTERVIEWING",UPPER(TRIM(Applications!I405))="REJECTED",UPPER(TRIM(Applications!I405))="OFFER"),1,0)</f>
        <v/>
      </c>
      <c r="E405" s="26">
        <f>IF(AND(ISNUMBER(Applications!M405),OR(N(Applications!O405)&gt;0,UPPER(TRIM(Applications!I405))="INTERVIEWING",UPPER(TRIM(Applications!I405))="OFFER")),Applications!M405-WEEKDAY(Applications!M405,3),"")</f>
        <v/>
      </c>
      <c r="F405" s="26">
        <f>IF(AND(UPPER(TRIM(Applications!I405))="SKIPPED",ISNUMBER(Applications!A405)),Applications!A405-WEEKDAY(Applications!A405,3),"")</f>
        <v/>
      </c>
      <c r="G405" s="26">
        <f>IF(AND(UPPER(TRIM(Applications!I405))="BOOKMARKED",ISNUMBER(Applications!A405)),Applications!A405-WEEKDAY(Applications!A405,3),"")</f>
        <v/>
      </c>
      <c r="H405" s="26">
        <f>IF(AND(UPPER(TRIM(Applications!I405))="NOT APPLIED",ISNUMBER(Applications!A405)),Applications!A405-WEEKDAY(Applications!A405,3),"")</f>
        <v/>
      </c>
      <c r="I405" s="26">
        <f>IF(AND(UPPER(TRIM(Applications!I405))="REJECTED",ISNUMBER(Applications!M405)),Applications!M405-WEEKDAY(Applications!M405,3),"")</f>
        <v/>
      </c>
      <c r="J405" s="26">
        <f>IF(AND(UPPER(TRIM(Applications!I405))="OFFER",ISNUMBER(Applications!M405)),Applications!M405-WEEKDAY(Applications!M405,3),"")</f>
        <v/>
      </c>
      <c r="K405" s="26">
        <f>IF(TRIM(Applications!J405)="","",IFERROR(LOOKUP(2,1/ISNUMBER(SEARCH($R$2:$R$25,Applications!J405)),$S$2:$S$25),""))</f>
        <v/>
      </c>
      <c r="L405" s="26">
        <f>IF(K405="","",IF(COUNTIF(K$2:K405,K405)=1,COUNTIF(K$2:K$2000,K405)+(2001-ROW())/100000,""))</f>
        <v/>
      </c>
      <c r="M405" s="26">
        <f>IF(TRIM(Applications!D405)="","",TRIM(LEFT(TRIM(Applications!D405),FIND(",",TRIM(Applications!D405)&amp;",")-1)))</f>
        <v/>
      </c>
      <c r="N405" s="26">
        <f>IF(M405="","",IF(LEN(TRIM(LEFT(TRIM(MID(TRIM(Applications!D405),FIND(",",TRIM(Applications!D405)&amp;",")+1,200)),FIND(",",TRIM(MID(TRIM(Applications!D405),FIND(",",TRIM(Applications!D405)&amp;",")+1,200))&amp;",")-1)))=2,UPPER(TRIM(LEFT(TRIM(MID(TRIM(Applications!D405),FIND(",",TRIM(Applications!D405)&amp;",")+1,200)),FIND(",",TRIM(MID(TRIM(Applications!D405),FIND(",",TRIM(Applications!D405)&amp;",")+1,200))&amp;",")-1))),IFERROR(VLOOKUP(LOWER(TRIM(LEFT(TRIM(MID(TRIM(Applications!D405),FIND(",",TRIM(Applications!D405)&amp;",")+1,200)),FIND(",",TRIM(MID(TRIM(Applications!D405),FIND(",",TRIM(Applications!D405)&amp;",")+1,200))&amp;",")-1))),$U$2:$V$67,2,FALSE),"")))</f>
        <v/>
      </c>
      <c r="O405" s="26">
        <f>IF(M405="","",IF(N405="",M405,M405&amp;", "&amp;N405))</f>
        <v/>
      </c>
      <c r="P405" s="26">
        <f>IF(O405="","",IF(COUNTIF(O$2:O405,O405)=1,COUNTIF(O$2:O$2000,O405)+(2001-ROW())/100000,""))</f>
        <v/>
      </c>
    </row>
    <row r="406">
      <c r="A406" s="26">
        <f>IF(AND(ISNUMBER(Applications!A406),ISNUMBER(Applications!M406),OR(UPPER(TRIM(Applications!I406))="INTERVIEWING",UPPER(TRIM(Applications!I406))="REJECTED",UPPER(TRIM(Applications!I406))="OFFER")),IF(Applications!M406&gt;=Applications!A406,Applications!M406-Applications!A406,""),"")</f>
        <v/>
      </c>
      <c r="B406" s="26">
        <f>IF(AND(D406=1,ISNUMBER(Applications!A406)),WEEKDAY(Applications!A406),"")</f>
        <v/>
      </c>
      <c r="C406" s="27">
        <f>IF(AND(D406=1,ISNUMBER(Applications!A406)),Applications!A406-WEEKDAY(Applications!A406,3),"")</f>
        <v/>
      </c>
      <c r="D406" s="26">
        <f>IF(OR(UPPER(TRIM(Applications!I406))="APPLIED",UPPER(TRIM(Applications!I406))="INTERVIEWING",UPPER(TRIM(Applications!I406))="REJECTED",UPPER(TRIM(Applications!I406))="OFFER"),1,0)</f>
        <v/>
      </c>
      <c r="E406" s="26">
        <f>IF(AND(ISNUMBER(Applications!M406),OR(N(Applications!O406)&gt;0,UPPER(TRIM(Applications!I406))="INTERVIEWING",UPPER(TRIM(Applications!I406))="OFFER")),Applications!M406-WEEKDAY(Applications!M406,3),"")</f>
        <v/>
      </c>
      <c r="F406" s="26">
        <f>IF(AND(UPPER(TRIM(Applications!I406))="SKIPPED",ISNUMBER(Applications!A406)),Applications!A406-WEEKDAY(Applications!A406,3),"")</f>
        <v/>
      </c>
      <c r="G406" s="26">
        <f>IF(AND(UPPER(TRIM(Applications!I406))="BOOKMARKED",ISNUMBER(Applications!A406)),Applications!A406-WEEKDAY(Applications!A406,3),"")</f>
        <v/>
      </c>
      <c r="H406" s="26">
        <f>IF(AND(UPPER(TRIM(Applications!I406))="NOT APPLIED",ISNUMBER(Applications!A406)),Applications!A406-WEEKDAY(Applications!A406,3),"")</f>
        <v/>
      </c>
      <c r="I406" s="26">
        <f>IF(AND(UPPER(TRIM(Applications!I406))="REJECTED",ISNUMBER(Applications!M406)),Applications!M406-WEEKDAY(Applications!M406,3),"")</f>
        <v/>
      </c>
      <c r="J406" s="26">
        <f>IF(AND(UPPER(TRIM(Applications!I406))="OFFER",ISNUMBER(Applications!M406)),Applications!M406-WEEKDAY(Applications!M406,3),"")</f>
        <v/>
      </c>
      <c r="K406" s="26">
        <f>IF(TRIM(Applications!J406)="","",IFERROR(LOOKUP(2,1/ISNUMBER(SEARCH($R$2:$R$25,Applications!J406)),$S$2:$S$25),""))</f>
        <v/>
      </c>
      <c r="L406" s="26">
        <f>IF(K406="","",IF(COUNTIF(K$2:K406,K406)=1,COUNTIF(K$2:K$2000,K406)+(2001-ROW())/100000,""))</f>
        <v/>
      </c>
      <c r="M406" s="26">
        <f>IF(TRIM(Applications!D406)="","",TRIM(LEFT(TRIM(Applications!D406),FIND(",",TRIM(Applications!D406)&amp;",")-1)))</f>
        <v/>
      </c>
      <c r="N406" s="26">
        <f>IF(M406="","",IF(LEN(TRIM(LEFT(TRIM(MID(TRIM(Applications!D406),FIND(",",TRIM(Applications!D406)&amp;",")+1,200)),FIND(",",TRIM(MID(TRIM(Applications!D406),FIND(",",TRIM(Applications!D406)&amp;",")+1,200))&amp;",")-1)))=2,UPPER(TRIM(LEFT(TRIM(MID(TRIM(Applications!D406),FIND(",",TRIM(Applications!D406)&amp;",")+1,200)),FIND(",",TRIM(MID(TRIM(Applications!D406),FIND(",",TRIM(Applications!D406)&amp;",")+1,200))&amp;",")-1))),IFERROR(VLOOKUP(LOWER(TRIM(LEFT(TRIM(MID(TRIM(Applications!D406),FIND(",",TRIM(Applications!D406)&amp;",")+1,200)),FIND(",",TRIM(MID(TRIM(Applications!D406),FIND(",",TRIM(Applications!D406)&amp;",")+1,200))&amp;",")-1))),$U$2:$V$67,2,FALSE),"")))</f>
        <v/>
      </c>
      <c r="O406" s="26">
        <f>IF(M406="","",IF(N406="",M406,M406&amp;", "&amp;N406))</f>
        <v/>
      </c>
      <c r="P406" s="26">
        <f>IF(O406="","",IF(COUNTIF(O$2:O406,O406)=1,COUNTIF(O$2:O$2000,O406)+(2001-ROW())/100000,""))</f>
        <v/>
      </c>
    </row>
    <row r="407">
      <c r="A407" s="26">
        <f>IF(AND(ISNUMBER(Applications!A407),ISNUMBER(Applications!M407),OR(UPPER(TRIM(Applications!I407))="INTERVIEWING",UPPER(TRIM(Applications!I407))="REJECTED",UPPER(TRIM(Applications!I407))="OFFER")),IF(Applications!M407&gt;=Applications!A407,Applications!M407-Applications!A407,""),"")</f>
        <v/>
      </c>
      <c r="B407" s="26">
        <f>IF(AND(D407=1,ISNUMBER(Applications!A407)),WEEKDAY(Applications!A407),"")</f>
        <v/>
      </c>
      <c r="C407" s="27">
        <f>IF(AND(D407=1,ISNUMBER(Applications!A407)),Applications!A407-WEEKDAY(Applications!A407,3),"")</f>
        <v/>
      </c>
      <c r="D407" s="26">
        <f>IF(OR(UPPER(TRIM(Applications!I407))="APPLIED",UPPER(TRIM(Applications!I407))="INTERVIEWING",UPPER(TRIM(Applications!I407))="REJECTED",UPPER(TRIM(Applications!I407))="OFFER"),1,0)</f>
        <v/>
      </c>
      <c r="E407" s="26">
        <f>IF(AND(ISNUMBER(Applications!M407),OR(N(Applications!O407)&gt;0,UPPER(TRIM(Applications!I407))="INTERVIEWING",UPPER(TRIM(Applications!I407))="OFFER")),Applications!M407-WEEKDAY(Applications!M407,3),"")</f>
        <v/>
      </c>
      <c r="F407" s="26">
        <f>IF(AND(UPPER(TRIM(Applications!I407))="SKIPPED",ISNUMBER(Applications!A407)),Applications!A407-WEEKDAY(Applications!A407,3),"")</f>
        <v/>
      </c>
      <c r="G407" s="26">
        <f>IF(AND(UPPER(TRIM(Applications!I407))="BOOKMARKED",ISNUMBER(Applications!A407)),Applications!A407-WEEKDAY(Applications!A407,3),"")</f>
        <v/>
      </c>
      <c r="H407" s="26">
        <f>IF(AND(UPPER(TRIM(Applications!I407))="NOT APPLIED",ISNUMBER(Applications!A407)),Applications!A407-WEEKDAY(Applications!A407,3),"")</f>
        <v/>
      </c>
      <c r="I407" s="26">
        <f>IF(AND(UPPER(TRIM(Applications!I407))="REJECTED",ISNUMBER(Applications!M407)),Applications!M407-WEEKDAY(Applications!M407,3),"")</f>
        <v/>
      </c>
      <c r="J407" s="26">
        <f>IF(AND(UPPER(TRIM(Applications!I407))="OFFER",ISNUMBER(Applications!M407)),Applications!M407-WEEKDAY(Applications!M407,3),"")</f>
        <v/>
      </c>
      <c r="K407" s="26">
        <f>IF(TRIM(Applications!J407)="","",IFERROR(LOOKUP(2,1/ISNUMBER(SEARCH($R$2:$R$25,Applications!J407)),$S$2:$S$25),""))</f>
        <v/>
      </c>
      <c r="L407" s="26">
        <f>IF(K407="","",IF(COUNTIF(K$2:K407,K407)=1,COUNTIF(K$2:K$2000,K407)+(2001-ROW())/100000,""))</f>
        <v/>
      </c>
      <c r="M407" s="26">
        <f>IF(TRIM(Applications!D407)="","",TRIM(LEFT(TRIM(Applications!D407),FIND(",",TRIM(Applications!D407)&amp;",")-1)))</f>
        <v/>
      </c>
      <c r="N407" s="26">
        <f>IF(M407="","",IF(LEN(TRIM(LEFT(TRIM(MID(TRIM(Applications!D407),FIND(",",TRIM(Applications!D407)&amp;",")+1,200)),FIND(",",TRIM(MID(TRIM(Applications!D407),FIND(",",TRIM(Applications!D407)&amp;",")+1,200))&amp;",")-1)))=2,UPPER(TRIM(LEFT(TRIM(MID(TRIM(Applications!D407),FIND(",",TRIM(Applications!D407)&amp;",")+1,200)),FIND(",",TRIM(MID(TRIM(Applications!D407),FIND(",",TRIM(Applications!D407)&amp;",")+1,200))&amp;",")-1))),IFERROR(VLOOKUP(LOWER(TRIM(LEFT(TRIM(MID(TRIM(Applications!D407),FIND(",",TRIM(Applications!D407)&amp;",")+1,200)),FIND(",",TRIM(MID(TRIM(Applications!D407),FIND(",",TRIM(Applications!D407)&amp;",")+1,200))&amp;",")-1))),$U$2:$V$67,2,FALSE),"")))</f>
        <v/>
      </c>
      <c r="O407" s="26">
        <f>IF(M407="","",IF(N407="",M407,M407&amp;", "&amp;N407))</f>
        <v/>
      </c>
      <c r="P407" s="26">
        <f>IF(O407="","",IF(COUNTIF(O$2:O407,O407)=1,COUNTIF(O$2:O$2000,O407)+(2001-ROW())/100000,""))</f>
        <v/>
      </c>
    </row>
    <row r="408">
      <c r="A408" s="26">
        <f>IF(AND(ISNUMBER(Applications!A408),ISNUMBER(Applications!M408),OR(UPPER(TRIM(Applications!I408))="INTERVIEWING",UPPER(TRIM(Applications!I408))="REJECTED",UPPER(TRIM(Applications!I408))="OFFER")),IF(Applications!M408&gt;=Applications!A408,Applications!M408-Applications!A408,""),"")</f>
        <v/>
      </c>
      <c r="B408" s="26">
        <f>IF(AND(D408=1,ISNUMBER(Applications!A408)),WEEKDAY(Applications!A408),"")</f>
        <v/>
      </c>
      <c r="C408" s="27">
        <f>IF(AND(D408=1,ISNUMBER(Applications!A408)),Applications!A408-WEEKDAY(Applications!A408,3),"")</f>
        <v/>
      </c>
      <c r="D408" s="26">
        <f>IF(OR(UPPER(TRIM(Applications!I408))="APPLIED",UPPER(TRIM(Applications!I408))="INTERVIEWING",UPPER(TRIM(Applications!I408))="REJECTED",UPPER(TRIM(Applications!I408))="OFFER"),1,0)</f>
        <v/>
      </c>
      <c r="E408" s="26">
        <f>IF(AND(ISNUMBER(Applications!M408),OR(N(Applications!O408)&gt;0,UPPER(TRIM(Applications!I408))="INTERVIEWING",UPPER(TRIM(Applications!I408))="OFFER")),Applications!M408-WEEKDAY(Applications!M408,3),"")</f>
        <v/>
      </c>
      <c r="F408" s="26">
        <f>IF(AND(UPPER(TRIM(Applications!I408))="SKIPPED",ISNUMBER(Applications!A408)),Applications!A408-WEEKDAY(Applications!A408,3),"")</f>
        <v/>
      </c>
      <c r="G408" s="26">
        <f>IF(AND(UPPER(TRIM(Applications!I408))="BOOKMARKED",ISNUMBER(Applications!A408)),Applications!A408-WEEKDAY(Applications!A408,3),"")</f>
        <v/>
      </c>
      <c r="H408" s="26">
        <f>IF(AND(UPPER(TRIM(Applications!I408))="NOT APPLIED",ISNUMBER(Applications!A408)),Applications!A408-WEEKDAY(Applications!A408,3),"")</f>
        <v/>
      </c>
      <c r="I408" s="26">
        <f>IF(AND(UPPER(TRIM(Applications!I408))="REJECTED",ISNUMBER(Applications!M408)),Applications!M408-WEEKDAY(Applications!M408,3),"")</f>
        <v/>
      </c>
      <c r="J408" s="26">
        <f>IF(AND(UPPER(TRIM(Applications!I408))="OFFER",ISNUMBER(Applications!M408)),Applications!M408-WEEKDAY(Applications!M408,3),"")</f>
        <v/>
      </c>
      <c r="K408" s="26">
        <f>IF(TRIM(Applications!J408)="","",IFERROR(LOOKUP(2,1/ISNUMBER(SEARCH($R$2:$R$25,Applications!J408)),$S$2:$S$25),""))</f>
        <v/>
      </c>
      <c r="L408" s="26">
        <f>IF(K408="","",IF(COUNTIF(K$2:K408,K408)=1,COUNTIF(K$2:K$2000,K408)+(2001-ROW())/100000,""))</f>
        <v/>
      </c>
      <c r="M408" s="26">
        <f>IF(TRIM(Applications!D408)="","",TRIM(LEFT(TRIM(Applications!D408),FIND(",",TRIM(Applications!D408)&amp;",")-1)))</f>
        <v/>
      </c>
      <c r="N408" s="26">
        <f>IF(M408="","",IF(LEN(TRIM(LEFT(TRIM(MID(TRIM(Applications!D408),FIND(",",TRIM(Applications!D408)&amp;",")+1,200)),FIND(",",TRIM(MID(TRIM(Applications!D408),FIND(",",TRIM(Applications!D408)&amp;",")+1,200))&amp;",")-1)))=2,UPPER(TRIM(LEFT(TRIM(MID(TRIM(Applications!D408),FIND(",",TRIM(Applications!D408)&amp;",")+1,200)),FIND(",",TRIM(MID(TRIM(Applications!D408),FIND(",",TRIM(Applications!D408)&amp;",")+1,200))&amp;",")-1))),IFERROR(VLOOKUP(LOWER(TRIM(LEFT(TRIM(MID(TRIM(Applications!D408),FIND(",",TRIM(Applications!D408)&amp;",")+1,200)),FIND(",",TRIM(MID(TRIM(Applications!D408),FIND(",",TRIM(Applications!D408)&amp;",")+1,200))&amp;",")-1))),$U$2:$V$67,2,FALSE),"")))</f>
        <v/>
      </c>
      <c r="O408" s="26">
        <f>IF(M408="","",IF(N408="",M408,M408&amp;", "&amp;N408))</f>
        <v/>
      </c>
      <c r="P408" s="26">
        <f>IF(O408="","",IF(COUNTIF(O$2:O408,O408)=1,COUNTIF(O$2:O$2000,O408)+(2001-ROW())/100000,""))</f>
        <v/>
      </c>
    </row>
    <row r="409">
      <c r="A409" s="26">
        <f>IF(AND(ISNUMBER(Applications!A409),ISNUMBER(Applications!M409),OR(UPPER(TRIM(Applications!I409))="INTERVIEWING",UPPER(TRIM(Applications!I409))="REJECTED",UPPER(TRIM(Applications!I409))="OFFER")),IF(Applications!M409&gt;=Applications!A409,Applications!M409-Applications!A409,""),"")</f>
        <v/>
      </c>
      <c r="B409" s="26">
        <f>IF(AND(D409=1,ISNUMBER(Applications!A409)),WEEKDAY(Applications!A409),"")</f>
        <v/>
      </c>
      <c r="C409" s="27">
        <f>IF(AND(D409=1,ISNUMBER(Applications!A409)),Applications!A409-WEEKDAY(Applications!A409,3),"")</f>
        <v/>
      </c>
      <c r="D409" s="26">
        <f>IF(OR(UPPER(TRIM(Applications!I409))="APPLIED",UPPER(TRIM(Applications!I409))="INTERVIEWING",UPPER(TRIM(Applications!I409))="REJECTED",UPPER(TRIM(Applications!I409))="OFFER"),1,0)</f>
        <v/>
      </c>
      <c r="E409" s="26">
        <f>IF(AND(ISNUMBER(Applications!M409),OR(N(Applications!O409)&gt;0,UPPER(TRIM(Applications!I409))="INTERVIEWING",UPPER(TRIM(Applications!I409))="OFFER")),Applications!M409-WEEKDAY(Applications!M409,3),"")</f>
        <v/>
      </c>
      <c r="F409" s="26">
        <f>IF(AND(UPPER(TRIM(Applications!I409))="SKIPPED",ISNUMBER(Applications!A409)),Applications!A409-WEEKDAY(Applications!A409,3),"")</f>
        <v/>
      </c>
      <c r="G409" s="26">
        <f>IF(AND(UPPER(TRIM(Applications!I409))="BOOKMARKED",ISNUMBER(Applications!A409)),Applications!A409-WEEKDAY(Applications!A409,3),"")</f>
        <v/>
      </c>
      <c r="H409" s="26">
        <f>IF(AND(UPPER(TRIM(Applications!I409))="NOT APPLIED",ISNUMBER(Applications!A409)),Applications!A409-WEEKDAY(Applications!A409,3),"")</f>
        <v/>
      </c>
      <c r="I409" s="26">
        <f>IF(AND(UPPER(TRIM(Applications!I409))="REJECTED",ISNUMBER(Applications!M409)),Applications!M409-WEEKDAY(Applications!M409,3),"")</f>
        <v/>
      </c>
      <c r="J409" s="26">
        <f>IF(AND(UPPER(TRIM(Applications!I409))="OFFER",ISNUMBER(Applications!M409)),Applications!M409-WEEKDAY(Applications!M409,3),"")</f>
        <v/>
      </c>
      <c r="K409" s="26">
        <f>IF(TRIM(Applications!J409)="","",IFERROR(LOOKUP(2,1/ISNUMBER(SEARCH($R$2:$R$25,Applications!J409)),$S$2:$S$25),""))</f>
        <v/>
      </c>
      <c r="L409" s="26">
        <f>IF(K409="","",IF(COUNTIF(K$2:K409,K409)=1,COUNTIF(K$2:K$2000,K409)+(2001-ROW())/100000,""))</f>
        <v/>
      </c>
      <c r="M409" s="26">
        <f>IF(TRIM(Applications!D409)="","",TRIM(LEFT(TRIM(Applications!D409),FIND(",",TRIM(Applications!D409)&amp;",")-1)))</f>
        <v/>
      </c>
      <c r="N409" s="26">
        <f>IF(M409="","",IF(LEN(TRIM(LEFT(TRIM(MID(TRIM(Applications!D409),FIND(",",TRIM(Applications!D409)&amp;",")+1,200)),FIND(",",TRIM(MID(TRIM(Applications!D409),FIND(",",TRIM(Applications!D409)&amp;",")+1,200))&amp;",")-1)))=2,UPPER(TRIM(LEFT(TRIM(MID(TRIM(Applications!D409),FIND(",",TRIM(Applications!D409)&amp;",")+1,200)),FIND(",",TRIM(MID(TRIM(Applications!D409),FIND(",",TRIM(Applications!D409)&amp;",")+1,200))&amp;",")-1))),IFERROR(VLOOKUP(LOWER(TRIM(LEFT(TRIM(MID(TRIM(Applications!D409),FIND(",",TRIM(Applications!D409)&amp;",")+1,200)),FIND(",",TRIM(MID(TRIM(Applications!D409),FIND(",",TRIM(Applications!D409)&amp;",")+1,200))&amp;",")-1))),$U$2:$V$67,2,FALSE),"")))</f>
        <v/>
      </c>
      <c r="O409" s="26">
        <f>IF(M409="","",IF(N409="",M409,M409&amp;", "&amp;N409))</f>
        <v/>
      </c>
      <c r="P409" s="26">
        <f>IF(O409="","",IF(COUNTIF(O$2:O409,O409)=1,COUNTIF(O$2:O$2000,O409)+(2001-ROW())/100000,""))</f>
        <v/>
      </c>
    </row>
    <row r="410">
      <c r="A410" s="26">
        <f>IF(AND(ISNUMBER(Applications!A410),ISNUMBER(Applications!M410),OR(UPPER(TRIM(Applications!I410))="INTERVIEWING",UPPER(TRIM(Applications!I410))="REJECTED",UPPER(TRIM(Applications!I410))="OFFER")),IF(Applications!M410&gt;=Applications!A410,Applications!M410-Applications!A410,""),"")</f>
        <v/>
      </c>
      <c r="B410" s="26">
        <f>IF(AND(D410=1,ISNUMBER(Applications!A410)),WEEKDAY(Applications!A410),"")</f>
        <v/>
      </c>
      <c r="C410" s="27">
        <f>IF(AND(D410=1,ISNUMBER(Applications!A410)),Applications!A410-WEEKDAY(Applications!A410,3),"")</f>
        <v/>
      </c>
      <c r="D410" s="26">
        <f>IF(OR(UPPER(TRIM(Applications!I410))="APPLIED",UPPER(TRIM(Applications!I410))="INTERVIEWING",UPPER(TRIM(Applications!I410))="REJECTED",UPPER(TRIM(Applications!I410))="OFFER"),1,0)</f>
        <v/>
      </c>
      <c r="E410" s="26">
        <f>IF(AND(ISNUMBER(Applications!M410),OR(N(Applications!O410)&gt;0,UPPER(TRIM(Applications!I410))="INTERVIEWING",UPPER(TRIM(Applications!I410))="OFFER")),Applications!M410-WEEKDAY(Applications!M410,3),"")</f>
        <v/>
      </c>
      <c r="F410" s="26">
        <f>IF(AND(UPPER(TRIM(Applications!I410))="SKIPPED",ISNUMBER(Applications!A410)),Applications!A410-WEEKDAY(Applications!A410,3),"")</f>
        <v/>
      </c>
      <c r="G410" s="26">
        <f>IF(AND(UPPER(TRIM(Applications!I410))="BOOKMARKED",ISNUMBER(Applications!A410)),Applications!A410-WEEKDAY(Applications!A410,3),"")</f>
        <v/>
      </c>
      <c r="H410" s="26">
        <f>IF(AND(UPPER(TRIM(Applications!I410))="NOT APPLIED",ISNUMBER(Applications!A410)),Applications!A410-WEEKDAY(Applications!A410,3),"")</f>
        <v/>
      </c>
      <c r="I410" s="26">
        <f>IF(AND(UPPER(TRIM(Applications!I410))="REJECTED",ISNUMBER(Applications!M410)),Applications!M410-WEEKDAY(Applications!M410,3),"")</f>
        <v/>
      </c>
      <c r="J410" s="26">
        <f>IF(AND(UPPER(TRIM(Applications!I410))="OFFER",ISNUMBER(Applications!M410)),Applications!M410-WEEKDAY(Applications!M410,3),"")</f>
        <v/>
      </c>
      <c r="K410" s="26">
        <f>IF(TRIM(Applications!J410)="","",IFERROR(LOOKUP(2,1/ISNUMBER(SEARCH($R$2:$R$25,Applications!J410)),$S$2:$S$25),""))</f>
        <v/>
      </c>
      <c r="L410" s="26">
        <f>IF(K410="","",IF(COUNTIF(K$2:K410,K410)=1,COUNTIF(K$2:K$2000,K410)+(2001-ROW())/100000,""))</f>
        <v/>
      </c>
      <c r="M410" s="26">
        <f>IF(TRIM(Applications!D410)="","",TRIM(LEFT(TRIM(Applications!D410),FIND(",",TRIM(Applications!D410)&amp;",")-1)))</f>
        <v/>
      </c>
      <c r="N410" s="26">
        <f>IF(M410="","",IF(LEN(TRIM(LEFT(TRIM(MID(TRIM(Applications!D410),FIND(",",TRIM(Applications!D410)&amp;",")+1,200)),FIND(",",TRIM(MID(TRIM(Applications!D410),FIND(",",TRIM(Applications!D410)&amp;",")+1,200))&amp;",")-1)))=2,UPPER(TRIM(LEFT(TRIM(MID(TRIM(Applications!D410),FIND(",",TRIM(Applications!D410)&amp;",")+1,200)),FIND(",",TRIM(MID(TRIM(Applications!D410),FIND(",",TRIM(Applications!D410)&amp;",")+1,200))&amp;",")-1))),IFERROR(VLOOKUP(LOWER(TRIM(LEFT(TRIM(MID(TRIM(Applications!D410),FIND(",",TRIM(Applications!D410)&amp;",")+1,200)),FIND(",",TRIM(MID(TRIM(Applications!D410),FIND(",",TRIM(Applications!D410)&amp;",")+1,200))&amp;",")-1))),$U$2:$V$67,2,FALSE),"")))</f>
        <v/>
      </c>
      <c r="O410" s="26">
        <f>IF(M410="","",IF(N410="",M410,M410&amp;", "&amp;N410))</f>
        <v/>
      </c>
      <c r="P410" s="26">
        <f>IF(O410="","",IF(COUNTIF(O$2:O410,O410)=1,COUNTIF(O$2:O$2000,O410)+(2001-ROW())/100000,""))</f>
        <v/>
      </c>
    </row>
    <row r="411">
      <c r="A411" s="26">
        <f>IF(AND(ISNUMBER(Applications!A411),ISNUMBER(Applications!M411),OR(UPPER(TRIM(Applications!I411))="INTERVIEWING",UPPER(TRIM(Applications!I411))="REJECTED",UPPER(TRIM(Applications!I411))="OFFER")),IF(Applications!M411&gt;=Applications!A411,Applications!M411-Applications!A411,""),"")</f>
        <v/>
      </c>
      <c r="B411" s="26">
        <f>IF(AND(D411=1,ISNUMBER(Applications!A411)),WEEKDAY(Applications!A411),"")</f>
        <v/>
      </c>
      <c r="C411" s="27">
        <f>IF(AND(D411=1,ISNUMBER(Applications!A411)),Applications!A411-WEEKDAY(Applications!A411,3),"")</f>
        <v/>
      </c>
      <c r="D411" s="26">
        <f>IF(OR(UPPER(TRIM(Applications!I411))="APPLIED",UPPER(TRIM(Applications!I411))="INTERVIEWING",UPPER(TRIM(Applications!I411))="REJECTED",UPPER(TRIM(Applications!I411))="OFFER"),1,0)</f>
        <v/>
      </c>
      <c r="E411" s="26">
        <f>IF(AND(ISNUMBER(Applications!M411),OR(N(Applications!O411)&gt;0,UPPER(TRIM(Applications!I411))="INTERVIEWING",UPPER(TRIM(Applications!I411))="OFFER")),Applications!M411-WEEKDAY(Applications!M411,3),"")</f>
        <v/>
      </c>
      <c r="F411" s="26">
        <f>IF(AND(UPPER(TRIM(Applications!I411))="SKIPPED",ISNUMBER(Applications!A411)),Applications!A411-WEEKDAY(Applications!A411,3),"")</f>
        <v/>
      </c>
      <c r="G411" s="26">
        <f>IF(AND(UPPER(TRIM(Applications!I411))="BOOKMARKED",ISNUMBER(Applications!A411)),Applications!A411-WEEKDAY(Applications!A411,3),"")</f>
        <v/>
      </c>
      <c r="H411" s="26">
        <f>IF(AND(UPPER(TRIM(Applications!I411))="NOT APPLIED",ISNUMBER(Applications!A411)),Applications!A411-WEEKDAY(Applications!A411,3),"")</f>
        <v/>
      </c>
      <c r="I411" s="26">
        <f>IF(AND(UPPER(TRIM(Applications!I411))="REJECTED",ISNUMBER(Applications!M411)),Applications!M411-WEEKDAY(Applications!M411,3),"")</f>
        <v/>
      </c>
      <c r="J411" s="26">
        <f>IF(AND(UPPER(TRIM(Applications!I411))="OFFER",ISNUMBER(Applications!M411)),Applications!M411-WEEKDAY(Applications!M411,3),"")</f>
        <v/>
      </c>
      <c r="K411" s="26">
        <f>IF(TRIM(Applications!J411)="","",IFERROR(LOOKUP(2,1/ISNUMBER(SEARCH($R$2:$R$25,Applications!J411)),$S$2:$S$25),""))</f>
        <v/>
      </c>
      <c r="L411" s="26">
        <f>IF(K411="","",IF(COUNTIF(K$2:K411,K411)=1,COUNTIF(K$2:K$2000,K411)+(2001-ROW())/100000,""))</f>
        <v/>
      </c>
      <c r="M411" s="26">
        <f>IF(TRIM(Applications!D411)="","",TRIM(LEFT(TRIM(Applications!D411),FIND(",",TRIM(Applications!D411)&amp;",")-1)))</f>
        <v/>
      </c>
      <c r="N411" s="26">
        <f>IF(M411="","",IF(LEN(TRIM(LEFT(TRIM(MID(TRIM(Applications!D411),FIND(",",TRIM(Applications!D411)&amp;",")+1,200)),FIND(",",TRIM(MID(TRIM(Applications!D411),FIND(",",TRIM(Applications!D411)&amp;",")+1,200))&amp;",")-1)))=2,UPPER(TRIM(LEFT(TRIM(MID(TRIM(Applications!D411),FIND(",",TRIM(Applications!D411)&amp;",")+1,200)),FIND(",",TRIM(MID(TRIM(Applications!D411),FIND(",",TRIM(Applications!D411)&amp;",")+1,200))&amp;",")-1))),IFERROR(VLOOKUP(LOWER(TRIM(LEFT(TRIM(MID(TRIM(Applications!D411),FIND(",",TRIM(Applications!D411)&amp;",")+1,200)),FIND(",",TRIM(MID(TRIM(Applications!D411),FIND(",",TRIM(Applications!D411)&amp;",")+1,200))&amp;",")-1))),$U$2:$V$67,2,FALSE),"")))</f>
        <v/>
      </c>
      <c r="O411" s="26">
        <f>IF(M411="","",IF(N411="",M411,M411&amp;", "&amp;N411))</f>
        <v/>
      </c>
      <c r="P411" s="26">
        <f>IF(O411="","",IF(COUNTIF(O$2:O411,O411)=1,COUNTIF(O$2:O$2000,O411)+(2001-ROW())/100000,""))</f>
        <v/>
      </c>
    </row>
    <row r="412">
      <c r="A412" s="26">
        <f>IF(AND(ISNUMBER(Applications!A412),ISNUMBER(Applications!M412),OR(UPPER(TRIM(Applications!I412))="INTERVIEWING",UPPER(TRIM(Applications!I412))="REJECTED",UPPER(TRIM(Applications!I412))="OFFER")),IF(Applications!M412&gt;=Applications!A412,Applications!M412-Applications!A412,""),"")</f>
        <v/>
      </c>
      <c r="B412" s="26">
        <f>IF(AND(D412=1,ISNUMBER(Applications!A412)),WEEKDAY(Applications!A412),"")</f>
        <v/>
      </c>
      <c r="C412" s="27">
        <f>IF(AND(D412=1,ISNUMBER(Applications!A412)),Applications!A412-WEEKDAY(Applications!A412,3),"")</f>
        <v/>
      </c>
      <c r="D412" s="26">
        <f>IF(OR(UPPER(TRIM(Applications!I412))="APPLIED",UPPER(TRIM(Applications!I412))="INTERVIEWING",UPPER(TRIM(Applications!I412))="REJECTED",UPPER(TRIM(Applications!I412))="OFFER"),1,0)</f>
        <v/>
      </c>
      <c r="E412" s="26">
        <f>IF(AND(ISNUMBER(Applications!M412),OR(N(Applications!O412)&gt;0,UPPER(TRIM(Applications!I412))="INTERVIEWING",UPPER(TRIM(Applications!I412))="OFFER")),Applications!M412-WEEKDAY(Applications!M412,3),"")</f>
        <v/>
      </c>
      <c r="F412" s="26">
        <f>IF(AND(UPPER(TRIM(Applications!I412))="SKIPPED",ISNUMBER(Applications!A412)),Applications!A412-WEEKDAY(Applications!A412,3),"")</f>
        <v/>
      </c>
      <c r="G412" s="26">
        <f>IF(AND(UPPER(TRIM(Applications!I412))="BOOKMARKED",ISNUMBER(Applications!A412)),Applications!A412-WEEKDAY(Applications!A412,3),"")</f>
        <v/>
      </c>
      <c r="H412" s="26">
        <f>IF(AND(UPPER(TRIM(Applications!I412))="NOT APPLIED",ISNUMBER(Applications!A412)),Applications!A412-WEEKDAY(Applications!A412,3),"")</f>
        <v/>
      </c>
      <c r="I412" s="26">
        <f>IF(AND(UPPER(TRIM(Applications!I412))="REJECTED",ISNUMBER(Applications!M412)),Applications!M412-WEEKDAY(Applications!M412,3),"")</f>
        <v/>
      </c>
      <c r="J412" s="26">
        <f>IF(AND(UPPER(TRIM(Applications!I412))="OFFER",ISNUMBER(Applications!M412)),Applications!M412-WEEKDAY(Applications!M412,3),"")</f>
        <v/>
      </c>
      <c r="K412" s="26">
        <f>IF(TRIM(Applications!J412)="","",IFERROR(LOOKUP(2,1/ISNUMBER(SEARCH($R$2:$R$25,Applications!J412)),$S$2:$S$25),""))</f>
        <v/>
      </c>
      <c r="L412" s="26">
        <f>IF(K412="","",IF(COUNTIF(K$2:K412,K412)=1,COUNTIF(K$2:K$2000,K412)+(2001-ROW())/100000,""))</f>
        <v/>
      </c>
      <c r="M412" s="26">
        <f>IF(TRIM(Applications!D412)="","",TRIM(LEFT(TRIM(Applications!D412),FIND(",",TRIM(Applications!D412)&amp;",")-1)))</f>
        <v/>
      </c>
      <c r="N412" s="26">
        <f>IF(M412="","",IF(LEN(TRIM(LEFT(TRIM(MID(TRIM(Applications!D412),FIND(",",TRIM(Applications!D412)&amp;",")+1,200)),FIND(",",TRIM(MID(TRIM(Applications!D412),FIND(",",TRIM(Applications!D412)&amp;",")+1,200))&amp;",")-1)))=2,UPPER(TRIM(LEFT(TRIM(MID(TRIM(Applications!D412),FIND(",",TRIM(Applications!D412)&amp;",")+1,200)),FIND(",",TRIM(MID(TRIM(Applications!D412),FIND(",",TRIM(Applications!D412)&amp;",")+1,200))&amp;",")-1))),IFERROR(VLOOKUP(LOWER(TRIM(LEFT(TRIM(MID(TRIM(Applications!D412),FIND(",",TRIM(Applications!D412)&amp;",")+1,200)),FIND(",",TRIM(MID(TRIM(Applications!D412),FIND(",",TRIM(Applications!D412)&amp;",")+1,200))&amp;",")-1))),$U$2:$V$67,2,FALSE),"")))</f>
        <v/>
      </c>
      <c r="O412" s="26">
        <f>IF(M412="","",IF(N412="",M412,M412&amp;", "&amp;N412))</f>
        <v/>
      </c>
      <c r="P412" s="26">
        <f>IF(O412="","",IF(COUNTIF(O$2:O412,O412)=1,COUNTIF(O$2:O$2000,O412)+(2001-ROW())/100000,""))</f>
        <v/>
      </c>
    </row>
    <row r="413">
      <c r="A413" s="26">
        <f>IF(AND(ISNUMBER(Applications!A413),ISNUMBER(Applications!M413),OR(UPPER(TRIM(Applications!I413))="INTERVIEWING",UPPER(TRIM(Applications!I413))="REJECTED",UPPER(TRIM(Applications!I413))="OFFER")),IF(Applications!M413&gt;=Applications!A413,Applications!M413-Applications!A413,""),"")</f>
        <v/>
      </c>
      <c r="B413" s="26">
        <f>IF(AND(D413=1,ISNUMBER(Applications!A413)),WEEKDAY(Applications!A413),"")</f>
        <v/>
      </c>
      <c r="C413" s="27">
        <f>IF(AND(D413=1,ISNUMBER(Applications!A413)),Applications!A413-WEEKDAY(Applications!A413,3),"")</f>
        <v/>
      </c>
      <c r="D413" s="26">
        <f>IF(OR(UPPER(TRIM(Applications!I413))="APPLIED",UPPER(TRIM(Applications!I413))="INTERVIEWING",UPPER(TRIM(Applications!I413))="REJECTED",UPPER(TRIM(Applications!I413))="OFFER"),1,0)</f>
        <v/>
      </c>
      <c r="E413" s="26">
        <f>IF(AND(ISNUMBER(Applications!M413),OR(N(Applications!O413)&gt;0,UPPER(TRIM(Applications!I413))="INTERVIEWING",UPPER(TRIM(Applications!I413))="OFFER")),Applications!M413-WEEKDAY(Applications!M413,3),"")</f>
        <v/>
      </c>
      <c r="F413" s="26">
        <f>IF(AND(UPPER(TRIM(Applications!I413))="SKIPPED",ISNUMBER(Applications!A413)),Applications!A413-WEEKDAY(Applications!A413,3),"")</f>
        <v/>
      </c>
      <c r="G413" s="26">
        <f>IF(AND(UPPER(TRIM(Applications!I413))="BOOKMARKED",ISNUMBER(Applications!A413)),Applications!A413-WEEKDAY(Applications!A413,3),"")</f>
        <v/>
      </c>
      <c r="H413" s="26">
        <f>IF(AND(UPPER(TRIM(Applications!I413))="NOT APPLIED",ISNUMBER(Applications!A413)),Applications!A413-WEEKDAY(Applications!A413,3),"")</f>
        <v/>
      </c>
      <c r="I413" s="26">
        <f>IF(AND(UPPER(TRIM(Applications!I413))="REJECTED",ISNUMBER(Applications!M413)),Applications!M413-WEEKDAY(Applications!M413,3),"")</f>
        <v/>
      </c>
      <c r="J413" s="26">
        <f>IF(AND(UPPER(TRIM(Applications!I413))="OFFER",ISNUMBER(Applications!M413)),Applications!M413-WEEKDAY(Applications!M413,3),"")</f>
        <v/>
      </c>
      <c r="K413" s="26">
        <f>IF(TRIM(Applications!J413)="","",IFERROR(LOOKUP(2,1/ISNUMBER(SEARCH($R$2:$R$25,Applications!J413)),$S$2:$S$25),""))</f>
        <v/>
      </c>
      <c r="L413" s="26">
        <f>IF(K413="","",IF(COUNTIF(K$2:K413,K413)=1,COUNTIF(K$2:K$2000,K413)+(2001-ROW())/100000,""))</f>
        <v/>
      </c>
      <c r="M413" s="26">
        <f>IF(TRIM(Applications!D413)="","",TRIM(LEFT(TRIM(Applications!D413),FIND(",",TRIM(Applications!D413)&amp;",")-1)))</f>
        <v/>
      </c>
      <c r="N413" s="26">
        <f>IF(M413="","",IF(LEN(TRIM(LEFT(TRIM(MID(TRIM(Applications!D413),FIND(",",TRIM(Applications!D413)&amp;",")+1,200)),FIND(",",TRIM(MID(TRIM(Applications!D413),FIND(",",TRIM(Applications!D413)&amp;",")+1,200))&amp;",")-1)))=2,UPPER(TRIM(LEFT(TRIM(MID(TRIM(Applications!D413),FIND(",",TRIM(Applications!D413)&amp;",")+1,200)),FIND(",",TRIM(MID(TRIM(Applications!D413),FIND(",",TRIM(Applications!D413)&amp;",")+1,200))&amp;",")-1))),IFERROR(VLOOKUP(LOWER(TRIM(LEFT(TRIM(MID(TRIM(Applications!D413),FIND(",",TRIM(Applications!D413)&amp;",")+1,200)),FIND(",",TRIM(MID(TRIM(Applications!D413),FIND(",",TRIM(Applications!D413)&amp;",")+1,200))&amp;",")-1))),$U$2:$V$67,2,FALSE),"")))</f>
        <v/>
      </c>
      <c r="O413" s="26">
        <f>IF(M413="","",IF(N413="",M413,M413&amp;", "&amp;N413))</f>
        <v/>
      </c>
      <c r="P413" s="26">
        <f>IF(O413="","",IF(COUNTIF(O$2:O413,O413)=1,COUNTIF(O$2:O$2000,O413)+(2001-ROW())/100000,""))</f>
        <v/>
      </c>
    </row>
    <row r="414">
      <c r="A414" s="26">
        <f>IF(AND(ISNUMBER(Applications!A414),ISNUMBER(Applications!M414),OR(UPPER(TRIM(Applications!I414))="INTERVIEWING",UPPER(TRIM(Applications!I414))="REJECTED",UPPER(TRIM(Applications!I414))="OFFER")),IF(Applications!M414&gt;=Applications!A414,Applications!M414-Applications!A414,""),"")</f>
        <v/>
      </c>
      <c r="B414" s="26">
        <f>IF(AND(D414=1,ISNUMBER(Applications!A414)),WEEKDAY(Applications!A414),"")</f>
        <v/>
      </c>
      <c r="C414" s="27">
        <f>IF(AND(D414=1,ISNUMBER(Applications!A414)),Applications!A414-WEEKDAY(Applications!A414,3),"")</f>
        <v/>
      </c>
      <c r="D414" s="26">
        <f>IF(OR(UPPER(TRIM(Applications!I414))="APPLIED",UPPER(TRIM(Applications!I414))="INTERVIEWING",UPPER(TRIM(Applications!I414))="REJECTED",UPPER(TRIM(Applications!I414))="OFFER"),1,0)</f>
        <v/>
      </c>
      <c r="E414" s="26">
        <f>IF(AND(ISNUMBER(Applications!M414),OR(N(Applications!O414)&gt;0,UPPER(TRIM(Applications!I414))="INTERVIEWING",UPPER(TRIM(Applications!I414))="OFFER")),Applications!M414-WEEKDAY(Applications!M414,3),"")</f>
        <v/>
      </c>
      <c r="F414" s="26">
        <f>IF(AND(UPPER(TRIM(Applications!I414))="SKIPPED",ISNUMBER(Applications!A414)),Applications!A414-WEEKDAY(Applications!A414,3),"")</f>
        <v/>
      </c>
      <c r="G414" s="26">
        <f>IF(AND(UPPER(TRIM(Applications!I414))="BOOKMARKED",ISNUMBER(Applications!A414)),Applications!A414-WEEKDAY(Applications!A414,3),"")</f>
        <v/>
      </c>
      <c r="H414" s="26">
        <f>IF(AND(UPPER(TRIM(Applications!I414))="NOT APPLIED",ISNUMBER(Applications!A414)),Applications!A414-WEEKDAY(Applications!A414,3),"")</f>
        <v/>
      </c>
      <c r="I414" s="26">
        <f>IF(AND(UPPER(TRIM(Applications!I414))="REJECTED",ISNUMBER(Applications!M414)),Applications!M414-WEEKDAY(Applications!M414,3),"")</f>
        <v/>
      </c>
      <c r="J414" s="26">
        <f>IF(AND(UPPER(TRIM(Applications!I414))="OFFER",ISNUMBER(Applications!M414)),Applications!M414-WEEKDAY(Applications!M414,3),"")</f>
        <v/>
      </c>
      <c r="K414" s="26">
        <f>IF(TRIM(Applications!J414)="","",IFERROR(LOOKUP(2,1/ISNUMBER(SEARCH($R$2:$R$25,Applications!J414)),$S$2:$S$25),""))</f>
        <v/>
      </c>
      <c r="L414" s="26">
        <f>IF(K414="","",IF(COUNTIF(K$2:K414,K414)=1,COUNTIF(K$2:K$2000,K414)+(2001-ROW())/100000,""))</f>
        <v/>
      </c>
      <c r="M414" s="26">
        <f>IF(TRIM(Applications!D414)="","",TRIM(LEFT(TRIM(Applications!D414),FIND(",",TRIM(Applications!D414)&amp;",")-1)))</f>
        <v/>
      </c>
      <c r="N414" s="26">
        <f>IF(M414="","",IF(LEN(TRIM(LEFT(TRIM(MID(TRIM(Applications!D414),FIND(",",TRIM(Applications!D414)&amp;",")+1,200)),FIND(",",TRIM(MID(TRIM(Applications!D414),FIND(",",TRIM(Applications!D414)&amp;",")+1,200))&amp;",")-1)))=2,UPPER(TRIM(LEFT(TRIM(MID(TRIM(Applications!D414),FIND(",",TRIM(Applications!D414)&amp;",")+1,200)),FIND(",",TRIM(MID(TRIM(Applications!D414),FIND(",",TRIM(Applications!D414)&amp;",")+1,200))&amp;",")-1))),IFERROR(VLOOKUP(LOWER(TRIM(LEFT(TRIM(MID(TRIM(Applications!D414),FIND(",",TRIM(Applications!D414)&amp;",")+1,200)),FIND(",",TRIM(MID(TRIM(Applications!D414),FIND(",",TRIM(Applications!D414)&amp;",")+1,200))&amp;",")-1))),$U$2:$V$67,2,FALSE),"")))</f>
        <v/>
      </c>
      <c r="O414" s="26">
        <f>IF(M414="","",IF(N414="",M414,M414&amp;", "&amp;N414))</f>
        <v/>
      </c>
      <c r="P414" s="26">
        <f>IF(O414="","",IF(COUNTIF(O$2:O414,O414)=1,COUNTIF(O$2:O$2000,O414)+(2001-ROW())/100000,""))</f>
        <v/>
      </c>
    </row>
    <row r="415">
      <c r="A415" s="26">
        <f>IF(AND(ISNUMBER(Applications!A415),ISNUMBER(Applications!M415),OR(UPPER(TRIM(Applications!I415))="INTERVIEWING",UPPER(TRIM(Applications!I415))="REJECTED",UPPER(TRIM(Applications!I415))="OFFER")),IF(Applications!M415&gt;=Applications!A415,Applications!M415-Applications!A415,""),"")</f>
        <v/>
      </c>
      <c r="B415" s="26">
        <f>IF(AND(D415=1,ISNUMBER(Applications!A415)),WEEKDAY(Applications!A415),"")</f>
        <v/>
      </c>
      <c r="C415" s="27">
        <f>IF(AND(D415=1,ISNUMBER(Applications!A415)),Applications!A415-WEEKDAY(Applications!A415,3),"")</f>
        <v/>
      </c>
      <c r="D415" s="26">
        <f>IF(OR(UPPER(TRIM(Applications!I415))="APPLIED",UPPER(TRIM(Applications!I415))="INTERVIEWING",UPPER(TRIM(Applications!I415))="REJECTED",UPPER(TRIM(Applications!I415))="OFFER"),1,0)</f>
        <v/>
      </c>
      <c r="E415" s="26">
        <f>IF(AND(ISNUMBER(Applications!M415),OR(N(Applications!O415)&gt;0,UPPER(TRIM(Applications!I415))="INTERVIEWING",UPPER(TRIM(Applications!I415))="OFFER")),Applications!M415-WEEKDAY(Applications!M415,3),"")</f>
        <v/>
      </c>
      <c r="F415" s="26">
        <f>IF(AND(UPPER(TRIM(Applications!I415))="SKIPPED",ISNUMBER(Applications!A415)),Applications!A415-WEEKDAY(Applications!A415,3),"")</f>
        <v/>
      </c>
      <c r="G415" s="26">
        <f>IF(AND(UPPER(TRIM(Applications!I415))="BOOKMARKED",ISNUMBER(Applications!A415)),Applications!A415-WEEKDAY(Applications!A415,3),"")</f>
        <v/>
      </c>
      <c r="H415" s="26">
        <f>IF(AND(UPPER(TRIM(Applications!I415))="NOT APPLIED",ISNUMBER(Applications!A415)),Applications!A415-WEEKDAY(Applications!A415,3),"")</f>
        <v/>
      </c>
      <c r="I415" s="26">
        <f>IF(AND(UPPER(TRIM(Applications!I415))="REJECTED",ISNUMBER(Applications!M415)),Applications!M415-WEEKDAY(Applications!M415,3),"")</f>
        <v/>
      </c>
      <c r="J415" s="26">
        <f>IF(AND(UPPER(TRIM(Applications!I415))="OFFER",ISNUMBER(Applications!M415)),Applications!M415-WEEKDAY(Applications!M415,3),"")</f>
        <v/>
      </c>
      <c r="K415" s="26">
        <f>IF(TRIM(Applications!J415)="","",IFERROR(LOOKUP(2,1/ISNUMBER(SEARCH($R$2:$R$25,Applications!J415)),$S$2:$S$25),""))</f>
        <v/>
      </c>
      <c r="L415" s="26">
        <f>IF(K415="","",IF(COUNTIF(K$2:K415,K415)=1,COUNTIF(K$2:K$2000,K415)+(2001-ROW())/100000,""))</f>
        <v/>
      </c>
      <c r="M415" s="26">
        <f>IF(TRIM(Applications!D415)="","",TRIM(LEFT(TRIM(Applications!D415),FIND(",",TRIM(Applications!D415)&amp;",")-1)))</f>
        <v/>
      </c>
      <c r="N415" s="26">
        <f>IF(M415="","",IF(LEN(TRIM(LEFT(TRIM(MID(TRIM(Applications!D415),FIND(",",TRIM(Applications!D415)&amp;",")+1,200)),FIND(",",TRIM(MID(TRIM(Applications!D415),FIND(",",TRIM(Applications!D415)&amp;",")+1,200))&amp;",")-1)))=2,UPPER(TRIM(LEFT(TRIM(MID(TRIM(Applications!D415),FIND(",",TRIM(Applications!D415)&amp;",")+1,200)),FIND(",",TRIM(MID(TRIM(Applications!D415),FIND(",",TRIM(Applications!D415)&amp;",")+1,200))&amp;",")-1))),IFERROR(VLOOKUP(LOWER(TRIM(LEFT(TRIM(MID(TRIM(Applications!D415),FIND(",",TRIM(Applications!D415)&amp;",")+1,200)),FIND(",",TRIM(MID(TRIM(Applications!D415),FIND(",",TRIM(Applications!D415)&amp;",")+1,200))&amp;",")-1))),$U$2:$V$67,2,FALSE),"")))</f>
        <v/>
      </c>
      <c r="O415" s="26">
        <f>IF(M415="","",IF(N415="",M415,M415&amp;", "&amp;N415))</f>
        <v/>
      </c>
      <c r="P415" s="26">
        <f>IF(O415="","",IF(COUNTIF(O$2:O415,O415)=1,COUNTIF(O$2:O$2000,O415)+(2001-ROW())/100000,""))</f>
        <v/>
      </c>
    </row>
    <row r="416">
      <c r="A416" s="26">
        <f>IF(AND(ISNUMBER(Applications!A416),ISNUMBER(Applications!M416),OR(UPPER(TRIM(Applications!I416))="INTERVIEWING",UPPER(TRIM(Applications!I416))="REJECTED",UPPER(TRIM(Applications!I416))="OFFER")),IF(Applications!M416&gt;=Applications!A416,Applications!M416-Applications!A416,""),"")</f>
        <v/>
      </c>
      <c r="B416" s="26">
        <f>IF(AND(D416=1,ISNUMBER(Applications!A416)),WEEKDAY(Applications!A416),"")</f>
        <v/>
      </c>
      <c r="C416" s="27">
        <f>IF(AND(D416=1,ISNUMBER(Applications!A416)),Applications!A416-WEEKDAY(Applications!A416,3),"")</f>
        <v/>
      </c>
      <c r="D416" s="26">
        <f>IF(OR(UPPER(TRIM(Applications!I416))="APPLIED",UPPER(TRIM(Applications!I416))="INTERVIEWING",UPPER(TRIM(Applications!I416))="REJECTED",UPPER(TRIM(Applications!I416))="OFFER"),1,0)</f>
        <v/>
      </c>
      <c r="E416" s="26">
        <f>IF(AND(ISNUMBER(Applications!M416),OR(N(Applications!O416)&gt;0,UPPER(TRIM(Applications!I416))="INTERVIEWING",UPPER(TRIM(Applications!I416))="OFFER")),Applications!M416-WEEKDAY(Applications!M416,3),"")</f>
        <v/>
      </c>
      <c r="F416" s="26">
        <f>IF(AND(UPPER(TRIM(Applications!I416))="SKIPPED",ISNUMBER(Applications!A416)),Applications!A416-WEEKDAY(Applications!A416,3),"")</f>
        <v/>
      </c>
      <c r="G416" s="26">
        <f>IF(AND(UPPER(TRIM(Applications!I416))="BOOKMARKED",ISNUMBER(Applications!A416)),Applications!A416-WEEKDAY(Applications!A416,3),"")</f>
        <v/>
      </c>
      <c r="H416" s="26">
        <f>IF(AND(UPPER(TRIM(Applications!I416))="NOT APPLIED",ISNUMBER(Applications!A416)),Applications!A416-WEEKDAY(Applications!A416,3),"")</f>
        <v/>
      </c>
      <c r="I416" s="26">
        <f>IF(AND(UPPER(TRIM(Applications!I416))="REJECTED",ISNUMBER(Applications!M416)),Applications!M416-WEEKDAY(Applications!M416,3),"")</f>
        <v/>
      </c>
      <c r="J416" s="26">
        <f>IF(AND(UPPER(TRIM(Applications!I416))="OFFER",ISNUMBER(Applications!M416)),Applications!M416-WEEKDAY(Applications!M416,3),"")</f>
        <v/>
      </c>
      <c r="K416" s="26">
        <f>IF(TRIM(Applications!J416)="","",IFERROR(LOOKUP(2,1/ISNUMBER(SEARCH($R$2:$R$25,Applications!J416)),$S$2:$S$25),""))</f>
        <v/>
      </c>
      <c r="L416" s="26">
        <f>IF(K416="","",IF(COUNTIF(K$2:K416,K416)=1,COUNTIF(K$2:K$2000,K416)+(2001-ROW())/100000,""))</f>
        <v/>
      </c>
      <c r="M416" s="26">
        <f>IF(TRIM(Applications!D416)="","",TRIM(LEFT(TRIM(Applications!D416),FIND(",",TRIM(Applications!D416)&amp;",")-1)))</f>
        <v/>
      </c>
      <c r="N416" s="26">
        <f>IF(M416="","",IF(LEN(TRIM(LEFT(TRIM(MID(TRIM(Applications!D416),FIND(",",TRIM(Applications!D416)&amp;",")+1,200)),FIND(",",TRIM(MID(TRIM(Applications!D416),FIND(",",TRIM(Applications!D416)&amp;",")+1,200))&amp;",")-1)))=2,UPPER(TRIM(LEFT(TRIM(MID(TRIM(Applications!D416),FIND(",",TRIM(Applications!D416)&amp;",")+1,200)),FIND(",",TRIM(MID(TRIM(Applications!D416),FIND(",",TRIM(Applications!D416)&amp;",")+1,200))&amp;",")-1))),IFERROR(VLOOKUP(LOWER(TRIM(LEFT(TRIM(MID(TRIM(Applications!D416),FIND(",",TRIM(Applications!D416)&amp;",")+1,200)),FIND(",",TRIM(MID(TRIM(Applications!D416),FIND(",",TRIM(Applications!D416)&amp;",")+1,200))&amp;",")-1))),$U$2:$V$67,2,FALSE),"")))</f>
        <v/>
      </c>
      <c r="O416" s="26">
        <f>IF(M416="","",IF(N416="",M416,M416&amp;", "&amp;N416))</f>
        <v/>
      </c>
      <c r="P416" s="26">
        <f>IF(O416="","",IF(COUNTIF(O$2:O416,O416)=1,COUNTIF(O$2:O$2000,O416)+(2001-ROW())/100000,""))</f>
        <v/>
      </c>
    </row>
    <row r="417">
      <c r="A417" s="26">
        <f>IF(AND(ISNUMBER(Applications!A417),ISNUMBER(Applications!M417),OR(UPPER(TRIM(Applications!I417))="INTERVIEWING",UPPER(TRIM(Applications!I417))="REJECTED",UPPER(TRIM(Applications!I417))="OFFER")),IF(Applications!M417&gt;=Applications!A417,Applications!M417-Applications!A417,""),"")</f>
        <v/>
      </c>
      <c r="B417" s="26">
        <f>IF(AND(D417=1,ISNUMBER(Applications!A417)),WEEKDAY(Applications!A417),"")</f>
        <v/>
      </c>
      <c r="C417" s="27">
        <f>IF(AND(D417=1,ISNUMBER(Applications!A417)),Applications!A417-WEEKDAY(Applications!A417,3),"")</f>
        <v/>
      </c>
      <c r="D417" s="26">
        <f>IF(OR(UPPER(TRIM(Applications!I417))="APPLIED",UPPER(TRIM(Applications!I417))="INTERVIEWING",UPPER(TRIM(Applications!I417))="REJECTED",UPPER(TRIM(Applications!I417))="OFFER"),1,0)</f>
        <v/>
      </c>
      <c r="E417" s="26">
        <f>IF(AND(ISNUMBER(Applications!M417),OR(N(Applications!O417)&gt;0,UPPER(TRIM(Applications!I417))="INTERVIEWING",UPPER(TRIM(Applications!I417))="OFFER")),Applications!M417-WEEKDAY(Applications!M417,3),"")</f>
        <v/>
      </c>
      <c r="F417" s="26">
        <f>IF(AND(UPPER(TRIM(Applications!I417))="SKIPPED",ISNUMBER(Applications!A417)),Applications!A417-WEEKDAY(Applications!A417,3),"")</f>
        <v/>
      </c>
      <c r="G417" s="26">
        <f>IF(AND(UPPER(TRIM(Applications!I417))="BOOKMARKED",ISNUMBER(Applications!A417)),Applications!A417-WEEKDAY(Applications!A417,3),"")</f>
        <v/>
      </c>
      <c r="H417" s="26">
        <f>IF(AND(UPPER(TRIM(Applications!I417))="NOT APPLIED",ISNUMBER(Applications!A417)),Applications!A417-WEEKDAY(Applications!A417,3),"")</f>
        <v/>
      </c>
      <c r="I417" s="26">
        <f>IF(AND(UPPER(TRIM(Applications!I417))="REJECTED",ISNUMBER(Applications!M417)),Applications!M417-WEEKDAY(Applications!M417,3),"")</f>
        <v/>
      </c>
      <c r="J417" s="26">
        <f>IF(AND(UPPER(TRIM(Applications!I417))="OFFER",ISNUMBER(Applications!M417)),Applications!M417-WEEKDAY(Applications!M417,3),"")</f>
        <v/>
      </c>
      <c r="K417" s="26">
        <f>IF(TRIM(Applications!J417)="","",IFERROR(LOOKUP(2,1/ISNUMBER(SEARCH($R$2:$R$25,Applications!J417)),$S$2:$S$25),""))</f>
        <v/>
      </c>
      <c r="L417" s="26">
        <f>IF(K417="","",IF(COUNTIF(K$2:K417,K417)=1,COUNTIF(K$2:K$2000,K417)+(2001-ROW())/100000,""))</f>
        <v/>
      </c>
      <c r="M417" s="26">
        <f>IF(TRIM(Applications!D417)="","",TRIM(LEFT(TRIM(Applications!D417),FIND(",",TRIM(Applications!D417)&amp;",")-1)))</f>
        <v/>
      </c>
      <c r="N417" s="26">
        <f>IF(M417="","",IF(LEN(TRIM(LEFT(TRIM(MID(TRIM(Applications!D417),FIND(",",TRIM(Applications!D417)&amp;",")+1,200)),FIND(",",TRIM(MID(TRIM(Applications!D417),FIND(",",TRIM(Applications!D417)&amp;",")+1,200))&amp;",")-1)))=2,UPPER(TRIM(LEFT(TRIM(MID(TRIM(Applications!D417),FIND(",",TRIM(Applications!D417)&amp;",")+1,200)),FIND(",",TRIM(MID(TRIM(Applications!D417),FIND(",",TRIM(Applications!D417)&amp;",")+1,200))&amp;",")-1))),IFERROR(VLOOKUP(LOWER(TRIM(LEFT(TRIM(MID(TRIM(Applications!D417),FIND(",",TRIM(Applications!D417)&amp;",")+1,200)),FIND(",",TRIM(MID(TRIM(Applications!D417),FIND(",",TRIM(Applications!D417)&amp;",")+1,200))&amp;",")-1))),$U$2:$V$67,2,FALSE),"")))</f>
        <v/>
      </c>
      <c r="O417" s="26">
        <f>IF(M417="","",IF(N417="",M417,M417&amp;", "&amp;N417))</f>
        <v/>
      </c>
      <c r="P417" s="26">
        <f>IF(O417="","",IF(COUNTIF(O$2:O417,O417)=1,COUNTIF(O$2:O$2000,O417)+(2001-ROW())/100000,""))</f>
        <v/>
      </c>
    </row>
    <row r="418">
      <c r="A418" s="26">
        <f>IF(AND(ISNUMBER(Applications!A418),ISNUMBER(Applications!M418),OR(UPPER(TRIM(Applications!I418))="INTERVIEWING",UPPER(TRIM(Applications!I418))="REJECTED",UPPER(TRIM(Applications!I418))="OFFER")),IF(Applications!M418&gt;=Applications!A418,Applications!M418-Applications!A418,""),"")</f>
        <v/>
      </c>
      <c r="B418" s="26">
        <f>IF(AND(D418=1,ISNUMBER(Applications!A418)),WEEKDAY(Applications!A418),"")</f>
        <v/>
      </c>
      <c r="C418" s="27">
        <f>IF(AND(D418=1,ISNUMBER(Applications!A418)),Applications!A418-WEEKDAY(Applications!A418,3),"")</f>
        <v/>
      </c>
      <c r="D418" s="26">
        <f>IF(OR(UPPER(TRIM(Applications!I418))="APPLIED",UPPER(TRIM(Applications!I418))="INTERVIEWING",UPPER(TRIM(Applications!I418))="REJECTED",UPPER(TRIM(Applications!I418))="OFFER"),1,0)</f>
        <v/>
      </c>
      <c r="E418" s="26">
        <f>IF(AND(ISNUMBER(Applications!M418),OR(N(Applications!O418)&gt;0,UPPER(TRIM(Applications!I418))="INTERVIEWING",UPPER(TRIM(Applications!I418))="OFFER")),Applications!M418-WEEKDAY(Applications!M418,3),"")</f>
        <v/>
      </c>
      <c r="F418" s="26">
        <f>IF(AND(UPPER(TRIM(Applications!I418))="SKIPPED",ISNUMBER(Applications!A418)),Applications!A418-WEEKDAY(Applications!A418,3),"")</f>
        <v/>
      </c>
      <c r="G418" s="26">
        <f>IF(AND(UPPER(TRIM(Applications!I418))="BOOKMARKED",ISNUMBER(Applications!A418)),Applications!A418-WEEKDAY(Applications!A418,3),"")</f>
        <v/>
      </c>
      <c r="H418" s="26">
        <f>IF(AND(UPPER(TRIM(Applications!I418))="NOT APPLIED",ISNUMBER(Applications!A418)),Applications!A418-WEEKDAY(Applications!A418,3),"")</f>
        <v/>
      </c>
      <c r="I418" s="26">
        <f>IF(AND(UPPER(TRIM(Applications!I418))="REJECTED",ISNUMBER(Applications!M418)),Applications!M418-WEEKDAY(Applications!M418,3),"")</f>
        <v/>
      </c>
      <c r="J418" s="26">
        <f>IF(AND(UPPER(TRIM(Applications!I418))="OFFER",ISNUMBER(Applications!M418)),Applications!M418-WEEKDAY(Applications!M418,3),"")</f>
        <v/>
      </c>
      <c r="K418" s="26">
        <f>IF(TRIM(Applications!J418)="","",IFERROR(LOOKUP(2,1/ISNUMBER(SEARCH($R$2:$R$25,Applications!J418)),$S$2:$S$25),""))</f>
        <v/>
      </c>
      <c r="L418" s="26">
        <f>IF(K418="","",IF(COUNTIF(K$2:K418,K418)=1,COUNTIF(K$2:K$2000,K418)+(2001-ROW())/100000,""))</f>
        <v/>
      </c>
      <c r="M418" s="26">
        <f>IF(TRIM(Applications!D418)="","",TRIM(LEFT(TRIM(Applications!D418),FIND(",",TRIM(Applications!D418)&amp;",")-1)))</f>
        <v/>
      </c>
      <c r="N418" s="26">
        <f>IF(M418="","",IF(LEN(TRIM(LEFT(TRIM(MID(TRIM(Applications!D418),FIND(",",TRIM(Applications!D418)&amp;",")+1,200)),FIND(",",TRIM(MID(TRIM(Applications!D418),FIND(",",TRIM(Applications!D418)&amp;",")+1,200))&amp;",")-1)))=2,UPPER(TRIM(LEFT(TRIM(MID(TRIM(Applications!D418),FIND(",",TRIM(Applications!D418)&amp;",")+1,200)),FIND(",",TRIM(MID(TRIM(Applications!D418),FIND(",",TRIM(Applications!D418)&amp;",")+1,200))&amp;",")-1))),IFERROR(VLOOKUP(LOWER(TRIM(LEFT(TRIM(MID(TRIM(Applications!D418),FIND(",",TRIM(Applications!D418)&amp;",")+1,200)),FIND(",",TRIM(MID(TRIM(Applications!D418),FIND(",",TRIM(Applications!D418)&amp;",")+1,200))&amp;",")-1))),$U$2:$V$67,2,FALSE),"")))</f>
        <v/>
      </c>
      <c r="O418" s="26">
        <f>IF(M418="","",IF(N418="",M418,M418&amp;", "&amp;N418))</f>
        <v/>
      </c>
      <c r="P418" s="26">
        <f>IF(O418="","",IF(COUNTIF(O$2:O418,O418)=1,COUNTIF(O$2:O$2000,O418)+(2001-ROW())/100000,""))</f>
        <v/>
      </c>
    </row>
    <row r="419">
      <c r="A419" s="26">
        <f>IF(AND(ISNUMBER(Applications!A419),ISNUMBER(Applications!M419),OR(UPPER(TRIM(Applications!I419))="INTERVIEWING",UPPER(TRIM(Applications!I419))="REJECTED",UPPER(TRIM(Applications!I419))="OFFER")),IF(Applications!M419&gt;=Applications!A419,Applications!M419-Applications!A419,""),"")</f>
        <v/>
      </c>
      <c r="B419" s="26">
        <f>IF(AND(D419=1,ISNUMBER(Applications!A419)),WEEKDAY(Applications!A419),"")</f>
        <v/>
      </c>
      <c r="C419" s="27">
        <f>IF(AND(D419=1,ISNUMBER(Applications!A419)),Applications!A419-WEEKDAY(Applications!A419,3),"")</f>
        <v/>
      </c>
      <c r="D419" s="26">
        <f>IF(OR(UPPER(TRIM(Applications!I419))="APPLIED",UPPER(TRIM(Applications!I419))="INTERVIEWING",UPPER(TRIM(Applications!I419))="REJECTED",UPPER(TRIM(Applications!I419))="OFFER"),1,0)</f>
        <v/>
      </c>
      <c r="E419" s="26">
        <f>IF(AND(ISNUMBER(Applications!M419),OR(N(Applications!O419)&gt;0,UPPER(TRIM(Applications!I419))="INTERVIEWING",UPPER(TRIM(Applications!I419))="OFFER")),Applications!M419-WEEKDAY(Applications!M419,3),"")</f>
        <v/>
      </c>
      <c r="F419" s="26">
        <f>IF(AND(UPPER(TRIM(Applications!I419))="SKIPPED",ISNUMBER(Applications!A419)),Applications!A419-WEEKDAY(Applications!A419,3),"")</f>
        <v/>
      </c>
      <c r="G419" s="26">
        <f>IF(AND(UPPER(TRIM(Applications!I419))="BOOKMARKED",ISNUMBER(Applications!A419)),Applications!A419-WEEKDAY(Applications!A419,3),"")</f>
        <v/>
      </c>
      <c r="H419" s="26">
        <f>IF(AND(UPPER(TRIM(Applications!I419))="NOT APPLIED",ISNUMBER(Applications!A419)),Applications!A419-WEEKDAY(Applications!A419,3),"")</f>
        <v/>
      </c>
      <c r="I419" s="26">
        <f>IF(AND(UPPER(TRIM(Applications!I419))="REJECTED",ISNUMBER(Applications!M419)),Applications!M419-WEEKDAY(Applications!M419,3),"")</f>
        <v/>
      </c>
      <c r="J419" s="26">
        <f>IF(AND(UPPER(TRIM(Applications!I419))="OFFER",ISNUMBER(Applications!M419)),Applications!M419-WEEKDAY(Applications!M419,3),"")</f>
        <v/>
      </c>
      <c r="K419" s="26">
        <f>IF(TRIM(Applications!J419)="","",IFERROR(LOOKUP(2,1/ISNUMBER(SEARCH($R$2:$R$25,Applications!J419)),$S$2:$S$25),""))</f>
        <v/>
      </c>
      <c r="L419" s="26">
        <f>IF(K419="","",IF(COUNTIF(K$2:K419,K419)=1,COUNTIF(K$2:K$2000,K419)+(2001-ROW())/100000,""))</f>
        <v/>
      </c>
      <c r="M419" s="26">
        <f>IF(TRIM(Applications!D419)="","",TRIM(LEFT(TRIM(Applications!D419),FIND(",",TRIM(Applications!D419)&amp;",")-1)))</f>
        <v/>
      </c>
      <c r="N419" s="26">
        <f>IF(M419="","",IF(LEN(TRIM(LEFT(TRIM(MID(TRIM(Applications!D419),FIND(",",TRIM(Applications!D419)&amp;",")+1,200)),FIND(",",TRIM(MID(TRIM(Applications!D419),FIND(",",TRIM(Applications!D419)&amp;",")+1,200))&amp;",")-1)))=2,UPPER(TRIM(LEFT(TRIM(MID(TRIM(Applications!D419),FIND(",",TRIM(Applications!D419)&amp;",")+1,200)),FIND(",",TRIM(MID(TRIM(Applications!D419),FIND(",",TRIM(Applications!D419)&amp;",")+1,200))&amp;",")-1))),IFERROR(VLOOKUP(LOWER(TRIM(LEFT(TRIM(MID(TRIM(Applications!D419),FIND(",",TRIM(Applications!D419)&amp;",")+1,200)),FIND(",",TRIM(MID(TRIM(Applications!D419),FIND(",",TRIM(Applications!D419)&amp;",")+1,200))&amp;",")-1))),$U$2:$V$67,2,FALSE),"")))</f>
        <v/>
      </c>
      <c r="O419" s="26">
        <f>IF(M419="","",IF(N419="",M419,M419&amp;", "&amp;N419))</f>
        <v/>
      </c>
      <c r="P419" s="26">
        <f>IF(O419="","",IF(COUNTIF(O$2:O419,O419)=1,COUNTIF(O$2:O$2000,O419)+(2001-ROW())/100000,""))</f>
        <v/>
      </c>
    </row>
    <row r="420">
      <c r="A420" s="26">
        <f>IF(AND(ISNUMBER(Applications!A420),ISNUMBER(Applications!M420),OR(UPPER(TRIM(Applications!I420))="INTERVIEWING",UPPER(TRIM(Applications!I420))="REJECTED",UPPER(TRIM(Applications!I420))="OFFER")),IF(Applications!M420&gt;=Applications!A420,Applications!M420-Applications!A420,""),"")</f>
        <v/>
      </c>
      <c r="B420" s="26">
        <f>IF(AND(D420=1,ISNUMBER(Applications!A420)),WEEKDAY(Applications!A420),"")</f>
        <v/>
      </c>
      <c r="C420" s="27">
        <f>IF(AND(D420=1,ISNUMBER(Applications!A420)),Applications!A420-WEEKDAY(Applications!A420,3),"")</f>
        <v/>
      </c>
      <c r="D420" s="26">
        <f>IF(OR(UPPER(TRIM(Applications!I420))="APPLIED",UPPER(TRIM(Applications!I420))="INTERVIEWING",UPPER(TRIM(Applications!I420))="REJECTED",UPPER(TRIM(Applications!I420))="OFFER"),1,0)</f>
        <v/>
      </c>
      <c r="E420" s="26">
        <f>IF(AND(ISNUMBER(Applications!M420),OR(N(Applications!O420)&gt;0,UPPER(TRIM(Applications!I420))="INTERVIEWING",UPPER(TRIM(Applications!I420))="OFFER")),Applications!M420-WEEKDAY(Applications!M420,3),"")</f>
        <v/>
      </c>
      <c r="F420" s="26">
        <f>IF(AND(UPPER(TRIM(Applications!I420))="SKIPPED",ISNUMBER(Applications!A420)),Applications!A420-WEEKDAY(Applications!A420,3),"")</f>
        <v/>
      </c>
      <c r="G420" s="26">
        <f>IF(AND(UPPER(TRIM(Applications!I420))="BOOKMARKED",ISNUMBER(Applications!A420)),Applications!A420-WEEKDAY(Applications!A420,3),"")</f>
        <v/>
      </c>
      <c r="H420" s="26">
        <f>IF(AND(UPPER(TRIM(Applications!I420))="NOT APPLIED",ISNUMBER(Applications!A420)),Applications!A420-WEEKDAY(Applications!A420,3),"")</f>
        <v/>
      </c>
      <c r="I420" s="26">
        <f>IF(AND(UPPER(TRIM(Applications!I420))="REJECTED",ISNUMBER(Applications!M420)),Applications!M420-WEEKDAY(Applications!M420,3),"")</f>
        <v/>
      </c>
      <c r="J420" s="26">
        <f>IF(AND(UPPER(TRIM(Applications!I420))="OFFER",ISNUMBER(Applications!M420)),Applications!M420-WEEKDAY(Applications!M420,3),"")</f>
        <v/>
      </c>
      <c r="K420" s="26">
        <f>IF(TRIM(Applications!J420)="","",IFERROR(LOOKUP(2,1/ISNUMBER(SEARCH($R$2:$R$25,Applications!J420)),$S$2:$S$25),""))</f>
        <v/>
      </c>
      <c r="L420" s="26">
        <f>IF(K420="","",IF(COUNTIF(K$2:K420,K420)=1,COUNTIF(K$2:K$2000,K420)+(2001-ROW())/100000,""))</f>
        <v/>
      </c>
      <c r="M420" s="26">
        <f>IF(TRIM(Applications!D420)="","",TRIM(LEFT(TRIM(Applications!D420),FIND(",",TRIM(Applications!D420)&amp;",")-1)))</f>
        <v/>
      </c>
      <c r="N420" s="26">
        <f>IF(M420="","",IF(LEN(TRIM(LEFT(TRIM(MID(TRIM(Applications!D420),FIND(",",TRIM(Applications!D420)&amp;",")+1,200)),FIND(",",TRIM(MID(TRIM(Applications!D420),FIND(",",TRIM(Applications!D420)&amp;",")+1,200))&amp;",")-1)))=2,UPPER(TRIM(LEFT(TRIM(MID(TRIM(Applications!D420),FIND(",",TRIM(Applications!D420)&amp;",")+1,200)),FIND(",",TRIM(MID(TRIM(Applications!D420),FIND(",",TRIM(Applications!D420)&amp;",")+1,200))&amp;",")-1))),IFERROR(VLOOKUP(LOWER(TRIM(LEFT(TRIM(MID(TRIM(Applications!D420),FIND(",",TRIM(Applications!D420)&amp;",")+1,200)),FIND(",",TRIM(MID(TRIM(Applications!D420),FIND(",",TRIM(Applications!D420)&amp;",")+1,200))&amp;",")-1))),$U$2:$V$67,2,FALSE),"")))</f>
        <v/>
      </c>
      <c r="O420" s="26">
        <f>IF(M420="","",IF(N420="",M420,M420&amp;", "&amp;N420))</f>
        <v/>
      </c>
      <c r="P420" s="26">
        <f>IF(O420="","",IF(COUNTIF(O$2:O420,O420)=1,COUNTIF(O$2:O$2000,O420)+(2001-ROW())/100000,""))</f>
        <v/>
      </c>
    </row>
    <row r="421">
      <c r="A421" s="26">
        <f>IF(AND(ISNUMBER(Applications!A421),ISNUMBER(Applications!M421),OR(UPPER(TRIM(Applications!I421))="INTERVIEWING",UPPER(TRIM(Applications!I421))="REJECTED",UPPER(TRIM(Applications!I421))="OFFER")),IF(Applications!M421&gt;=Applications!A421,Applications!M421-Applications!A421,""),"")</f>
        <v/>
      </c>
      <c r="B421" s="26">
        <f>IF(AND(D421=1,ISNUMBER(Applications!A421)),WEEKDAY(Applications!A421),"")</f>
        <v/>
      </c>
      <c r="C421" s="27">
        <f>IF(AND(D421=1,ISNUMBER(Applications!A421)),Applications!A421-WEEKDAY(Applications!A421,3),"")</f>
        <v/>
      </c>
      <c r="D421" s="26">
        <f>IF(OR(UPPER(TRIM(Applications!I421))="APPLIED",UPPER(TRIM(Applications!I421))="INTERVIEWING",UPPER(TRIM(Applications!I421))="REJECTED",UPPER(TRIM(Applications!I421))="OFFER"),1,0)</f>
        <v/>
      </c>
      <c r="E421" s="26">
        <f>IF(AND(ISNUMBER(Applications!M421),OR(N(Applications!O421)&gt;0,UPPER(TRIM(Applications!I421))="INTERVIEWING",UPPER(TRIM(Applications!I421))="OFFER")),Applications!M421-WEEKDAY(Applications!M421,3),"")</f>
        <v/>
      </c>
      <c r="F421" s="26">
        <f>IF(AND(UPPER(TRIM(Applications!I421))="SKIPPED",ISNUMBER(Applications!A421)),Applications!A421-WEEKDAY(Applications!A421,3),"")</f>
        <v/>
      </c>
      <c r="G421" s="26">
        <f>IF(AND(UPPER(TRIM(Applications!I421))="BOOKMARKED",ISNUMBER(Applications!A421)),Applications!A421-WEEKDAY(Applications!A421,3),"")</f>
        <v/>
      </c>
      <c r="H421" s="26">
        <f>IF(AND(UPPER(TRIM(Applications!I421))="NOT APPLIED",ISNUMBER(Applications!A421)),Applications!A421-WEEKDAY(Applications!A421,3),"")</f>
        <v/>
      </c>
      <c r="I421" s="26">
        <f>IF(AND(UPPER(TRIM(Applications!I421))="REJECTED",ISNUMBER(Applications!M421)),Applications!M421-WEEKDAY(Applications!M421,3),"")</f>
        <v/>
      </c>
      <c r="J421" s="26">
        <f>IF(AND(UPPER(TRIM(Applications!I421))="OFFER",ISNUMBER(Applications!M421)),Applications!M421-WEEKDAY(Applications!M421,3),"")</f>
        <v/>
      </c>
      <c r="K421" s="26">
        <f>IF(TRIM(Applications!J421)="","",IFERROR(LOOKUP(2,1/ISNUMBER(SEARCH($R$2:$R$25,Applications!J421)),$S$2:$S$25),""))</f>
        <v/>
      </c>
      <c r="L421" s="26">
        <f>IF(K421="","",IF(COUNTIF(K$2:K421,K421)=1,COUNTIF(K$2:K$2000,K421)+(2001-ROW())/100000,""))</f>
        <v/>
      </c>
      <c r="M421" s="26">
        <f>IF(TRIM(Applications!D421)="","",TRIM(LEFT(TRIM(Applications!D421),FIND(",",TRIM(Applications!D421)&amp;",")-1)))</f>
        <v/>
      </c>
      <c r="N421" s="26">
        <f>IF(M421="","",IF(LEN(TRIM(LEFT(TRIM(MID(TRIM(Applications!D421),FIND(",",TRIM(Applications!D421)&amp;",")+1,200)),FIND(",",TRIM(MID(TRIM(Applications!D421),FIND(",",TRIM(Applications!D421)&amp;",")+1,200))&amp;",")-1)))=2,UPPER(TRIM(LEFT(TRIM(MID(TRIM(Applications!D421),FIND(",",TRIM(Applications!D421)&amp;",")+1,200)),FIND(",",TRIM(MID(TRIM(Applications!D421),FIND(",",TRIM(Applications!D421)&amp;",")+1,200))&amp;",")-1))),IFERROR(VLOOKUP(LOWER(TRIM(LEFT(TRIM(MID(TRIM(Applications!D421),FIND(",",TRIM(Applications!D421)&amp;",")+1,200)),FIND(",",TRIM(MID(TRIM(Applications!D421),FIND(",",TRIM(Applications!D421)&amp;",")+1,200))&amp;",")-1))),$U$2:$V$67,2,FALSE),"")))</f>
        <v/>
      </c>
      <c r="O421" s="26">
        <f>IF(M421="","",IF(N421="",M421,M421&amp;", "&amp;N421))</f>
        <v/>
      </c>
      <c r="P421" s="26">
        <f>IF(O421="","",IF(COUNTIF(O$2:O421,O421)=1,COUNTIF(O$2:O$2000,O421)+(2001-ROW())/100000,""))</f>
        <v/>
      </c>
    </row>
    <row r="422">
      <c r="A422" s="26">
        <f>IF(AND(ISNUMBER(Applications!A422),ISNUMBER(Applications!M422),OR(UPPER(TRIM(Applications!I422))="INTERVIEWING",UPPER(TRIM(Applications!I422))="REJECTED",UPPER(TRIM(Applications!I422))="OFFER")),IF(Applications!M422&gt;=Applications!A422,Applications!M422-Applications!A422,""),"")</f>
        <v/>
      </c>
      <c r="B422" s="26">
        <f>IF(AND(D422=1,ISNUMBER(Applications!A422)),WEEKDAY(Applications!A422),"")</f>
        <v/>
      </c>
      <c r="C422" s="27">
        <f>IF(AND(D422=1,ISNUMBER(Applications!A422)),Applications!A422-WEEKDAY(Applications!A422,3),"")</f>
        <v/>
      </c>
      <c r="D422" s="26">
        <f>IF(OR(UPPER(TRIM(Applications!I422))="APPLIED",UPPER(TRIM(Applications!I422))="INTERVIEWING",UPPER(TRIM(Applications!I422))="REJECTED",UPPER(TRIM(Applications!I422))="OFFER"),1,0)</f>
        <v/>
      </c>
      <c r="E422" s="26">
        <f>IF(AND(ISNUMBER(Applications!M422),OR(N(Applications!O422)&gt;0,UPPER(TRIM(Applications!I422))="INTERVIEWING",UPPER(TRIM(Applications!I422))="OFFER")),Applications!M422-WEEKDAY(Applications!M422,3),"")</f>
        <v/>
      </c>
      <c r="F422" s="26">
        <f>IF(AND(UPPER(TRIM(Applications!I422))="SKIPPED",ISNUMBER(Applications!A422)),Applications!A422-WEEKDAY(Applications!A422,3),"")</f>
        <v/>
      </c>
      <c r="G422" s="26">
        <f>IF(AND(UPPER(TRIM(Applications!I422))="BOOKMARKED",ISNUMBER(Applications!A422)),Applications!A422-WEEKDAY(Applications!A422,3),"")</f>
        <v/>
      </c>
      <c r="H422" s="26">
        <f>IF(AND(UPPER(TRIM(Applications!I422))="NOT APPLIED",ISNUMBER(Applications!A422)),Applications!A422-WEEKDAY(Applications!A422,3),"")</f>
        <v/>
      </c>
      <c r="I422" s="26">
        <f>IF(AND(UPPER(TRIM(Applications!I422))="REJECTED",ISNUMBER(Applications!M422)),Applications!M422-WEEKDAY(Applications!M422,3),"")</f>
        <v/>
      </c>
      <c r="J422" s="26">
        <f>IF(AND(UPPER(TRIM(Applications!I422))="OFFER",ISNUMBER(Applications!M422)),Applications!M422-WEEKDAY(Applications!M422,3),"")</f>
        <v/>
      </c>
      <c r="K422" s="26">
        <f>IF(TRIM(Applications!J422)="","",IFERROR(LOOKUP(2,1/ISNUMBER(SEARCH($R$2:$R$25,Applications!J422)),$S$2:$S$25),""))</f>
        <v/>
      </c>
      <c r="L422" s="26">
        <f>IF(K422="","",IF(COUNTIF(K$2:K422,K422)=1,COUNTIF(K$2:K$2000,K422)+(2001-ROW())/100000,""))</f>
        <v/>
      </c>
      <c r="M422" s="26">
        <f>IF(TRIM(Applications!D422)="","",TRIM(LEFT(TRIM(Applications!D422),FIND(",",TRIM(Applications!D422)&amp;",")-1)))</f>
        <v/>
      </c>
      <c r="N422" s="26">
        <f>IF(M422="","",IF(LEN(TRIM(LEFT(TRIM(MID(TRIM(Applications!D422),FIND(",",TRIM(Applications!D422)&amp;",")+1,200)),FIND(",",TRIM(MID(TRIM(Applications!D422),FIND(",",TRIM(Applications!D422)&amp;",")+1,200))&amp;",")-1)))=2,UPPER(TRIM(LEFT(TRIM(MID(TRIM(Applications!D422),FIND(",",TRIM(Applications!D422)&amp;",")+1,200)),FIND(",",TRIM(MID(TRIM(Applications!D422),FIND(",",TRIM(Applications!D422)&amp;",")+1,200))&amp;",")-1))),IFERROR(VLOOKUP(LOWER(TRIM(LEFT(TRIM(MID(TRIM(Applications!D422),FIND(",",TRIM(Applications!D422)&amp;",")+1,200)),FIND(",",TRIM(MID(TRIM(Applications!D422),FIND(",",TRIM(Applications!D422)&amp;",")+1,200))&amp;",")-1))),$U$2:$V$67,2,FALSE),"")))</f>
        <v/>
      </c>
      <c r="O422" s="26">
        <f>IF(M422="","",IF(N422="",M422,M422&amp;", "&amp;N422))</f>
        <v/>
      </c>
      <c r="P422" s="26">
        <f>IF(O422="","",IF(COUNTIF(O$2:O422,O422)=1,COUNTIF(O$2:O$2000,O422)+(2001-ROW())/100000,""))</f>
        <v/>
      </c>
    </row>
    <row r="423">
      <c r="A423" s="26">
        <f>IF(AND(ISNUMBER(Applications!A423),ISNUMBER(Applications!M423),OR(UPPER(TRIM(Applications!I423))="INTERVIEWING",UPPER(TRIM(Applications!I423))="REJECTED",UPPER(TRIM(Applications!I423))="OFFER")),IF(Applications!M423&gt;=Applications!A423,Applications!M423-Applications!A423,""),"")</f>
        <v/>
      </c>
      <c r="B423" s="26">
        <f>IF(AND(D423=1,ISNUMBER(Applications!A423)),WEEKDAY(Applications!A423),"")</f>
        <v/>
      </c>
      <c r="C423" s="27">
        <f>IF(AND(D423=1,ISNUMBER(Applications!A423)),Applications!A423-WEEKDAY(Applications!A423,3),"")</f>
        <v/>
      </c>
      <c r="D423" s="26">
        <f>IF(OR(UPPER(TRIM(Applications!I423))="APPLIED",UPPER(TRIM(Applications!I423))="INTERVIEWING",UPPER(TRIM(Applications!I423))="REJECTED",UPPER(TRIM(Applications!I423))="OFFER"),1,0)</f>
        <v/>
      </c>
      <c r="E423" s="26">
        <f>IF(AND(ISNUMBER(Applications!M423),OR(N(Applications!O423)&gt;0,UPPER(TRIM(Applications!I423))="INTERVIEWING",UPPER(TRIM(Applications!I423))="OFFER")),Applications!M423-WEEKDAY(Applications!M423,3),"")</f>
        <v/>
      </c>
      <c r="F423" s="26">
        <f>IF(AND(UPPER(TRIM(Applications!I423))="SKIPPED",ISNUMBER(Applications!A423)),Applications!A423-WEEKDAY(Applications!A423,3),"")</f>
        <v/>
      </c>
      <c r="G423" s="26">
        <f>IF(AND(UPPER(TRIM(Applications!I423))="BOOKMARKED",ISNUMBER(Applications!A423)),Applications!A423-WEEKDAY(Applications!A423,3),"")</f>
        <v/>
      </c>
      <c r="H423" s="26">
        <f>IF(AND(UPPER(TRIM(Applications!I423))="NOT APPLIED",ISNUMBER(Applications!A423)),Applications!A423-WEEKDAY(Applications!A423,3),"")</f>
        <v/>
      </c>
      <c r="I423" s="26">
        <f>IF(AND(UPPER(TRIM(Applications!I423))="REJECTED",ISNUMBER(Applications!M423)),Applications!M423-WEEKDAY(Applications!M423,3),"")</f>
        <v/>
      </c>
      <c r="J423" s="26">
        <f>IF(AND(UPPER(TRIM(Applications!I423))="OFFER",ISNUMBER(Applications!M423)),Applications!M423-WEEKDAY(Applications!M423,3),"")</f>
        <v/>
      </c>
      <c r="K423" s="26">
        <f>IF(TRIM(Applications!J423)="","",IFERROR(LOOKUP(2,1/ISNUMBER(SEARCH($R$2:$R$25,Applications!J423)),$S$2:$S$25),""))</f>
        <v/>
      </c>
      <c r="L423" s="26">
        <f>IF(K423="","",IF(COUNTIF(K$2:K423,K423)=1,COUNTIF(K$2:K$2000,K423)+(2001-ROW())/100000,""))</f>
        <v/>
      </c>
      <c r="M423" s="26">
        <f>IF(TRIM(Applications!D423)="","",TRIM(LEFT(TRIM(Applications!D423),FIND(",",TRIM(Applications!D423)&amp;",")-1)))</f>
        <v/>
      </c>
      <c r="N423" s="26">
        <f>IF(M423="","",IF(LEN(TRIM(LEFT(TRIM(MID(TRIM(Applications!D423),FIND(",",TRIM(Applications!D423)&amp;",")+1,200)),FIND(",",TRIM(MID(TRIM(Applications!D423),FIND(",",TRIM(Applications!D423)&amp;",")+1,200))&amp;",")-1)))=2,UPPER(TRIM(LEFT(TRIM(MID(TRIM(Applications!D423),FIND(",",TRIM(Applications!D423)&amp;",")+1,200)),FIND(",",TRIM(MID(TRIM(Applications!D423),FIND(",",TRIM(Applications!D423)&amp;",")+1,200))&amp;",")-1))),IFERROR(VLOOKUP(LOWER(TRIM(LEFT(TRIM(MID(TRIM(Applications!D423),FIND(",",TRIM(Applications!D423)&amp;",")+1,200)),FIND(",",TRIM(MID(TRIM(Applications!D423),FIND(",",TRIM(Applications!D423)&amp;",")+1,200))&amp;",")-1))),$U$2:$V$67,2,FALSE),"")))</f>
        <v/>
      </c>
      <c r="O423" s="26">
        <f>IF(M423="","",IF(N423="",M423,M423&amp;", "&amp;N423))</f>
        <v/>
      </c>
      <c r="P423" s="26">
        <f>IF(O423="","",IF(COUNTIF(O$2:O423,O423)=1,COUNTIF(O$2:O$2000,O423)+(2001-ROW())/100000,""))</f>
        <v/>
      </c>
    </row>
    <row r="424">
      <c r="A424" s="26">
        <f>IF(AND(ISNUMBER(Applications!A424),ISNUMBER(Applications!M424),OR(UPPER(TRIM(Applications!I424))="INTERVIEWING",UPPER(TRIM(Applications!I424))="REJECTED",UPPER(TRIM(Applications!I424))="OFFER")),IF(Applications!M424&gt;=Applications!A424,Applications!M424-Applications!A424,""),"")</f>
        <v/>
      </c>
      <c r="B424" s="26">
        <f>IF(AND(D424=1,ISNUMBER(Applications!A424)),WEEKDAY(Applications!A424),"")</f>
        <v/>
      </c>
      <c r="C424" s="27">
        <f>IF(AND(D424=1,ISNUMBER(Applications!A424)),Applications!A424-WEEKDAY(Applications!A424,3),"")</f>
        <v/>
      </c>
      <c r="D424" s="26">
        <f>IF(OR(UPPER(TRIM(Applications!I424))="APPLIED",UPPER(TRIM(Applications!I424))="INTERVIEWING",UPPER(TRIM(Applications!I424))="REJECTED",UPPER(TRIM(Applications!I424))="OFFER"),1,0)</f>
        <v/>
      </c>
      <c r="E424" s="26">
        <f>IF(AND(ISNUMBER(Applications!M424),OR(N(Applications!O424)&gt;0,UPPER(TRIM(Applications!I424))="INTERVIEWING",UPPER(TRIM(Applications!I424))="OFFER")),Applications!M424-WEEKDAY(Applications!M424,3),"")</f>
        <v/>
      </c>
      <c r="F424" s="26">
        <f>IF(AND(UPPER(TRIM(Applications!I424))="SKIPPED",ISNUMBER(Applications!A424)),Applications!A424-WEEKDAY(Applications!A424,3),"")</f>
        <v/>
      </c>
      <c r="G424" s="26">
        <f>IF(AND(UPPER(TRIM(Applications!I424))="BOOKMARKED",ISNUMBER(Applications!A424)),Applications!A424-WEEKDAY(Applications!A424,3),"")</f>
        <v/>
      </c>
      <c r="H424" s="26">
        <f>IF(AND(UPPER(TRIM(Applications!I424))="NOT APPLIED",ISNUMBER(Applications!A424)),Applications!A424-WEEKDAY(Applications!A424,3),"")</f>
        <v/>
      </c>
      <c r="I424" s="26">
        <f>IF(AND(UPPER(TRIM(Applications!I424))="REJECTED",ISNUMBER(Applications!M424)),Applications!M424-WEEKDAY(Applications!M424,3),"")</f>
        <v/>
      </c>
      <c r="J424" s="26">
        <f>IF(AND(UPPER(TRIM(Applications!I424))="OFFER",ISNUMBER(Applications!M424)),Applications!M424-WEEKDAY(Applications!M424,3),"")</f>
        <v/>
      </c>
      <c r="K424" s="26">
        <f>IF(TRIM(Applications!J424)="","",IFERROR(LOOKUP(2,1/ISNUMBER(SEARCH($R$2:$R$25,Applications!J424)),$S$2:$S$25),""))</f>
        <v/>
      </c>
      <c r="L424" s="26">
        <f>IF(K424="","",IF(COUNTIF(K$2:K424,K424)=1,COUNTIF(K$2:K$2000,K424)+(2001-ROW())/100000,""))</f>
        <v/>
      </c>
      <c r="M424" s="26">
        <f>IF(TRIM(Applications!D424)="","",TRIM(LEFT(TRIM(Applications!D424),FIND(",",TRIM(Applications!D424)&amp;",")-1)))</f>
        <v/>
      </c>
      <c r="N424" s="26">
        <f>IF(M424="","",IF(LEN(TRIM(LEFT(TRIM(MID(TRIM(Applications!D424),FIND(",",TRIM(Applications!D424)&amp;",")+1,200)),FIND(",",TRIM(MID(TRIM(Applications!D424),FIND(",",TRIM(Applications!D424)&amp;",")+1,200))&amp;",")-1)))=2,UPPER(TRIM(LEFT(TRIM(MID(TRIM(Applications!D424),FIND(",",TRIM(Applications!D424)&amp;",")+1,200)),FIND(",",TRIM(MID(TRIM(Applications!D424),FIND(",",TRIM(Applications!D424)&amp;",")+1,200))&amp;",")-1))),IFERROR(VLOOKUP(LOWER(TRIM(LEFT(TRIM(MID(TRIM(Applications!D424),FIND(",",TRIM(Applications!D424)&amp;",")+1,200)),FIND(",",TRIM(MID(TRIM(Applications!D424),FIND(",",TRIM(Applications!D424)&amp;",")+1,200))&amp;",")-1))),$U$2:$V$67,2,FALSE),"")))</f>
        <v/>
      </c>
      <c r="O424" s="26">
        <f>IF(M424="","",IF(N424="",M424,M424&amp;", "&amp;N424))</f>
        <v/>
      </c>
      <c r="P424" s="26">
        <f>IF(O424="","",IF(COUNTIF(O$2:O424,O424)=1,COUNTIF(O$2:O$2000,O424)+(2001-ROW())/100000,""))</f>
        <v/>
      </c>
    </row>
    <row r="425">
      <c r="A425" s="26">
        <f>IF(AND(ISNUMBER(Applications!A425),ISNUMBER(Applications!M425),OR(UPPER(TRIM(Applications!I425))="INTERVIEWING",UPPER(TRIM(Applications!I425))="REJECTED",UPPER(TRIM(Applications!I425))="OFFER")),IF(Applications!M425&gt;=Applications!A425,Applications!M425-Applications!A425,""),"")</f>
        <v/>
      </c>
      <c r="B425" s="26">
        <f>IF(AND(D425=1,ISNUMBER(Applications!A425)),WEEKDAY(Applications!A425),"")</f>
        <v/>
      </c>
      <c r="C425" s="27">
        <f>IF(AND(D425=1,ISNUMBER(Applications!A425)),Applications!A425-WEEKDAY(Applications!A425,3),"")</f>
        <v/>
      </c>
      <c r="D425" s="26">
        <f>IF(OR(UPPER(TRIM(Applications!I425))="APPLIED",UPPER(TRIM(Applications!I425))="INTERVIEWING",UPPER(TRIM(Applications!I425))="REJECTED",UPPER(TRIM(Applications!I425))="OFFER"),1,0)</f>
        <v/>
      </c>
      <c r="E425" s="26">
        <f>IF(AND(ISNUMBER(Applications!M425),OR(N(Applications!O425)&gt;0,UPPER(TRIM(Applications!I425))="INTERVIEWING",UPPER(TRIM(Applications!I425))="OFFER")),Applications!M425-WEEKDAY(Applications!M425,3),"")</f>
        <v/>
      </c>
      <c r="F425" s="26">
        <f>IF(AND(UPPER(TRIM(Applications!I425))="SKIPPED",ISNUMBER(Applications!A425)),Applications!A425-WEEKDAY(Applications!A425,3),"")</f>
        <v/>
      </c>
      <c r="G425" s="26">
        <f>IF(AND(UPPER(TRIM(Applications!I425))="BOOKMARKED",ISNUMBER(Applications!A425)),Applications!A425-WEEKDAY(Applications!A425,3),"")</f>
        <v/>
      </c>
      <c r="H425" s="26">
        <f>IF(AND(UPPER(TRIM(Applications!I425))="NOT APPLIED",ISNUMBER(Applications!A425)),Applications!A425-WEEKDAY(Applications!A425,3),"")</f>
        <v/>
      </c>
      <c r="I425" s="26">
        <f>IF(AND(UPPER(TRIM(Applications!I425))="REJECTED",ISNUMBER(Applications!M425)),Applications!M425-WEEKDAY(Applications!M425,3),"")</f>
        <v/>
      </c>
      <c r="J425" s="26">
        <f>IF(AND(UPPER(TRIM(Applications!I425))="OFFER",ISNUMBER(Applications!M425)),Applications!M425-WEEKDAY(Applications!M425,3),"")</f>
        <v/>
      </c>
      <c r="K425" s="26">
        <f>IF(TRIM(Applications!J425)="","",IFERROR(LOOKUP(2,1/ISNUMBER(SEARCH($R$2:$R$25,Applications!J425)),$S$2:$S$25),""))</f>
        <v/>
      </c>
      <c r="L425" s="26">
        <f>IF(K425="","",IF(COUNTIF(K$2:K425,K425)=1,COUNTIF(K$2:K$2000,K425)+(2001-ROW())/100000,""))</f>
        <v/>
      </c>
      <c r="M425" s="26">
        <f>IF(TRIM(Applications!D425)="","",TRIM(LEFT(TRIM(Applications!D425),FIND(",",TRIM(Applications!D425)&amp;",")-1)))</f>
        <v/>
      </c>
      <c r="N425" s="26">
        <f>IF(M425="","",IF(LEN(TRIM(LEFT(TRIM(MID(TRIM(Applications!D425),FIND(",",TRIM(Applications!D425)&amp;",")+1,200)),FIND(",",TRIM(MID(TRIM(Applications!D425),FIND(",",TRIM(Applications!D425)&amp;",")+1,200))&amp;",")-1)))=2,UPPER(TRIM(LEFT(TRIM(MID(TRIM(Applications!D425),FIND(",",TRIM(Applications!D425)&amp;",")+1,200)),FIND(",",TRIM(MID(TRIM(Applications!D425),FIND(",",TRIM(Applications!D425)&amp;",")+1,200))&amp;",")-1))),IFERROR(VLOOKUP(LOWER(TRIM(LEFT(TRIM(MID(TRIM(Applications!D425),FIND(",",TRIM(Applications!D425)&amp;",")+1,200)),FIND(",",TRIM(MID(TRIM(Applications!D425),FIND(",",TRIM(Applications!D425)&amp;",")+1,200))&amp;",")-1))),$U$2:$V$67,2,FALSE),"")))</f>
        <v/>
      </c>
      <c r="O425" s="26">
        <f>IF(M425="","",IF(N425="",M425,M425&amp;", "&amp;N425))</f>
        <v/>
      </c>
      <c r="P425" s="26">
        <f>IF(O425="","",IF(COUNTIF(O$2:O425,O425)=1,COUNTIF(O$2:O$2000,O425)+(2001-ROW())/100000,""))</f>
        <v/>
      </c>
    </row>
    <row r="426">
      <c r="A426" s="26">
        <f>IF(AND(ISNUMBER(Applications!A426),ISNUMBER(Applications!M426),OR(UPPER(TRIM(Applications!I426))="INTERVIEWING",UPPER(TRIM(Applications!I426))="REJECTED",UPPER(TRIM(Applications!I426))="OFFER")),IF(Applications!M426&gt;=Applications!A426,Applications!M426-Applications!A426,""),"")</f>
        <v/>
      </c>
      <c r="B426" s="26">
        <f>IF(AND(D426=1,ISNUMBER(Applications!A426)),WEEKDAY(Applications!A426),"")</f>
        <v/>
      </c>
      <c r="C426" s="27">
        <f>IF(AND(D426=1,ISNUMBER(Applications!A426)),Applications!A426-WEEKDAY(Applications!A426,3),"")</f>
        <v/>
      </c>
      <c r="D426" s="26">
        <f>IF(OR(UPPER(TRIM(Applications!I426))="APPLIED",UPPER(TRIM(Applications!I426))="INTERVIEWING",UPPER(TRIM(Applications!I426))="REJECTED",UPPER(TRIM(Applications!I426))="OFFER"),1,0)</f>
        <v/>
      </c>
      <c r="E426" s="26">
        <f>IF(AND(ISNUMBER(Applications!M426),OR(N(Applications!O426)&gt;0,UPPER(TRIM(Applications!I426))="INTERVIEWING",UPPER(TRIM(Applications!I426))="OFFER")),Applications!M426-WEEKDAY(Applications!M426,3),"")</f>
        <v/>
      </c>
      <c r="F426" s="26">
        <f>IF(AND(UPPER(TRIM(Applications!I426))="SKIPPED",ISNUMBER(Applications!A426)),Applications!A426-WEEKDAY(Applications!A426,3),"")</f>
        <v/>
      </c>
      <c r="G426" s="26">
        <f>IF(AND(UPPER(TRIM(Applications!I426))="BOOKMARKED",ISNUMBER(Applications!A426)),Applications!A426-WEEKDAY(Applications!A426,3),"")</f>
        <v/>
      </c>
      <c r="H426" s="26">
        <f>IF(AND(UPPER(TRIM(Applications!I426))="NOT APPLIED",ISNUMBER(Applications!A426)),Applications!A426-WEEKDAY(Applications!A426,3),"")</f>
        <v/>
      </c>
      <c r="I426" s="26">
        <f>IF(AND(UPPER(TRIM(Applications!I426))="REJECTED",ISNUMBER(Applications!M426)),Applications!M426-WEEKDAY(Applications!M426,3),"")</f>
        <v/>
      </c>
      <c r="J426" s="26">
        <f>IF(AND(UPPER(TRIM(Applications!I426))="OFFER",ISNUMBER(Applications!M426)),Applications!M426-WEEKDAY(Applications!M426,3),"")</f>
        <v/>
      </c>
      <c r="K426" s="26">
        <f>IF(TRIM(Applications!J426)="","",IFERROR(LOOKUP(2,1/ISNUMBER(SEARCH($R$2:$R$25,Applications!J426)),$S$2:$S$25),""))</f>
        <v/>
      </c>
      <c r="L426" s="26">
        <f>IF(K426="","",IF(COUNTIF(K$2:K426,K426)=1,COUNTIF(K$2:K$2000,K426)+(2001-ROW())/100000,""))</f>
        <v/>
      </c>
      <c r="M426" s="26">
        <f>IF(TRIM(Applications!D426)="","",TRIM(LEFT(TRIM(Applications!D426),FIND(",",TRIM(Applications!D426)&amp;",")-1)))</f>
        <v/>
      </c>
      <c r="N426" s="26">
        <f>IF(M426="","",IF(LEN(TRIM(LEFT(TRIM(MID(TRIM(Applications!D426),FIND(",",TRIM(Applications!D426)&amp;",")+1,200)),FIND(",",TRIM(MID(TRIM(Applications!D426),FIND(",",TRIM(Applications!D426)&amp;",")+1,200))&amp;",")-1)))=2,UPPER(TRIM(LEFT(TRIM(MID(TRIM(Applications!D426),FIND(",",TRIM(Applications!D426)&amp;",")+1,200)),FIND(",",TRIM(MID(TRIM(Applications!D426),FIND(",",TRIM(Applications!D426)&amp;",")+1,200))&amp;",")-1))),IFERROR(VLOOKUP(LOWER(TRIM(LEFT(TRIM(MID(TRIM(Applications!D426),FIND(",",TRIM(Applications!D426)&amp;",")+1,200)),FIND(",",TRIM(MID(TRIM(Applications!D426),FIND(",",TRIM(Applications!D426)&amp;",")+1,200))&amp;",")-1))),$U$2:$V$67,2,FALSE),"")))</f>
        <v/>
      </c>
      <c r="O426" s="26">
        <f>IF(M426="","",IF(N426="",M426,M426&amp;", "&amp;N426))</f>
        <v/>
      </c>
      <c r="P426" s="26">
        <f>IF(O426="","",IF(COUNTIF(O$2:O426,O426)=1,COUNTIF(O$2:O$2000,O426)+(2001-ROW())/100000,""))</f>
        <v/>
      </c>
    </row>
    <row r="427">
      <c r="A427" s="26">
        <f>IF(AND(ISNUMBER(Applications!A427),ISNUMBER(Applications!M427),OR(UPPER(TRIM(Applications!I427))="INTERVIEWING",UPPER(TRIM(Applications!I427))="REJECTED",UPPER(TRIM(Applications!I427))="OFFER")),IF(Applications!M427&gt;=Applications!A427,Applications!M427-Applications!A427,""),"")</f>
        <v/>
      </c>
      <c r="B427" s="26">
        <f>IF(AND(D427=1,ISNUMBER(Applications!A427)),WEEKDAY(Applications!A427),"")</f>
        <v/>
      </c>
      <c r="C427" s="27">
        <f>IF(AND(D427=1,ISNUMBER(Applications!A427)),Applications!A427-WEEKDAY(Applications!A427,3),"")</f>
        <v/>
      </c>
      <c r="D427" s="26">
        <f>IF(OR(UPPER(TRIM(Applications!I427))="APPLIED",UPPER(TRIM(Applications!I427))="INTERVIEWING",UPPER(TRIM(Applications!I427))="REJECTED",UPPER(TRIM(Applications!I427))="OFFER"),1,0)</f>
        <v/>
      </c>
      <c r="E427" s="26">
        <f>IF(AND(ISNUMBER(Applications!M427),OR(N(Applications!O427)&gt;0,UPPER(TRIM(Applications!I427))="INTERVIEWING",UPPER(TRIM(Applications!I427))="OFFER")),Applications!M427-WEEKDAY(Applications!M427,3),"")</f>
        <v/>
      </c>
      <c r="F427" s="26">
        <f>IF(AND(UPPER(TRIM(Applications!I427))="SKIPPED",ISNUMBER(Applications!A427)),Applications!A427-WEEKDAY(Applications!A427,3),"")</f>
        <v/>
      </c>
      <c r="G427" s="26">
        <f>IF(AND(UPPER(TRIM(Applications!I427))="BOOKMARKED",ISNUMBER(Applications!A427)),Applications!A427-WEEKDAY(Applications!A427,3),"")</f>
        <v/>
      </c>
      <c r="H427" s="26">
        <f>IF(AND(UPPER(TRIM(Applications!I427))="NOT APPLIED",ISNUMBER(Applications!A427)),Applications!A427-WEEKDAY(Applications!A427,3),"")</f>
        <v/>
      </c>
      <c r="I427" s="26">
        <f>IF(AND(UPPER(TRIM(Applications!I427))="REJECTED",ISNUMBER(Applications!M427)),Applications!M427-WEEKDAY(Applications!M427,3),"")</f>
        <v/>
      </c>
      <c r="J427" s="26">
        <f>IF(AND(UPPER(TRIM(Applications!I427))="OFFER",ISNUMBER(Applications!M427)),Applications!M427-WEEKDAY(Applications!M427,3),"")</f>
        <v/>
      </c>
      <c r="K427" s="26">
        <f>IF(TRIM(Applications!J427)="","",IFERROR(LOOKUP(2,1/ISNUMBER(SEARCH($R$2:$R$25,Applications!J427)),$S$2:$S$25),""))</f>
        <v/>
      </c>
      <c r="L427" s="26">
        <f>IF(K427="","",IF(COUNTIF(K$2:K427,K427)=1,COUNTIF(K$2:K$2000,K427)+(2001-ROW())/100000,""))</f>
        <v/>
      </c>
      <c r="M427" s="26">
        <f>IF(TRIM(Applications!D427)="","",TRIM(LEFT(TRIM(Applications!D427),FIND(",",TRIM(Applications!D427)&amp;",")-1)))</f>
        <v/>
      </c>
      <c r="N427" s="26">
        <f>IF(M427="","",IF(LEN(TRIM(LEFT(TRIM(MID(TRIM(Applications!D427),FIND(",",TRIM(Applications!D427)&amp;",")+1,200)),FIND(",",TRIM(MID(TRIM(Applications!D427),FIND(",",TRIM(Applications!D427)&amp;",")+1,200))&amp;",")-1)))=2,UPPER(TRIM(LEFT(TRIM(MID(TRIM(Applications!D427),FIND(",",TRIM(Applications!D427)&amp;",")+1,200)),FIND(",",TRIM(MID(TRIM(Applications!D427),FIND(",",TRIM(Applications!D427)&amp;",")+1,200))&amp;",")-1))),IFERROR(VLOOKUP(LOWER(TRIM(LEFT(TRIM(MID(TRIM(Applications!D427),FIND(",",TRIM(Applications!D427)&amp;",")+1,200)),FIND(",",TRIM(MID(TRIM(Applications!D427),FIND(",",TRIM(Applications!D427)&amp;",")+1,200))&amp;",")-1))),$U$2:$V$67,2,FALSE),"")))</f>
        <v/>
      </c>
      <c r="O427" s="26">
        <f>IF(M427="","",IF(N427="",M427,M427&amp;", "&amp;N427))</f>
        <v/>
      </c>
      <c r="P427" s="26">
        <f>IF(O427="","",IF(COUNTIF(O$2:O427,O427)=1,COUNTIF(O$2:O$2000,O427)+(2001-ROW())/100000,""))</f>
        <v/>
      </c>
    </row>
    <row r="428">
      <c r="A428" s="26">
        <f>IF(AND(ISNUMBER(Applications!A428),ISNUMBER(Applications!M428),OR(UPPER(TRIM(Applications!I428))="INTERVIEWING",UPPER(TRIM(Applications!I428))="REJECTED",UPPER(TRIM(Applications!I428))="OFFER")),IF(Applications!M428&gt;=Applications!A428,Applications!M428-Applications!A428,""),"")</f>
        <v/>
      </c>
      <c r="B428" s="26">
        <f>IF(AND(D428=1,ISNUMBER(Applications!A428)),WEEKDAY(Applications!A428),"")</f>
        <v/>
      </c>
      <c r="C428" s="27">
        <f>IF(AND(D428=1,ISNUMBER(Applications!A428)),Applications!A428-WEEKDAY(Applications!A428,3),"")</f>
        <v/>
      </c>
      <c r="D428" s="26">
        <f>IF(OR(UPPER(TRIM(Applications!I428))="APPLIED",UPPER(TRIM(Applications!I428))="INTERVIEWING",UPPER(TRIM(Applications!I428))="REJECTED",UPPER(TRIM(Applications!I428))="OFFER"),1,0)</f>
        <v/>
      </c>
      <c r="E428" s="26">
        <f>IF(AND(ISNUMBER(Applications!M428),OR(N(Applications!O428)&gt;0,UPPER(TRIM(Applications!I428))="INTERVIEWING",UPPER(TRIM(Applications!I428))="OFFER")),Applications!M428-WEEKDAY(Applications!M428,3),"")</f>
        <v/>
      </c>
      <c r="F428" s="26">
        <f>IF(AND(UPPER(TRIM(Applications!I428))="SKIPPED",ISNUMBER(Applications!A428)),Applications!A428-WEEKDAY(Applications!A428,3),"")</f>
        <v/>
      </c>
      <c r="G428" s="26">
        <f>IF(AND(UPPER(TRIM(Applications!I428))="BOOKMARKED",ISNUMBER(Applications!A428)),Applications!A428-WEEKDAY(Applications!A428,3),"")</f>
        <v/>
      </c>
      <c r="H428" s="26">
        <f>IF(AND(UPPER(TRIM(Applications!I428))="NOT APPLIED",ISNUMBER(Applications!A428)),Applications!A428-WEEKDAY(Applications!A428,3),"")</f>
        <v/>
      </c>
      <c r="I428" s="26">
        <f>IF(AND(UPPER(TRIM(Applications!I428))="REJECTED",ISNUMBER(Applications!M428)),Applications!M428-WEEKDAY(Applications!M428,3),"")</f>
        <v/>
      </c>
      <c r="J428" s="26">
        <f>IF(AND(UPPER(TRIM(Applications!I428))="OFFER",ISNUMBER(Applications!M428)),Applications!M428-WEEKDAY(Applications!M428,3),"")</f>
        <v/>
      </c>
      <c r="K428" s="26">
        <f>IF(TRIM(Applications!J428)="","",IFERROR(LOOKUP(2,1/ISNUMBER(SEARCH($R$2:$R$25,Applications!J428)),$S$2:$S$25),""))</f>
        <v/>
      </c>
      <c r="L428" s="26">
        <f>IF(K428="","",IF(COUNTIF(K$2:K428,K428)=1,COUNTIF(K$2:K$2000,K428)+(2001-ROW())/100000,""))</f>
        <v/>
      </c>
      <c r="M428" s="26">
        <f>IF(TRIM(Applications!D428)="","",TRIM(LEFT(TRIM(Applications!D428),FIND(",",TRIM(Applications!D428)&amp;",")-1)))</f>
        <v/>
      </c>
      <c r="N428" s="26">
        <f>IF(M428="","",IF(LEN(TRIM(LEFT(TRIM(MID(TRIM(Applications!D428),FIND(",",TRIM(Applications!D428)&amp;",")+1,200)),FIND(",",TRIM(MID(TRIM(Applications!D428),FIND(",",TRIM(Applications!D428)&amp;",")+1,200))&amp;",")-1)))=2,UPPER(TRIM(LEFT(TRIM(MID(TRIM(Applications!D428),FIND(",",TRIM(Applications!D428)&amp;",")+1,200)),FIND(",",TRIM(MID(TRIM(Applications!D428),FIND(",",TRIM(Applications!D428)&amp;",")+1,200))&amp;",")-1))),IFERROR(VLOOKUP(LOWER(TRIM(LEFT(TRIM(MID(TRIM(Applications!D428),FIND(",",TRIM(Applications!D428)&amp;",")+1,200)),FIND(",",TRIM(MID(TRIM(Applications!D428),FIND(",",TRIM(Applications!D428)&amp;",")+1,200))&amp;",")-1))),$U$2:$V$67,2,FALSE),"")))</f>
        <v/>
      </c>
      <c r="O428" s="26">
        <f>IF(M428="","",IF(N428="",M428,M428&amp;", "&amp;N428))</f>
        <v/>
      </c>
      <c r="P428" s="26">
        <f>IF(O428="","",IF(COUNTIF(O$2:O428,O428)=1,COUNTIF(O$2:O$2000,O428)+(2001-ROW())/100000,""))</f>
        <v/>
      </c>
    </row>
    <row r="429">
      <c r="A429" s="26">
        <f>IF(AND(ISNUMBER(Applications!A429),ISNUMBER(Applications!M429),OR(UPPER(TRIM(Applications!I429))="INTERVIEWING",UPPER(TRIM(Applications!I429))="REJECTED",UPPER(TRIM(Applications!I429))="OFFER")),IF(Applications!M429&gt;=Applications!A429,Applications!M429-Applications!A429,""),"")</f>
        <v/>
      </c>
      <c r="B429" s="26">
        <f>IF(AND(D429=1,ISNUMBER(Applications!A429)),WEEKDAY(Applications!A429),"")</f>
        <v/>
      </c>
      <c r="C429" s="27">
        <f>IF(AND(D429=1,ISNUMBER(Applications!A429)),Applications!A429-WEEKDAY(Applications!A429,3),"")</f>
        <v/>
      </c>
      <c r="D429" s="26">
        <f>IF(OR(UPPER(TRIM(Applications!I429))="APPLIED",UPPER(TRIM(Applications!I429))="INTERVIEWING",UPPER(TRIM(Applications!I429))="REJECTED",UPPER(TRIM(Applications!I429))="OFFER"),1,0)</f>
        <v/>
      </c>
      <c r="E429" s="26">
        <f>IF(AND(ISNUMBER(Applications!M429),OR(N(Applications!O429)&gt;0,UPPER(TRIM(Applications!I429))="INTERVIEWING",UPPER(TRIM(Applications!I429))="OFFER")),Applications!M429-WEEKDAY(Applications!M429,3),"")</f>
        <v/>
      </c>
      <c r="F429" s="26">
        <f>IF(AND(UPPER(TRIM(Applications!I429))="SKIPPED",ISNUMBER(Applications!A429)),Applications!A429-WEEKDAY(Applications!A429,3),"")</f>
        <v/>
      </c>
      <c r="G429" s="26">
        <f>IF(AND(UPPER(TRIM(Applications!I429))="BOOKMARKED",ISNUMBER(Applications!A429)),Applications!A429-WEEKDAY(Applications!A429,3),"")</f>
        <v/>
      </c>
      <c r="H429" s="26">
        <f>IF(AND(UPPER(TRIM(Applications!I429))="NOT APPLIED",ISNUMBER(Applications!A429)),Applications!A429-WEEKDAY(Applications!A429,3),"")</f>
        <v/>
      </c>
      <c r="I429" s="26">
        <f>IF(AND(UPPER(TRIM(Applications!I429))="REJECTED",ISNUMBER(Applications!M429)),Applications!M429-WEEKDAY(Applications!M429,3),"")</f>
        <v/>
      </c>
      <c r="J429" s="26">
        <f>IF(AND(UPPER(TRIM(Applications!I429))="OFFER",ISNUMBER(Applications!M429)),Applications!M429-WEEKDAY(Applications!M429,3),"")</f>
        <v/>
      </c>
      <c r="K429" s="26">
        <f>IF(TRIM(Applications!J429)="","",IFERROR(LOOKUP(2,1/ISNUMBER(SEARCH($R$2:$R$25,Applications!J429)),$S$2:$S$25),""))</f>
        <v/>
      </c>
      <c r="L429" s="26">
        <f>IF(K429="","",IF(COUNTIF(K$2:K429,K429)=1,COUNTIF(K$2:K$2000,K429)+(2001-ROW())/100000,""))</f>
        <v/>
      </c>
      <c r="M429" s="26">
        <f>IF(TRIM(Applications!D429)="","",TRIM(LEFT(TRIM(Applications!D429),FIND(",",TRIM(Applications!D429)&amp;",")-1)))</f>
        <v/>
      </c>
      <c r="N429" s="26">
        <f>IF(M429="","",IF(LEN(TRIM(LEFT(TRIM(MID(TRIM(Applications!D429),FIND(",",TRIM(Applications!D429)&amp;",")+1,200)),FIND(",",TRIM(MID(TRIM(Applications!D429),FIND(",",TRIM(Applications!D429)&amp;",")+1,200))&amp;",")-1)))=2,UPPER(TRIM(LEFT(TRIM(MID(TRIM(Applications!D429),FIND(",",TRIM(Applications!D429)&amp;",")+1,200)),FIND(",",TRIM(MID(TRIM(Applications!D429),FIND(",",TRIM(Applications!D429)&amp;",")+1,200))&amp;",")-1))),IFERROR(VLOOKUP(LOWER(TRIM(LEFT(TRIM(MID(TRIM(Applications!D429),FIND(",",TRIM(Applications!D429)&amp;",")+1,200)),FIND(",",TRIM(MID(TRIM(Applications!D429),FIND(",",TRIM(Applications!D429)&amp;",")+1,200))&amp;",")-1))),$U$2:$V$67,2,FALSE),"")))</f>
        <v/>
      </c>
      <c r="O429" s="26">
        <f>IF(M429="","",IF(N429="",M429,M429&amp;", "&amp;N429))</f>
        <v/>
      </c>
      <c r="P429" s="26">
        <f>IF(O429="","",IF(COUNTIF(O$2:O429,O429)=1,COUNTIF(O$2:O$2000,O429)+(2001-ROW())/100000,""))</f>
        <v/>
      </c>
    </row>
    <row r="430">
      <c r="A430" s="26">
        <f>IF(AND(ISNUMBER(Applications!A430),ISNUMBER(Applications!M430),OR(UPPER(TRIM(Applications!I430))="INTERVIEWING",UPPER(TRIM(Applications!I430))="REJECTED",UPPER(TRIM(Applications!I430))="OFFER")),IF(Applications!M430&gt;=Applications!A430,Applications!M430-Applications!A430,""),"")</f>
        <v/>
      </c>
      <c r="B430" s="26">
        <f>IF(AND(D430=1,ISNUMBER(Applications!A430)),WEEKDAY(Applications!A430),"")</f>
        <v/>
      </c>
      <c r="C430" s="27">
        <f>IF(AND(D430=1,ISNUMBER(Applications!A430)),Applications!A430-WEEKDAY(Applications!A430,3),"")</f>
        <v/>
      </c>
      <c r="D430" s="26">
        <f>IF(OR(UPPER(TRIM(Applications!I430))="APPLIED",UPPER(TRIM(Applications!I430))="INTERVIEWING",UPPER(TRIM(Applications!I430))="REJECTED",UPPER(TRIM(Applications!I430))="OFFER"),1,0)</f>
        <v/>
      </c>
      <c r="E430" s="26">
        <f>IF(AND(ISNUMBER(Applications!M430),OR(N(Applications!O430)&gt;0,UPPER(TRIM(Applications!I430))="INTERVIEWING",UPPER(TRIM(Applications!I430))="OFFER")),Applications!M430-WEEKDAY(Applications!M430,3),"")</f>
        <v/>
      </c>
      <c r="F430" s="26">
        <f>IF(AND(UPPER(TRIM(Applications!I430))="SKIPPED",ISNUMBER(Applications!A430)),Applications!A430-WEEKDAY(Applications!A430,3),"")</f>
        <v/>
      </c>
      <c r="G430" s="26">
        <f>IF(AND(UPPER(TRIM(Applications!I430))="BOOKMARKED",ISNUMBER(Applications!A430)),Applications!A430-WEEKDAY(Applications!A430,3),"")</f>
        <v/>
      </c>
      <c r="H430" s="26">
        <f>IF(AND(UPPER(TRIM(Applications!I430))="NOT APPLIED",ISNUMBER(Applications!A430)),Applications!A430-WEEKDAY(Applications!A430,3),"")</f>
        <v/>
      </c>
      <c r="I430" s="26">
        <f>IF(AND(UPPER(TRIM(Applications!I430))="REJECTED",ISNUMBER(Applications!M430)),Applications!M430-WEEKDAY(Applications!M430,3),"")</f>
        <v/>
      </c>
      <c r="J430" s="26">
        <f>IF(AND(UPPER(TRIM(Applications!I430))="OFFER",ISNUMBER(Applications!M430)),Applications!M430-WEEKDAY(Applications!M430,3),"")</f>
        <v/>
      </c>
      <c r="K430" s="26">
        <f>IF(TRIM(Applications!J430)="","",IFERROR(LOOKUP(2,1/ISNUMBER(SEARCH($R$2:$R$25,Applications!J430)),$S$2:$S$25),""))</f>
        <v/>
      </c>
      <c r="L430" s="26">
        <f>IF(K430="","",IF(COUNTIF(K$2:K430,K430)=1,COUNTIF(K$2:K$2000,K430)+(2001-ROW())/100000,""))</f>
        <v/>
      </c>
      <c r="M430" s="26">
        <f>IF(TRIM(Applications!D430)="","",TRIM(LEFT(TRIM(Applications!D430),FIND(",",TRIM(Applications!D430)&amp;",")-1)))</f>
        <v/>
      </c>
      <c r="N430" s="26">
        <f>IF(M430="","",IF(LEN(TRIM(LEFT(TRIM(MID(TRIM(Applications!D430),FIND(",",TRIM(Applications!D430)&amp;",")+1,200)),FIND(",",TRIM(MID(TRIM(Applications!D430),FIND(",",TRIM(Applications!D430)&amp;",")+1,200))&amp;",")-1)))=2,UPPER(TRIM(LEFT(TRIM(MID(TRIM(Applications!D430),FIND(",",TRIM(Applications!D430)&amp;",")+1,200)),FIND(",",TRIM(MID(TRIM(Applications!D430),FIND(",",TRIM(Applications!D430)&amp;",")+1,200))&amp;",")-1))),IFERROR(VLOOKUP(LOWER(TRIM(LEFT(TRIM(MID(TRIM(Applications!D430),FIND(",",TRIM(Applications!D430)&amp;",")+1,200)),FIND(",",TRIM(MID(TRIM(Applications!D430),FIND(",",TRIM(Applications!D430)&amp;",")+1,200))&amp;",")-1))),$U$2:$V$67,2,FALSE),"")))</f>
        <v/>
      </c>
      <c r="O430" s="26">
        <f>IF(M430="","",IF(N430="",M430,M430&amp;", "&amp;N430))</f>
        <v/>
      </c>
      <c r="P430" s="26">
        <f>IF(O430="","",IF(COUNTIF(O$2:O430,O430)=1,COUNTIF(O$2:O$2000,O430)+(2001-ROW())/100000,""))</f>
        <v/>
      </c>
    </row>
    <row r="431">
      <c r="A431" s="26">
        <f>IF(AND(ISNUMBER(Applications!A431),ISNUMBER(Applications!M431),OR(UPPER(TRIM(Applications!I431))="INTERVIEWING",UPPER(TRIM(Applications!I431))="REJECTED",UPPER(TRIM(Applications!I431))="OFFER")),IF(Applications!M431&gt;=Applications!A431,Applications!M431-Applications!A431,""),"")</f>
        <v/>
      </c>
      <c r="B431" s="26">
        <f>IF(AND(D431=1,ISNUMBER(Applications!A431)),WEEKDAY(Applications!A431),"")</f>
        <v/>
      </c>
      <c r="C431" s="27">
        <f>IF(AND(D431=1,ISNUMBER(Applications!A431)),Applications!A431-WEEKDAY(Applications!A431,3),"")</f>
        <v/>
      </c>
      <c r="D431" s="26">
        <f>IF(OR(UPPER(TRIM(Applications!I431))="APPLIED",UPPER(TRIM(Applications!I431))="INTERVIEWING",UPPER(TRIM(Applications!I431))="REJECTED",UPPER(TRIM(Applications!I431))="OFFER"),1,0)</f>
        <v/>
      </c>
      <c r="E431" s="26">
        <f>IF(AND(ISNUMBER(Applications!M431),OR(N(Applications!O431)&gt;0,UPPER(TRIM(Applications!I431))="INTERVIEWING",UPPER(TRIM(Applications!I431))="OFFER")),Applications!M431-WEEKDAY(Applications!M431,3),"")</f>
        <v/>
      </c>
      <c r="F431" s="26">
        <f>IF(AND(UPPER(TRIM(Applications!I431))="SKIPPED",ISNUMBER(Applications!A431)),Applications!A431-WEEKDAY(Applications!A431,3),"")</f>
        <v/>
      </c>
      <c r="G431" s="26">
        <f>IF(AND(UPPER(TRIM(Applications!I431))="BOOKMARKED",ISNUMBER(Applications!A431)),Applications!A431-WEEKDAY(Applications!A431,3),"")</f>
        <v/>
      </c>
      <c r="H431" s="26">
        <f>IF(AND(UPPER(TRIM(Applications!I431))="NOT APPLIED",ISNUMBER(Applications!A431)),Applications!A431-WEEKDAY(Applications!A431,3),"")</f>
        <v/>
      </c>
      <c r="I431" s="26">
        <f>IF(AND(UPPER(TRIM(Applications!I431))="REJECTED",ISNUMBER(Applications!M431)),Applications!M431-WEEKDAY(Applications!M431,3),"")</f>
        <v/>
      </c>
      <c r="J431" s="26">
        <f>IF(AND(UPPER(TRIM(Applications!I431))="OFFER",ISNUMBER(Applications!M431)),Applications!M431-WEEKDAY(Applications!M431,3),"")</f>
        <v/>
      </c>
      <c r="K431" s="26">
        <f>IF(TRIM(Applications!J431)="","",IFERROR(LOOKUP(2,1/ISNUMBER(SEARCH($R$2:$R$25,Applications!J431)),$S$2:$S$25),""))</f>
        <v/>
      </c>
      <c r="L431" s="26">
        <f>IF(K431="","",IF(COUNTIF(K$2:K431,K431)=1,COUNTIF(K$2:K$2000,K431)+(2001-ROW())/100000,""))</f>
        <v/>
      </c>
      <c r="M431" s="26">
        <f>IF(TRIM(Applications!D431)="","",TRIM(LEFT(TRIM(Applications!D431),FIND(",",TRIM(Applications!D431)&amp;",")-1)))</f>
        <v/>
      </c>
      <c r="N431" s="26">
        <f>IF(M431="","",IF(LEN(TRIM(LEFT(TRIM(MID(TRIM(Applications!D431),FIND(",",TRIM(Applications!D431)&amp;",")+1,200)),FIND(",",TRIM(MID(TRIM(Applications!D431),FIND(",",TRIM(Applications!D431)&amp;",")+1,200))&amp;",")-1)))=2,UPPER(TRIM(LEFT(TRIM(MID(TRIM(Applications!D431),FIND(",",TRIM(Applications!D431)&amp;",")+1,200)),FIND(",",TRIM(MID(TRIM(Applications!D431),FIND(",",TRIM(Applications!D431)&amp;",")+1,200))&amp;",")-1))),IFERROR(VLOOKUP(LOWER(TRIM(LEFT(TRIM(MID(TRIM(Applications!D431),FIND(",",TRIM(Applications!D431)&amp;",")+1,200)),FIND(",",TRIM(MID(TRIM(Applications!D431),FIND(",",TRIM(Applications!D431)&amp;",")+1,200))&amp;",")-1))),$U$2:$V$67,2,FALSE),"")))</f>
        <v/>
      </c>
      <c r="O431" s="26">
        <f>IF(M431="","",IF(N431="",M431,M431&amp;", "&amp;N431))</f>
        <v/>
      </c>
      <c r="P431" s="26">
        <f>IF(O431="","",IF(COUNTIF(O$2:O431,O431)=1,COUNTIF(O$2:O$2000,O431)+(2001-ROW())/100000,""))</f>
        <v/>
      </c>
    </row>
    <row r="432">
      <c r="A432" s="26">
        <f>IF(AND(ISNUMBER(Applications!A432),ISNUMBER(Applications!M432),OR(UPPER(TRIM(Applications!I432))="INTERVIEWING",UPPER(TRIM(Applications!I432))="REJECTED",UPPER(TRIM(Applications!I432))="OFFER")),IF(Applications!M432&gt;=Applications!A432,Applications!M432-Applications!A432,""),"")</f>
        <v/>
      </c>
      <c r="B432" s="26">
        <f>IF(AND(D432=1,ISNUMBER(Applications!A432)),WEEKDAY(Applications!A432),"")</f>
        <v/>
      </c>
      <c r="C432" s="27">
        <f>IF(AND(D432=1,ISNUMBER(Applications!A432)),Applications!A432-WEEKDAY(Applications!A432,3),"")</f>
        <v/>
      </c>
      <c r="D432" s="26">
        <f>IF(OR(UPPER(TRIM(Applications!I432))="APPLIED",UPPER(TRIM(Applications!I432))="INTERVIEWING",UPPER(TRIM(Applications!I432))="REJECTED",UPPER(TRIM(Applications!I432))="OFFER"),1,0)</f>
        <v/>
      </c>
      <c r="E432" s="26">
        <f>IF(AND(ISNUMBER(Applications!M432),OR(N(Applications!O432)&gt;0,UPPER(TRIM(Applications!I432))="INTERVIEWING",UPPER(TRIM(Applications!I432))="OFFER")),Applications!M432-WEEKDAY(Applications!M432,3),"")</f>
        <v/>
      </c>
      <c r="F432" s="26">
        <f>IF(AND(UPPER(TRIM(Applications!I432))="SKIPPED",ISNUMBER(Applications!A432)),Applications!A432-WEEKDAY(Applications!A432,3),"")</f>
        <v/>
      </c>
      <c r="G432" s="26">
        <f>IF(AND(UPPER(TRIM(Applications!I432))="BOOKMARKED",ISNUMBER(Applications!A432)),Applications!A432-WEEKDAY(Applications!A432,3),"")</f>
        <v/>
      </c>
      <c r="H432" s="26">
        <f>IF(AND(UPPER(TRIM(Applications!I432))="NOT APPLIED",ISNUMBER(Applications!A432)),Applications!A432-WEEKDAY(Applications!A432,3),"")</f>
        <v/>
      </c>
      <c r="I432" s="26">
        <f>IF(AND(UPPER(TRIM(Applications!I432))="REJECTED",ISNUMBER(Applications!M432)),Applications!M432-WEEKDAY(Applications!M432,3),"")</f>
        <v/>
      </c>
      <c r="J432" s="26">
        <f>IF(AND(UPPER(TRIM(Applications!I432))="OFFER",ISNUMBER(Applications!M432)),Applications!M432-WEEKDAY(Applications!M432,3),"")</f>
        <v/>
      </c>
      <c r="K432" s="26">
        <f>IF(TRIM(Applications!J432)="","",IFERROR(LOOKUP(2,1/ISNUMBER(SEARCH($R$2:$R$25,Applications!J432)),$S$2:$S$25),""))</f>
        <v/>
      </c>
      <c r="L432" s="26">
        <f>IF(K432="","",IF(COUNTIF(K$2:K432,K432)=1,COUNTIF(K$2:K$2000,K432)+(2001-ROW())/100000,""))</f>
        <v/>
      </c>
      <c r="M432" s="26">
        <f>IF(TRIM(Applications!D432)="","",TRIM(LEFT(TRIM(Applications!D432),FIND(",",TRIM(Applications!D432)&amp;",")-1)))</f>
        <v/>
      </c>
      <c r="N432" s="26">
        <f>IF(M432="","",IF(LEN(TRIM(LEFT(TRIM(MID(TRIM(Applications!D432),FIND(",",TRIM(Applications!D432)&amp;",")+1,200)),FIND(",",TRIM(MID(TRIM(Applications!D432),FIND(",",TRIM(Applications!D432)&amp;",")+1,200))&amp;",")-1)))=2,UPPER(TRIM(LEFT(TRIM(MID(TRIM(Applications!D432),FIND(",",TRIM(Applications!D432)&amp;",")+1,200)),FIND(",",TRIM(MID(TRIM(Applications!D432),FIND(",",TRIM(Applications!D432)&amp;",")+1,200))&amp;",")-1))),IFERROR(VLOOKUP(LOWER(TRIM(LEFT(TRIM(MID(TRIM(Applications!D432),FIND(",",TRIM(Applications!D432)&amp;",")+1,200)),FIND(",",TRIM(MID(TRIM(Applications!D432),FIND(",",TRIM(Applications!D432)&amp;",")+1,200))&amp;",")-1))),$U$2:$V$67,2,FALSE),"")))</f>
        <v/>
      </c>
      <c r="O432" s="26">
        <f>IF(M432="","",IF(N432="",M432,M432&amp;", "&amp;N432))</f>
        <v/>
      </c>
      <c r="P432" s="26">
        <f>IF(O432="","",IF(COUNTIF(O$2:O432,O432)=1,COUNTIF(O$2:O$2000,O432)+(2001-ROW())/100000,""))</f>
        <v/>
      </c>
    </row>
    <row r="433">
      <c r="A433" s="26">
        <f>IF(AND(ISNUMBER(Applications!A433),ISNUMBER(Applications!M433),OR(UPPER(TRIM(Applications!I433))="INTERVIEWING",UPPER(TRIM(Applications!I433))="REJECTED",UPPER(TRIM(Applications!I433))="OFFER")),IF(Applications!M433&gt;=Applications!A433,Applications!M433-Applications!A433,""),"")</f>
        <v/>
      </c>
      <c r="B433" s="26">
        <f>IF(AND(D433=1,ISNUMBER(Applications!A433)),WEEKDAY(Applications!A433),"")</f>
        <v/>
      </c>
      <c r="C433" s="27">
        <f>IF(AND(D433=1,ISNUMBER(Applications!A433)),Applications!A433-WEEKDAY(Applications!A433,3),"")</f>
        <v/>
      </c>
      <c r="D433" s="26">
        <f>IF(OR(UPPER(TRIM(Applications!I433))="APPLIED",UPPER(TRIM(Applications!I433))="INTERVIEWING",UPPER(TRIM(Applications!I433))="REJECTED",UPPER(TRIM(Applications!I433))="OFFER"),1,0)</f>
        <v/>
      </c>
      <c r="E433" s="26">
        <f>IF(AND(ISNUMBER(Applications!M433),OR(N(Applications!O433)&gt;0,UPPER(TRIM(Applications!I433))="INTERVIEWING",UPPER(TRIM(Applications!I433))="OFFER")),Applications!M433-WEEKDAY(Applications!M433,3),"")</f>
        <v/>
      </c>
      <c r="F433" s="26">
        <f>IF(AND(UPPER(TRIM(Applications!I433))="SKIPPED",ISNUMBER(Applications!A433)),Applications!A433-WEEKDAY(Applications!A433,3),"")</f>
        <v/>
      </c>
      <c r="G433" s="26">
        <f>IF(AND(UPPER(TRIM(Applications!I433))="BOOKMARKED",ISNUMBER(Applications!A433)),Applications!A433-WEEKDAY(Applications!A433,3),"")</f>
        <v/>
      </c>
      <c r="H433" s="26">
        <f>IF(AND(UPPER(TRIM(Applications!I433))="NOT APPLIED",ISNUMBER(Applications!A433)),Applications!A433-WEEKDAY(Applications!A433,3),"")</f>
        <v/>
      </c>
      <c r="I433" s="26">
        <f>IF(AND(UPPER(TRIM(Applications!I433))="REJECTED",ISNUMBER(Applications!M433)),Applications!M433-WEEKDAY(Applications!M433,3),"")</f>
        <v/>
      </c>
      <c r="J433" s="26">
        <f>IF(AND(UPPER(TRIM(Applications!I433))="OFFER",ISNUMBER(Applications!M433)),Applications!M433-WEEKDAY(Applications!M433,3),"")</f>
        <v/>
      </c>
      <c r="K433" s="26">
        <f>IF(TRIM(Applications!J433)="","",IFERROR(LOOKUP(2,1/ISNUMBER(SEARCH($R$2:$R$25,Applications!J433)),$S$2:$S$25),""))</f>
        <v/>
      </c>
      <c r="L433" s="26">
        <f>IF(K433="","",IF(COUNTIF(K$2:K433,K433)=1,COUNTIF(K$2:K$2000,K433)+(2001-ROW())/100000,""))</f>
        <v/>
      </c>
      <c r="M433" s="26">
        <f>IF(TRIM(Applications!D433)="","",TRIM(LEFT(TRIM(Applications!D433),FIND(",",TRIM(Applications!D433)&amp;",")-1)))</f>
        <v/>
      </c>
      <c r="N433" s="26">
        <f>IF(M433="","",IF(LEN(TRIM(LEFT(TRIM(MID(TRIM(Applications!D433),FIND(",",TRIM(Applications!D433)&amp;",")+1,200)),FIND(",",TRIM(MID(TRIM(Applications!D433),FIND(",",TRIM(Applications!D433)&amp;",")+1,200))&amp;",")-1)))=2,UPPER(TRIM(LEFT(TRIM(MID(TRIM(Applications!D433),FIND(",",TRIM(Applications!D433)&amp;",")+1,200)),FIND(",",TRIM(MID(TRIM(Applications!D433),FIND(",",TRIM(Applications!D433)&amp;",")+1,200))&amp;",")-1))),IFERROR(VLOOKUP(LOWER(TRIM(LEFT(TRIM(MID(TRIM(Applications!D433),FIND(",",TRIM(Applications!D433)&amp;",")+1,200)),FIND(",",TRIM(MID(TRIM(Applications!D433),FIND(",",TRIM(Applications!D433)&amp;",")+1,200))&amp;",")-1))),$U$2:$V$67,2,FALSE),"")))</f>
        <v/>
      </c>
      <c r="O433" s="26">
        <f>IF(M433="","",IF(N433="",M433,M433&amp;", "&amp;N433))</f>
        <v/>
      </c>
      <c r="P433" s="26">
        <f>IF(O433="","",IF(COUNTIF(O$2:O433,O433)=1,COUNTIF(O$2:O$2000,O433)+(2001-ROW())/100000,""))</f>
        <v/>
      </c>
    </row>
    <row r="434">
      <c r="A434" s="26">
        <f>IF(AND(ISNUMBER(Applications!A434),ISNUMBER(Applications!M434),OR(UPPER(TRIM(Applications!I434))="INTERVIEWING",UPPER(TRIM(Applications!I434))="REJECTED",UPPER(TRIM(Applications!I434))="OFFER")),IF(Applications!M434&gt;=Applications!A434,Applications!M434-Applications!A434,""),"")</f>
        <v/>
      </c>
      <c r="B434" s="26">
        <f>IF(AND(D434=1,ISNUMBER(Applications!A434)),WEEKDAY(Applications!A434),"")</f>
        <v/>
      </c>
      <c r="C434" s="27">
        <f>IF(AND(D434=1,ISNUMBER(Applications!A434)),Applications!A434-WEEKDAY(Applications!A434,3),"")</f>
        <v/>
      </c>
      <c r="D434" s="26">
        <f>IF(OR(UPPER(TRIM(Applications!I434))="APPLIED",UPPER(TRIM(Applications!I434))="INTERVIEWING",UPPER(TRIM(Applications!I434))="REJECTED",UPPER(TRIM(Applications!I434))="OFFER"),1,0)</f>
        <v/>
      </c>
      <c r="E434" s="26">
        <f>IF(AND(ISNUMBER(Applications!M434),OR(N(Applications!O434)&gt;0,UPPER(TRIM(Applications!I434))="INTERVIEWING",UPPER(TRIM(Applications!I434))="OFFER")),Applications!M434-WEEKDAY(Applications!M434,3),"")</f>
        <v/>
      </c>
      <c r="F434" s="26">
        <f>IF(AND(UPPER(TRIM(Applications!I434))="SKIPPED",ISNUMBER(Applications!A434)),Applications!A434-WEEKDAY(Applications!A434,3),"")</f>
        <v/>
      </c>
      <c r="G434" s="26">
        <f>IF(AND(UPPER(TRIM(Applications!I434))="BOOKMARKED",ISNUMBER(Applications!A434)),Applications!A434-WEEKDAY(Applications!A434,3),"")</f>
        <v/>
      </c>
      <c r="H434" s="26">
        <f>IF(AND(UPPER(TRIM(Applications!I434))="NOT APPLIED",ISNUMBER(Applications!A434)),Applications!A434-WEEKDAY(Applications!A434,3),"")</f>
        <v/>
      </c>
      <c r="I434" s="26">
        <f>IF(AND(UPPER(TRIM(Applications!I434))="REJECTED",ISNUMBER(Applications!M434)),Applications!M434-WEEKDAY(Applications!M434,3),"")</f>
        <v/>
      </c>
      <c r="J434" s="26">
        <f>IF(AND(UPPER(TRIM(Applications!I434))="OFFER",ISNUMBER(Applications!M434)),Applications!M434-WEEKDAY(Applications!M434,3),"")</f>
        <v/>
      </c>
      <c r="K434" s="26">
        <f>IF(TRIM(Applications!J434)="","",IFERROR(LOOKUP(2,1/ISNUMBER(SEARCH($R$2:$R$25,Applications!J434)),$S$2:$S$25),""))</f>
        <v/>
      </c>
      <c r="L434" s="26">
        <f>IF(K434="","",IF(COUNTIF(K$2:K434,K434)=1,COUNTIF(K$2:K$2000,K434)+(2001-ROW())/100000,""))</f>
        <v/>
      </c>
      <c r="M434" s="26">
        <f>IF(TRIM(Applications!D434)="","",TRIM(LEFT(TRIM(Applications!D434),FIND(",",TRIM(Applications!D434)&amp;",")-1)))</f>
        <v/>
      </c>
      <c r="N434" s="26">
        <f>IF(M434="","",IF(LEN(TRIM(LEFT(TRIM(MID(TRIM(Applications!D434),FIND(",",TRIM(Applications!D434)&amp;",")+1,200)),FIND(",",TRIM(MID(TRIM(Applications!D434),FIND(",",TRIM(Applications!D434)&amp;",")+1,200))&amp;",")-1)))=2,UPPER(TRIM(LEFT(TRIM(MID(TRIM(Applications!D434),FIND(",",TRIM(Applications!D434)&amp;",")+1,200)),FIND(",",TRIM(MID(TRIM(Applications!D434),FIND(",",TRIM(Applications!D434)&amp;",")+1,200))&amp;",")-1))),IFERROR(VLOOKUP(LOWER(TRIM(LEFT(TRIM(MID(TRIM(Applications!D434),FIND(",",TRIM(Applications!D434)&amp;",")+1,200)),FIND(",",TRIM(MID(TRIM(Applications!D434),FIND(",",TRIM(Applications!D434)&amp;",")+1,200))&amp;",")-1))),$U$2:$V$67,2,FALSE),"")))</f>
        <v/>
      </c>
      <c r="O434" s="26">
        <f>IF(M434="","",IF(N434="",M434,M434&amp;", "&amp;N434))</f>
        <v/>
      </c>
      <c r="P434" s="26">
        <f>IF(O434="","",IF(COUNTIF(O$2:O434,O434)=1,COUNTIF(O$2:O$2000,O434)+(2001-ROW())/100000,""))</f>
        <v/>
      </c>
    </row>
    <row r="435">
      <c r="A435" s="26">
        <f>IF(AND(ISNUMBER(Applications!A435),ISNUMBER(Applications!M435),OR(UPPER(TRIM(Applications!I435))="INTERVIEWING",UPPER(TRIM(Applications!I435))="REJECTED",UPPER(TRIM(Applications!I435))="OFFER")),IF(Applications!M435&gt;=Applications!A435,Applications!M435-Applications!A435,""),"")</f>
        <v/>
      </c>
      <c r="B435" s="26">
        <f>IF(AND(D435=1,ISNUMBER(Applications!A435)),WEEKDAY(Applications!A435),"")</f>
        <v/>
      </c>
      <c r="C435" s="27">
        <f>IF(AND(D435=1,ISNUMBER(Applications!A435)),Applications!A435-WEEKDAY(Applications!A435,3),"")</f>
        <v/>
      </c>
      <c r="D435" s="26">
        <f>IF(OR(UPPER(TRIM(Applications!I435))="APPLIED",UPPER(TRIM(Applications!I435))="INTERVIEWING",UPPER(TRIM(Applications!I435))="REJECTED",UPPER(TRIM(Applications!I435))="OFFER"),1,0)</f>
        <v/>
      </c>
      <c r="E435" s="26">
        <f>IF(AND(ISNUMBER(Applications!M435),OR(N(Applications!O435)&gt;0,UPPER(TRIM(Applications!I435))="INTERVIEWING",UPPER(TRIM(Applications!I435))="OFFER")),Applications!M435-WEEKDAY(Applications!M435,3),"")</f>
        <v/>
      </c>
      <c r="F435" s="26">
        <f>IF(AND(UPPER(TRIM(Applications!I435))="SKIPPED",ISNUMBER(Applications!A435)),Applications!A435-WEEKDAY(Applications!A435,3),"")</f>
        <v/>
      </c>
      <c r="G435" s="26">
        <f>IF(AND(UPPER(TRIM(Applications!I435))="BOOKMARKED",ISNUMBER(Applications!A435)),Applications!A435-WEEKDAY(Applications!A435,3),"")</f>
        <v/>
      </c>
      <c r="H435" s="26">
        <f>IF(AND(UPPER(TRIM(Applications!I435))="NOT APPLIED",ISNUMBER(Applications!A435)),Applications!A435-WEEKDAY(Applications!A435,3),"")</f>
        <v/>
      </c>
      <c r="I435" s="26">
        <f>IF(AND(UPPER(TRIM(Applications!I435))="REJECTED",ISNUMBER(Applications!M435)),Applications!M435-WEEKDAY(Applications!M435,3),"")</f>
        <v/>
      </c>
      <c r="J435" s="26">
        <f>IF(AND(UPPER(TRIM(Applications!I435))="OFFER",ISNUMBER(Applications!M435)),Applications!M435-WEEKDAY(Applications!M435,3),"")</f>
        <v/>
      </c>
      <c r="K435" s="26">
        <f>IF(TRIM(Applications!J435)="","",IFERROR(LOOKUP(2,1/ISNUMBER(SEARCH($R$2:$R$25,Applications!J435)),$S$2:$S$25),""))</f>
        <v/>
      </c>
      <c r="L435" s="26">
        <f>IF(K435="","",IF(COUNTIF(K$2:K435,K435)=1,COUNTIF(K$2:K$2000,K435)+(2001-ROW())/100000,""))</f>
        <v/>
      </c>
      <c r="M435" s="26">
        <f>IF(TRIM(Applications!D435)="","",TRIM(LEFT(TRIM(Applications!D435),FIND(",",TRIM(Applications!D435)&amp;",")-1)))</f>
        <v/>
      </c>
      <c r="N435" s="26">
        <f>IF(M435="","",IF(LEN(TRIM(LEFT(TRIM(MID(TRIM(Applications!D435),FIND(",",TRIM(Applications!D435)&amp;",")+1,200)),FIND(",",TRIM(MID(TRIM(Applications!D435),FIND(",",TRIM(Applications!D435)&amp;",")+1,200))&amp;",")-1)))=2,UPPER(TRIM(LEFT(TRIM(MID(TRIM(Applications!D435),FIND(",",TRIM(Applications!D435)&amp;",")+1,200)),FIND(",",TRIM(MID(TRIM(Applications!D435),FIND(",",TRIM(Applications!D435)&amp;",")+1,200))&amp;",")-1))),IFERROR(VLOOKUP(LOWER(TRIM(LEFT(TRIM(MID(TRIM(Applications!D435),FIND(",",TRIM(Applications!D435)&amp;",")+1,200)),FIND(",",TRIM(MID(TRIM(Applications!D435),FIND(",",TRIM(Applications!D435)&amp;",")+1,200))&amp;",")-1))),$U$2:$V$67,2,FALSE),"")))</f>
        <v/>
      </c>
      <c r="O435" s="26">
        <f>IF(M435="","",IF(N435="",M435,M435&amp;", "&amp;N435))</f>
        <v/>
      </c>
      <c r="P435" s="26">
        <f>IF(O435="","",IF(COUNTIF(O$2:O435,O435)=1,COUNTIF(O$2:O$2000,O435)+(2001-ROW())/100000,""))</f>
        <v/>
      </c>
    </row>
    <row r="436">
      <c r="A436" s="26">
        <f>IF(AND(ISNUMBER(Applications!A436),ISNUMBER(Applications!M436),OR(UPPER(TRIM(Applications!I436))="INTERVIEWING",UPPER(TRIM(Applications!I436))="REJECTED",UPPER(TRIM(Applications!I436))="OFFER")),IF(Applications!M436&gt;=Applications!A436,Applications!M436-Applications!A436,""),"")</f>
        <v/>
      </c>
      <c r="B436" s="26">
        <f>IF(AND(D436=1,ISNUMBER(Applications!A436)),WEEKDAY(Applications!A436),"")</f>
        <v/>
      </c>
      <c r="C436" s="27">
        <f>IF(AND(D436=1,ISNUMBER(Applications!A436)),Applications!A436-WEEKDAY(Applications!A436,3),"")</f>
        <v/>
      </c>
      <c r="D436" s="26">
        <f>IF(OR(UPPER(TRIM(Applications!I436))="APPLIED",UPPER(TRIM(Applications!I436))="INTERVIEWING",UPPER(TRIM(Applications!I436))="REJECTED",UPPER(TRIM(Applications!I436))="OFFER"),1,0)</f>
        <v/>
      </c>
      <c r="E436" s="26">
        <f>IF(AND(ISNUMBER(Applications!M436),OR(N(Applications!O436)&gt;0,UPPER(TRIM(Applications!I436))="INTERVIEWING",UPPER(TRIM(Applications!I436))="OFFER")),Applications!M436-WEEKDAY(Applications!M436,3),"")</f>
        <v/>
      </c>
      <c r="F436" s="26">
        <f>IF(AND(UPPER(TRIM(Applications!I436))="SKIPPED",ISNUMBER(Applications!A436)),Applications!A436-WEEKDAY(Applications!A436,3),"")</f>
        <v/>
      </c>
      <c r="G436" s="26">
        <f>IF(AND(UPPER(TRIM(Applications!I436))="BOOKMARKED",ISNUMBER(Applications!A436)),Applications!A436-WEEKDAY(Applications!A436,3),"")</f>
        <v/>
      </c>
      <c r="H436" s="26">
        <f>IF(AND(UPPER(TRIM(Applications!I436))="NOT APPLIED",ISNUMBER(Applications!A436)),Applications!A436-WEEKDAY(Applications!A436,3),"")</f>
        <v/>
      </c>
      <c r="I436" s="26">
        <f>IF(AND(UPPER(TRIM(Applications!I436))="REJECTED",ISNUMBER(Applications!M436)),Applications!M436-WEEKDAY(Applications!M436,3),"")</f>
        <v/>
      </c>
      <c r="J436" s="26">
        <f>IF(AND(UPPER(TRIM(Applications!I436))="OFFER",ISNUMBER(Applications!M436)),Applications!M436-WEEKDAY(Applications!M436,3),"")</f>
        <v/>
      </c>
      <c r="K436" s="26">
        <f>IF(TRIM(Applications!J436)="","",IFERROR(LOOKUP(2,1/ISNUMBER(SEARCH($R$2:$R$25,Applications!J436)),$S$2:$S$25),""))</f>
        <v/>
      </c>
      <c r="L436" s="26">
        <f>IF(K436="","",IF(COUNTIF(K$2:K436,K436)=1,COUNTIF(K$2:K$2000,K436)+(2001-ROW())/100000,""))</f>
        <v/>
      </c>
      <c r="M436" s="26">
        <f>IF(TRIM(Applications!D436)="","",TRIM(LEFT(TRIM(Applications!D436),FIND(",",TRIM(Applications!D436)&amp;",")-1)))</f>
        <v/>
      </c>
      <c r="N436" s="26">
        <f>IF(M436="","",IF(LEN(TRIM(LEFT(TRIM(MID(TRIM(Applications!D436),FIND(",",TRIM(Applications!D436)&amp;",")+1,200)),FIND(",",TRIM(MID(TRIM(Applications!D436),FIND(",",TRIM(Applications!D436)&amp;",")+1,200))&amp;",")-1)))=2,UPPER(TRIM(LEFT(TRIM(MID(TRIM(Applications!D436),FIND(",",TRIM(Applications!D436)&amp;",")+1,200)),FIND(",",TRIM(MID(TRIM(Applications!D436),FIND(",",TRIM(Applications!D436)&amp;",")+1,200))&amp;",")-1))),IFERROR(VLOOKUP(LOWER(TRIM(LEFT(TRIM(MID(TRIM(Applications!D436),FIND(",",TRIM(Applications!D436)&amp;",")+1,200)),FIND(",",TRIM(MID(TRIM(Applications!D436),FIND(",",TRIM(Applications!D436)&amp;",")+1,200))&amp;",")-1))),$U$2:$V$67,2,FALSE),"")))</f>
        <v/>
      </c>
      <c r="O436" s="26">
        <f>IF(M436="","",IF(N436="",M436,M436&amp;", "&amp;N436))</f>
        <v/>
      </c>
      <c r="P436" s="26">
        <f>IF(O436="","",IF(COUNTIF(O$2:O436,O436)=1,COUNTIF(O$2:O$2000,O436)+(2001-ROW())/100000,""))</f>
        <v/>
      </c>
    </row>
    <row r="437">
      <c r="A437" s="26">
        <f>IF(AND(ISNUMBER(Applications!A437),ISNUMBER(Applications!M437),OR(UPPER(TRIM(Applications!I437))="INTERVIEWING",UPPER(TRIM(Applications!I437))="REJECTED",UPPER(TRIM(Applications!I437))="OFFER")),IF(Applications!M437&gt;=Applications!A437,Applications!M437-Applications!A437,""),"")</f>
        <v/>
      </c>
      <c r="B437" s="26">
        <f>IF(AND(D437=1,ISNUMBER(Applications!A437)),WEEKDAY(Applications!A437),"")</f>
        <v/>
      </c>
      <c r="C437" s="27">
        <f>IF(AND(D437=1,ISNUMBER(Applications!A437)),Applications!A437-WEEKDAY(Applications!A437,3),"")</f>
        <v/>
      </c>
      <c r="D437" s="26">
        <f>IF(OR(UPPER(TRIM(Applications!I437))="APPLIED",UPPER(TRIM(Applications!I437))="INTERVIEWING",UPPER(TRIM(Applications!I437))="REJECTED",UPPER(TRIM(Applications!I437))="OFFER"),1,0)</f>
        <v/>
      </c>
      <c r="E437" s="26">
        <f>IF(AND(ISNUMBER(Applications!M437),OR(N(Applications!O437)&gt;0,UPPER(TRIM(Applications!I437))="INTERVIEWING",UPPER(TRIM(Applications!I437))="OFFER")),Applications!M437-WEEKDAY(Applications!M437,3),"")</f>
        <v/>
      </c>
      <c r="F437" s="26">
        <f>IF(AND(UPPER(TRIM(Applications!I437))="SKIPPED",ISNUMBER(Applications!A437)),Applications!A437-WEEKDAY(Applications!A437,3),"")</f>
        <v/>
      </c>
      <c r="G437" s="26">
        <f>IF(AND(UPPER(TRIM(Applications!I437))="BOOKMARKED",ISNUMBER(Applications!A437)),Applications!A437-WEEKDAY(Applications!A437,3),"")</f>
        <v/>
      </c>
      <c r="H437" s="26">
        <f>IF(AND(UPPER(TRIM(Applications!I437))="NOT APPLIED",ISNUMBER(Applications!A437)),Applications!A437-WEEKDAY(Applications!A437,3),"")</f>
        <v/>
      </c>
      <c r="I437" s="26">
        <f>IF(AND(UPPER(TRIM(Applications!I437))="REJECTED",ISNUMBER(Applications!M437)),Applications!M437-WEEKDAY(Applications!M437,3),"")</f>
        <v/>
      </c>
      <c r="J437" s="26">
        <f>IF(AND(UPPER(TRIM(Applications!I437))="OFFER",ISNUMBER(Applications!M437)),Applications!M437-WEEKDAY(Applications!M437,3),"")</f>
        <v/>
      </c>
      <c r="K437" s="26">
        <f>IF(TRIM(Applications!J437)="","",IFERROR(LOOKUP(2,1/ISNUMBER(SEARCH($R$2:$R$25,Applications!J437)),$S$2:$S$25),""))</f>
        <v/>
      </c>
      <c r="L437" s="26">
        <f>IF(K437="","",IF(COUNTIF(K$2:K437,K437)=1,COUNTIF(K$2:K$2000,K437)+(2001-ROW())/100000,""))</f>
        <v/>
      </c>
      <c r="M437" s="26">
        <f>IF(TRIM(Applications!D437)="","",TRIM(LEFT(TRIM(Applications!D437),FIND(",",TRIM(Applications!D437)&amp;",")-1)))</f>
        <v/>
      </c>
      <c r="N437" s="26">
        <f>IF(M437="","",IF(LEN(TRIM(LEFT(TRIM(MID(TRIM(Applications!D437),FIND(",",TRIM(Applications!D437)&amp;",")+1,200)),FIND(",",TRIM(MID(TRIM(Applications!D437),FIND(",",TRIM(Applications!D437)&amp;",")+1,200))&amp;",")-1)))=2,UPPER(TRIM(LEFT(TRIM(MID(TRIM(Applications!D437),FIND(",",TRIM(Applications!D437)&amp;",")+1,200)),FIND(",",TRIM(MID(TRIM(Applications!D437),FIND(",",TRIM(Applications!D437)&amp;",")+1,200))&amp;",")-1))),IFERROR(VLOOKUP(LOWER(TRIM(LEFT(TRIM(MID(TRIM(Applications!D437),FIND(",",TRIM(Applications!D437)&amp;",")+1,200)),FIND(",",TRIM(MID(TRIM(Applications!D437),FIND(",",TRIM(Applications!D437)&amp;",")+1,200))&amp;",")-1))),$U$2:$V$67,2,FALSE),"")))</f>
        <v/>
      </c>
      <c r="O437" s="26">
        <f>IF(M437="","",IF(N437="",M437,M437&amp;", "&amp;N437))</f>
        <v/>
      </c>
      <c r="P437" s="26">
        <f>IF(O437="","",IF(COUNTIF(O$2:O437,O437)=1,COUNTIF(O$2:O$2000,O437)+(2001-ROW())/100000,""))</f>
        <v/>
      </c>
    </row>
    <row r="438">
      <c r="A438" s="26">
        <f>IF(AND(ISNUMBER(Applications!A438),ISNUMBER(Applications!M438),OR(UPPER(TRIM(Applications!I438))="INTERVIEWING",UPPER(TRIM(Applications!I438))="REJECTED",UPPER(TRIM(Applications!I438))="OFFER")),IF(Applications!M438&gt;=Applications!A438,Applications!M438-Applications!A438,""),"")</f>
        <v/>
      </c>
      <c r="B438" s="26">
        <f>IF(AND(D438=1,ISNUMBER(Applications!A438)),WEEKDAY(Applications!A438),"")</f>
        <v/>
      </c>
      <c r="C438" s="27">
        <f>IF(AND(D438=1,ISNUMBER(Applications!A438)),Applications!A438-WEEKDAY(Applications!A438,3),"")</f>
        <v/>
      </c>
      <c r="D438" s="26">
        <f>IF(OR(UPPER(TRIM(Applications!I438))="APPLIED",UPPER(TRIM(Applications!I438))="INTERVIEWING",UPPER(TRIM(Applications!I438))="REJECTED",UPPER(TRIM(Applications!I438))="OFFER"),1,0)</f>
        <v/>
      </c>
      <c r="E438" s="26">
        <f>IF(AND(ISNUMBER(Applications!M438),OR(N(Applications!O438)&gt;0,UPPER(TRIM(Applications!I438))="INTERVIEWING",UPPER(TRIM(Applications!I438))="OFFER")),Applications!M438-WEEKDAY(Applications!M438,3),"")</f>
        <v/>
      </c>
      <c r="F438" s="26">
        <f>IF(AND(UPPER(TRIM(Applications!I438))="SKIPPED",ISNUMBER(Applications!A438)),Applications!A438-WEEKDAY(Applications!A438,3),"")</f>
        <v/>
      </c>
      <c r="G438" s="26">
        <f>IF(AND(UPPER(TRIM(Applications!I438))="BOOKMARKED",ISNUMBER(Applications!A438)),Applications!A438-WEEKDAY(Applications!A438,3),"")</f>
        <v/>
      </c>
      <c r="H438" s="26">
        <f>IF(AND(UPPER(TRIM(Applications!I438))="NOT APPLIED",ISNUMBER(Applications!A438)),Applications!A438-WEEKDAY(Applications!A438,3),"")</f>
        <v/>
      </c>
      <c r="I438" s="26">
        <f>IF(AND(UPPER(TRIM(Applications!I438))="REJECTED",ISNUMBER(Applications!M438)),Applications!M438-WEEKDAY(Applications!M438,3),"")</f>
        <v/>
      </c>
      <c r="J438" s="26">
        <f>IF(AND(UPPER(TRIM(Applications!I438))="OFFER",ISNUMBER(Applications!M438)),Applications!M438-WEEKDAY(Applications!M438,3),"")</f>
        <v/>
      </c>
      <c r="K438" s="26">
        <f>IF(TRIM(Applications!J438)="","",IFERROR(LOOKUP(2,1/ISNUMBER(SEARCH($R$2:$R$25,Applications!J438)),$S$2:$S$25),""))</f>
        <v/>
      </c>
      <c r="L438" s="26">
        <f>IF(K438="","",IF(COUNTIF(K$2:K438,K438)=1,COUNTIF(K$2:K$2000,K438)+(2001-ROW())/100000,""))</f>
        <v/>
      </c>
      <c r="M438" s="26">
        <f>IF(TRIM(Applications!D438)="","",TRIM(LEFT(TRIM(Applications!D438),FIND(",",TRIM(Applications!D438)&amp;",")-1)))</f>
        <v/>
      </c>
      <c r="N438" s="26">
        <f>IF(M438="","",IF(LEN(TRIM(LEFT(TRIM(MID(TRIM(Applications!D438),FIND(",",TRIM(Applications!D438)&amp;",")+1,200)),FIND(",",TRIM(MID(TRIM(Applications!D438),FIND(",",TRIM(Applications!D438)&amp;",")+1,200))&amp;",")-1)))=2,UPPER(TRIM(LEFT(TRIM(MID(TRIM(Applications!D438),FIND(",",TRIM(Applications!D438)&amp;",")+1,200)),FIND(",",TRIM(MID(TRIM(Applications!D438),FIND(",",TRIM(Applications!D438)&amp;",")+1,200))&amp;",")-1))),IFERROR(VLOOKUP(LOWER(TRIM(LEFT(TRIM(MID(TRIM(Applications!D438),FIND(",",TRIM(Applications!D438)&amp;",")+1,200)),FIND(",",TRIM(MID(TRIM(Applications!D438),FIND(",",TRIM(Applications!D438)&amp;",")+1,200))&amp;",")-1))),$U$2:$V$67,2,FALSE),"")))</f>
        <v/>
      </c>
      <c r="O438" s="26">
        <f>IF(M438="","",IF(N438="",M438,M438&amp;", "&amp;N438))</f>
        <v/>
      </c>
      <c r="P438" s="26">
        <f>IF(O438="","",IF(COUNTIF(O$2:O438,O438)=1,COUNTIF(O$2:O$2000,O438)+(2001-ROW())/100000,""))</f>
        <v/>
      </c>
    </row>
    <row r="439">
      <c r="A439" s="26">
        <f>IF(AND(ISNUMBER(Applications!A439),ISNUMBER(Applications!M439),OR(UPPER(TRIM(Applications!I439))="INTERVIEWING",UPPER(TRIM(Applications!I439))="REJECTED",UPPER(TRIM(Applications!I439))="OFFER")),IF(Applications!M439&gt;=Applications!A439,Applications!M439-Applications!A439,""),"")</f>
        <v/>
      </c>
      <c r="B439" s="26">
        <f>IF(AND(D439=1,ISNUMBER(Applications!A439)),WEEKDAY(Applications!A439),"")</f>
        <v/>
      </c>
      <c r="C439" s="27">
        <f>IF(AND(D439=1,ISNUMBER(Applications!A439)),Applications!A439-WEEKDAY(Applications!A439,3),"")</f>
        <v/>
      </c>
      <c r="D439" s="26">
        <f>IF(OR(UPPER(TRIM(Applications!I439))="APPLIED",UPPER(TRIM(Applications!I439))="INTERVIEWING",UPPER(TRIM(Applications!I439))="REJECTED",UPPER(TRIM(Applications!I439))="OFFER"),1,0)</f>
        <v/>
      </c>
      <c r="E439" s="26">
        <f>IF(AND(ISNUMBER(Applications!M439),OR(N(Applications!O439)&gt;0,UPPER(TRIM(Applications!I439))="INTERVIEWING",UPPER(TRIM(Applications!I439))="OFFER")),Applications!M439-WEEKDAY(Applications!M439,3),"")</f>
        <v/>
      </c>
      <c r="F439" s="26">
        <f>IF(AND(UPPER(TRIM(Applications!I439))="SKIPPED",ISNUMBER(Applications!A439)),Applications!A439-WEEKDAY(Applications!A439,3),"")</f>
        <v/>
      </c>
      <c r="G439" s="26">
        <f>IF(AND(UPPER(TRIM(Applications!I439))="BOOKMARKED",ISNUMBER(Applications!A439)),Applications!A439-WEEKDAY(Applications!A439,3),"")</f>
        <v/>
      </c>
      <c r="H439" s="26">
        <f>IF(AND(UPPER(TRIM(Applications!I439))="NOT APPLIED",ISNUMBER(Applications!A439)),Applications!A439-WEEKDAY(Applications!A439,3),"")</f>
        <v/>
      </c>
      <c r="I439" s="26">
        <f>IF(AND(UPPER(TRIM(Applications!I439))="REJECTED",ISNUMBER(Applications!M439)),Applications!M439-WEEKDAY(Applications!M439,3),"")</f>
        <v/>
      </c>
      <c r="J439" s="26">
        <f>IF(AND(UPPER(TRIM(Applications!I439))="OFFER",ISNUMBER(Applications!M439)),Applications!M439-WEEKDAY(Applications!M439,3),"")</f>
        <v/>
      </c>
      <c r="K439" s="26">
        <f>IF(TRIM(Applications!J439)="","",IFERROR(LOOKUP(2,1/ISNUMBER(SEARCH($R$2:$R$25,Applications!J439)),$S$2:$S$25),""))</f>
        <v/>
      </c>
      <c r="L439" s="26">
        <f>IF(K439="","",IF(COUNTIF(K$2:K439,K439)=1,COUNTIF(K$2:K$2000,K439)+(2001-ROW())/100000,""))</f>
        <v/>
      </c>
      <c r="M439" s="26">
        <f>IF(TRIM(Applications!D439)="","",TRIM(LEFT(TRIM(Applications!D439),FIND(",",TRIM(Applications!D439)&amp;",")-1)))</f>
        <v/>
      </c>
      <c r="N439" s="26">
        <f>IF(M439="","",IF(LEN(TRIM(LEFT(TRIM(MID(TRIM(Applications!D439),FIND(",",TRIM(Applications!D439)&amp;",")+1,200)),FIND(",",TRIM(MID(TRIM(Applications!D439),FIND(",",TRIM(Applications!D439)&amp;",")+1,200))&amp;",")-1)))=2,UPPER(TRIM(LEFT(TRIM(MID(TRIM(Applications!D439),FIND(",",TRIM(Applications!D439)&amp;",")+1,200)),FIND(",",TRIM(MID(TRIM(Applications!D439),FIND(",",TRIM(Applications!D439)&amp;",")+1,200))&amp;",")-1))),IFERROR(VLOOKUP(LOWER(TRIM(LEFT(TRIM(MID(TRIM(Applications!D439),FIND(",",TRIM(Applications!D439)&amp;",")+1,200)),FIND(",",TRIM(MID(TRIM(Applications!D439),FIND(",",TRIM(Applications!D439)&amp;",")+1,200))&amp;",")-1))),$U$2:$V$67,2,FALSE),"")))</f>
        <v/>
      </c>
      <c r="O439" s="26">
        <f>IF(M439="","",IF(N439="",M439,M439&amp;", "&amp;N439))</f>
        <v/>
      </c>
      <c r="P439" s="26">
        <f>IF(O439="","",IF(COUNTIF(O$2:O439,O439)=1,COUNTIF(O$2:O$2000,O439)+(2001-ROW())/100000,""))</f>
        <v/>
      </c>
    </row>
    <row r="440">
      <c r="A440" s="26">
        <f>IF(AND(ISNUMBER(Applications!A440),ISNUMBER(Applications!M440),OR(UPPER(TRIM(Applications!I440))="INTERVIEWING",UPPER(TRIM(Applications!I440))="REJECTED",UPPER(TRIM(Applications!I440))="OFFER")),IF(Applications!M440&gt;=Applications!A440,Applications!M440-Applications!A440,""),"")</f>
        <v/>
      </c>
      <c r="B440" s="26">
        <f>IF(AND(D440=1,ISNUMBER(Applications!A440)),WEEKDAY(Applications!A440),"")</f>
        <v/>
      </c>
      <c r="C440" s="27">
        <f>IF(AND(D440=1,ISNUMBER(Applications!A440)),Applications!A440-WEEKDAY(Applications!A440,3),"")</f>
        <v/>
      </c>
      <c r="D440" s="26">
        <f>IF(OR(UPPER(TRIM(Applications!I440))="APPLIED",UPPER(TRIM(Applications!I440))="INTERVIEWING",UPPER(TRIM(Applications!I440))="REJECTED",UPPER(TRIM(Applications!I440))="OFFER"),1,0)</f>
        <v/>
      </c>
      <c r="E440" s="26">
        <f>IF(AND(ISNUMBER(Applications!M440),OR(N(Applications!O440)&gt;0,UPPER(TRIM(Applications!I440))="INTERVIEWING",UPPER(TRIM(Applications!I440))="OFFER")),Applications!M440-WEEKDAY(Applications!M440,3),"")</f>
        <v/>
      </c>
      <c r="F440" s="26">
        <f>IF(AND(UPPER(TRIM(Applications!I440))="SKIPPED",ISNUMBER(Applications!A440)),Applications!A440-WEEKDAY(Applications!A440,3),"")</f>
        <v/>
      </c>
      <c r="G440" s="26">
        <f>IF(AND(UPPER(TRIM(Applications!I440))="BOOKMARKED",ISNUMBER(Applications!A440)),Applications!A440-WEEKDAY(Applications!A440,3),"")</f>
        <v/>
      </c>
      <c r="H440" s="26">
        <f>IF(AND(UPPER(TRIM(Applications!I440))="NOT APPLIED",ISNUMBER(Applications!A440)),Applications!A440-WEEKDAY(Applications!A440,3),"")</f>
        <v/>
      </c>
      <c r="I440" s="26">
        <f>IF(AND(UPPER(TRIM(Applications!I440))="REJECTED",ISNUMBER(Applications!M440)),Applications!M440-WEEKDAY(Applications!M440,3),"")</f>
        <v/>
      </c>
      <c r="J440" s="26">
        <f>IF(AND(UPPER(TRIM(Applications!I440))="OFFER",ISNUMBER(Applications!M440)),Applications!M440-WEEKDAY(Applications!M440,3),"")</f>
        <v/>
      </c>
      <c r="K440" s="26">
        <f>IF(TRIM(Applications!J440)="","",IFERROR(LOOKUP(2,1/ISNUMBER(SEARCH($R$2:$R$25,Applications!J440)),$S$2:$S$25),""))</f>
        <v/>
      </c>
      <c r="L440" s="26">
        <f>IF(K440="","",IF(COUNTIF(K$2:K440,K440)=1,COUNTIF(K$2:K$2000,K440)+(2001-ROW())/100000,""))</f>
        <v/>
      </c>
      <c r="M440" s="26">
        <f>IF(TRIM(Applications!D440)="","",TRIM(LEFT(TRIM(Applications!D440),FIND(",",TRIM(Applications!D440)&amp;",")-1)))</f>
        <v/>
      </c>
      <c r="N440" s="26">
        <f>IF(M440="","",IF(LEN(TRIM(LEFT(TRIM(MID(TRIM(Applications!D440),FIND(",",TRIM(Applications!D440)&amp;",")+1,200)),FIND(",",TRIM(MID(TRIM(Applications!D440),FIND(",",TRIM(Applications!D440)&amp;",")+1,200))&amp;",")-1)))=2,UPPER(TRIM(LEFT(TRIM(MID(TRIM(Applications!D440),FIND(",",TRIM(Applications!D440)&amp;",")+1,200)),FIND(",",TRIM(MID(TRIM(Applications!D440),FIND(",",TRIM(Applications!D440)&amp;",")+1,200))&amp;",")-1))),IFERROR(VLOOKUP(LOWER(TRIM(LEFT(TRIM(MID(TRIM(Applications!D440),FIND(",",TRIM(Applications!D440)&amp;",")+1,200)),FIND(",",TRIM(MID(TRIM(Applications!D440),FIND(",",TRIM(Applications!D440)&amp;",")+1,200))&amp;",")-1))),$U$2:$V$67,2,FALSE),"")))</f>
        <v/>
      </c>
      <c r="O440" s="26">
        <f>IF(M440="","",IF(N440="",M440,M440&amp;", "&amp;N440))</f>
        <v/>
      </c>
      <c r="P440" s="26">
        <f>IF(O440="","",IF(COUNTIF(O$2:O440,O440)=1,COUNTIF(O$2:O$2000,O440)+(2001-ROW())/100000,""))</f>
        <v/>
      </c>
    </row>
    <row r="441">
      <c r="A441" s="26">
        <f>IF(AND(ISNUMBER(Applications!A441),ISNUMBER(Applications!M441),OR(UPPER(TRIM(Applications!I441))="INTERVIEWING",UPPER(TRIM(Applications!I441))="REJECTED",UPPER(TRIM(Applications!I441))="OFFER")),IF(Applications!M441&gt;=Applications!A441,Applications!M441-Applications!A441,""),"")</f>
        <v/>
      </c>
      <c r="B441" s="26">
        <f>IF(AND(D441=1,ISNUMBER(Applications!A441)),WEEKDAY(Applications!A441),"")</f>
        <v/>
      </c>
      <c r="C441" s="27">
        <f>IF(AND(D441=1,ISNUMBER(Applications!A441)),Applications!A441-WEEKDAY(Applications!A441,3),"")</f>
        <v/>
      </c>
      <c r="D441" s="26">
        <f>IF(OR(UPPER(TRIM(Applications!I441))="APPLIED",UPPER(TRIM(Applications!I441))="INTERVIEWING",UPPER(TRIM(Applications!I441))="REJECTED",UPPER(TRIM(Applications!I441))="OFFER"),1,0)</f>
        <v/>
      </c>
      <c r="E441" s="26">
        <f>IF(AND(ISNUMBER(Applications!M441),OR(N(Applications!O441)&gt;0,UPPER(TRIM(Applications!I441))="INTERVIEWING",UPPER(TRIM(Applications!I441))="OFFER")),Applications!M441-WEEKDAY(Applications!M441,3),"")</f>
        <v/>
      </c>
      <c r="F441" s="26">
        <f>IF(AND(UPPER(TRIM(Applications!I441))="SKIPPED",ISNUMBER(Applications!A441)),Applications!A441-WEEKDAY(Applications!A441,3),"")</f>
        <v/>
      </c>
      <c r="G441" s="26">
        <f>IF(AND(UPPER(TRIM(Applications!I441))="BOOKMARKED",ISNUMBER(Applications!A441)),Applications!A441-WEEKDAY(Applications!A441,3),"")</f>
        <v/>
      </c>
      <c r="H441" s="26">
        <f>IF(AND(UPPER(TRIM(Applications!I441))="NOT APPLIED",ISNUMBER(Applications!A441)),Applications!A441-WEEKDAY(Applications!A441,3),"")</f>
        <v/>
      </c>
      <c r="I441" s="26">
        <f>IF(AND(UPPER(TRIM(Applications!I441))="REJECTED",ISNUMBER(Applications!M441)),Applications!M441-WEEKDAY(Applications!M441,3),"")</f>
        <v/>
      </c>
      <c r="J441" s="26">
        <f>IF(AND(UPPER(TRIM(Applications!I441))="OFFER",ISNUMBER(Applications!M441)),Applications!M441-WEEKDAY(Applications!M441,3),"")</f>
        <v/>
      </c>
      <c r="K441" s="26">
        <f>IF(TRIM(Applications!J441)="","",IFERROR(LOOKUP(2,1/ISNUMBER(SEARCH($R$2:$R$25,Applications!J441)),$S$2:$S$25),""))</f>
        <v/>
      </c>
      <c r="L441" s="26">
        <f>IF(K441="","",IF(COUNTIF(K$2:K441,K441)=1,COUNTIF(K$2:K$2000,K441)+(2001-ROW())/100000,""))</f>
        <v/>
      </c>
      <c r="M441" s="26">
        <f>IF(TRIM(Applications!D441)="","",TRIM(LEFT(TRIM(Applications!D441),FIND(",",TRIM(Applications!D441)&amp;",")-1)))</f>
        <v/>
      </c>
      <c r="N441" s="26">
        <f>IF(M441="","",IF(LEN(TRIM(LEFT(TRIM(MID(TRIM(Applications!D441),FIND(",",TRIM(Applications!D441)&amp;",")+1,200)),FIND(",",TRIM(MID(TRIM(Applications!D441),FIND(",",TRIM(Applications!D441)&amp;",")+1,200))&amp;",")-1)))=2,UPPER(TRIM(LEFT(TRIM(MID(TRIM(Applications!D441),FIND(",",TRIM(Applications!D441)&amp;",")+1,200)),FIND(",",TRIM(MID(TRIM(Applications!D441),FIND(",",TRIM(Applications!D441)&amp;",")+1,200))&amp;",")-1))),IFERROR(VLOOKUP(LOWER(TRIM(LEFT(TRIM(MID(TRIM(Applications!D441),FIND(",",TRIM(Applications!D441)&amp;",")+1,200)),FIND(",",TRIM(MID(TRIM(Applications!D441),FIND(",",TRIM(Applications!D441)&amp;",")+1,200))&amp;",")-1))),$U$2:$V$67,2,FALSE),"")))</f>
        <v/>
      </c>
      <c r="O441" s="26">
        <f>IF(M441="","",IF(N441="",M441,M441&amp;", "&amp;N441))</f>
        <v/>
      </c>
      <c r="P441" s="26">
        <f>IF(O441="","",IF(COUNTIF(O$2:O441,O441)=1,COUNTIF(O$2:O$2000,O441)+(2001-ROW())/100000,""))</f>
        <v/>
      </c>
    </row>
    <row r="442">
      <c r="A442" s="26">
        <f>IF(AND(ISNUMBER(Applications!A442),ISNUMBER(Applications!M442),OR(UPPER(TRIM(Applications!I442))="INTERVIEWING",UPPER(TRIM(Applications!I442))="REJECTED",UPPER(TRIM(Applications!I442))="OFFER")),IF(Applications!M442&gt;=Applications!A442,Applications!M442-Applications!A442,""),"")</f>
        <v/>
      </c>
      <c r="B442" s="26">
        <f>IF(AND(D442=1,ISNUMBER(Applications!A442)),WEEKDAY(Applications!A442),"")</f>
        <v/>
      </c>
      <c r="C442" s="27">
        <f>IF(AND(D442=1,ISNUMBER(Applications!A442)),Applications!A442-WEEKDAY(Applications!A442,3),"")</f>
        <v/>
      </c>
      <c r="D442" s="26">
        <f>IF(OR(UPPER(TRIM(Applications!I442))="APPLIED",UPPER(TRIM(Applications!I442))="INTERVIEWING",UPPER(TRIM(Applications!I442))="REJECTED",UPPER(TRIM(Applications!I442))="OFFER"),1,0)</f>
        <v/>
      </c>
      <c r="E442" s="26">
        <f>IF(AND(ISNUMBER(Applications!M442),OR(N(Applications!O442)&gt;0,UPPER(TRIM(Applications!I442))="INTERVIEWING",UPPER(TRIM(Applications!I442))="OFFER")),Applications!M442-WEEKDAY(Applications!M442,3),"")</f>
        <v/>
      </c>
      <c r="F442" s="26">
        <f>IF(AND(UPPER(TRIM(Applications!I442))="SKIPPED",ISNUMBER(Applications!A442)),Applications!A442-WEEKDAY(Applications!A442,3),"")</f>
        <v/>
      </c>
      <c r="G442" s="26">
        <f>IF(AND(UPPER(TRIM(Applications!I442))="BOOKMARKED",ISNUMBER(Applications!A442)),Applications!A442-WEEKDAY(Applications!A442,3),"")</f>
        <v/>
      </c>
      <c r="H442" s="26">
        <f>IF(AND(UPPER(TRIM(Applications!I442))="NOT APPLIED",ISNUMBER(Applications!A442)),Applications!A442-WEEKDAY(Applications!A442,3),"")</f>
        <v/>
      </c>
      <c r="I442" s="26">
        <f>IF(AND(UPPER(TRIM(Applications!I442))="REJECTED",ISNUMBER(Applications!M442)),Applications!M442-WEEKDAY(Applications!M442,3),"")</f>
        <v/>
      </c>
      <c r="J442" s="26">
        <f>IF(AND(UPPER(TRIM(Applications!I442))="OFFER",ISNUMBER(Applications!M442)),Applications!M442-WEEKDAY(Applications!M442,3),"")</f>
        <v/>
      </c>
      <c r="K442" s="26">
        <f>IF(TRIM(Applications!J442)="","",IFERROR(LOOKUP(2,1/ISNUMBER(SEARCH($R$2:$R$25,Applications!J442)),$S$2:$S$25),""))</f>
        <v/>
      </c>
      <c r="L442" s="26">
        <f>IF(K442="","",IF(COUNTIF(K$2:K442,K442)=1,COUNTIF(K$2:K$2000,K442)+(2001-ROW())/100000,""))</f>
        <v/>
      </c>
      <c r="M442" s="26">
        <f>IF(TRIM(Applications!D442)="","",TRIM(LEFT(TRIM(Applications!D442),FIND(",",TRIM(Applications!D442)&amp;",")-1)))</f>
        <v/>
      </c>
      <c r="N442" s="26">
        <f>IF(M442="","",IF(LEN(TRIM(LEFT(TRIM(MID(TRIM(Applications!D442),FIND(",",TRIM(Applications!D442)&amp;",")+1,200)),FIND(",",TRIM(MID(TRIM(Applications!D442),FIND(",",TRIM(Applications!D442)&amp;",")+1,200))&amp;",")-1)))=2,UPPER(TRIM(LEFT(TRIM(MID(TRIM(Applications!D442),FIND(",",TRIM(Applications!D442)&amp;",")+1,200)),FIND(",",TRIM(MID(TRIM(Applications!D442),FIND(",",TRIM(Applications!D442)&amp;",")+1,200))&amp;",")-1))),IFERROR(VLOOKUP(LOWER(TRIM(LEFT(TRIM(MID(TRIM(Applications!D442),FIND(",",TRIM(Applications!D442)&amp;",")+1,200)),FIND(",",TRIM(MID(TRIM(Applications!D442),FIND(",",TRIM(Applications!D442)&amp;",")+1,200))&amp;",")-1))),$U$2:$V$67,2,FALSE),"")))</f>
        <v/>
      </c>
      <c r="O442" s="26">
        <f>IF(M442="","",IF(N442="",M442,M442&amp;", "&amp;N442))</f>
        <v/>
      </c>
      <c r="P442" s="26">
        <f>IF(O442="","",IF(COUNTIF(O$2:O442,O442)=1,COUNTIF(O$2:O$2000,O442)+(2001-ROW())/100000,""))</f>
        <v/>
      </c>
    </row>
    <row r="443">
      <c r="A443" s="26">
        <f>IF(AND(ISNUMBER(Applications!A443),ISNUMBER(Applications!M443),OR(UPPER(TRIM(Applications!I443))="INTERVIEWING",UPPER(TRIM(Applications!I443))="REJECTED",UPPER(TRIM(Applications!I443))="OFFER")),IF(Applications!M443&gt;=Applications!A443,Applications!M443-Applications!A443,""),"")</f>
        <v/>
      </c>
      <c r="B443" s="26">
        <f>IF(AND(D443=1,ISNUMBER(Applications!A443)),WEEKDAY(Applications!A443),"")</f>
        <v/>
      </c>
      <c r="C443" s="27">
        <f>IF(AND(D443=1,ISNUMBER(Applications!A443)),Applications!A443-WEEKDAY(Applications!A443,3),"")</f>
        <v/>
      </c>
      <c r="D443" s="26">
        <f>IF(OR(UPPER(TRIM(Applications!I443))="APPLIED",UPPER(TRIM(Applications!I443))="INTERVIEWING",UPPER(TRIM(Applications!I443))="REJECTED",UPPER(TRIM(Applications!I443))="OFFER"),1,0)</f>
        <v/>
      </c>
      <c r="E443" s="26">
        <f>IF(AND(ISNUMBER(Applications!M443),OR(N(Applications!O443)&gt;0,UPPER(TRIM(Applications!I443))="INTERVIEWING",UPPER(TRIM(Applications!I443))="OFFER")),Applications!M443-WEEKDAY(Applications!M443,3),"")</f>
        <v/>
      </c>
      <c r="F443" s="26">
        <f>IF(AND(UPPER(TRIM(Applications!I443))="SKIPPED",ISNUMBER(Applications!A443)),Applications!A443-WEEKDAY(Applications!A443,3),"")</f>
        <v/>
      </c>
      <c r="G443" s="26">
        <f>IF(AND(UPPER(TRIM(Applications!I443))="BOOKMARKED",ISNUMBER(Applications!A443)),Applications!A443-WEEKDAY(Applications!A443,3),"")</f>
        <v/>
      </c>
      <c r="H443" s="26">
        <f>IF(AND(UPPER(TRIM(Applications!I443))="NOT APPLIED",ISNUMBER(Applications!A443)),Applications!A443-WEEKDAY(Applications!A443,3),"")</f>
        <v/>
      </c>
      <c r="I443" s="26">
        <f>IF(AND(UPPER(TRIM(Applications!I443))="REJECTED",ISNUMBER(Applications!M443)),Applications!M443-WEEKDAY(Applications!M443,3),"")</f>
        <v/>
      </c>
      <c r="J443" s="26">
        <f>IF(AND(UPPER(TRIM(Applications!I443))="OFFER",ISNUMBER(Applications!M443)),Applications!M443-WEEKDAY(Applications!M443,3),"")</f>
        <v/>
      </c>
      <c r="K443" s="26">
        <f>IF(TRIM(Applications!J443)="","",IFERROR(LOOKUP(2,1/ISNUMBER(SEARCH($R$2:$R$25,Applications!J443)),$S$2:$S$25),""))</f>
        <v/>
      </c>
      <c r="L443" s="26">
        <f>IF(K443="","",IF(COUNTIF(K$2:K443,K443)=1,COUNTIF(K$2:K$2000,K443)+(2001-ROW())/100000,""))</f>
        <v/>
      </c>
      <c r="M443" s="26">
        <f>IF(TRIM(Applications!D443)="","",TRIM(LEFT(TRIM(Applications!D443),FIND(",",TRIM(Applications!D443)&amp;",")-1)))</f>
        <v/>
      </c>
      <c r="N443" s="26">
        <f>IF(M443="","",IF(LEN(TRIM(LEFT(TRIM(MID(TRIM(Applications!D443),FIND(",",TRIM(Applications!D443)&amp;",")+1,200)),FIND(",",TRIM(MID(TRIM(Applications!D443),FIND(",",TRIM(Applications!D443)&amp;",")+1,200))&amp;",")-1)))=2,UPPER(TRIM(LEFT(TRIM(MID(TRIM(Applications!D443),FIND(",",TRIM(Applications!D443)&amp;",")+1,200)),FIND(",",TRIM(MID(TRIM(Applications!D443),FIND(",",TRIM(Applications!D443)&amp;",")+1,200))&amp;",")-1))),IFERROR(VLOOKUP(LOWER(TRIM(LEFT(TRIM(MID(TRIM(Applications!D443),FIND(",",TRIM(Applications!D443)&amp;",")+1,200)),FIND(",",TRIM(MID(TRIM(Applications!D443),FIND(",",TRIM(Applications!D443)&amp;",")+1,200))&amp;",")-1))),$U$2:$V$67,2,FALSE),"")))</f>
        <v/>
      </c>
      <c r="O443" s="26">
        <f>IF(M443="","",IF(N443="",M443,M443&amp;", "&amp;N443))</f>
        <v/>
      </c>
      <c r="P443" s="26">
        <f>IF(O443="","",IF(COUNTIF(O$2:O443,O443)=1,COUNTIF(O$2:O$2000,O443)+(2001-ROW())/100000,""))</f>
        <v/>
      </c>
    </row>
    <row r="444">
      <c r="A444" s="26">
        <f>IF(AND(ISNUMBER(Applications!A444),ISNUMBER(Applications!M444),OR(UPPER(TRIM(Applications!I444))="INTERVIEWING",UPPER(TRIM(Applications!I444))="REJECTED",UPPER(TRIM(Applications!I444))="OFFER")),IF(Applications!M444&gt;=Applications!A444,Applications!M444-Applications!A444,""),"")</f>
        <v/>
      </c>
      <c r="B444" s="26">
        <f>IF(AND(D444=1,ISNUMBER(Applications!A444)),WEEKDAY(Applications!A444),"")</f>
        <v/>
      </c>
      <c r="C444" s="27">
        <f>IF(AND(D444=1,ISNUMBER(Applications!A444)),Applications!A444-WEEKDAY(Applications!A444,3),"")</f>
        <v/>
      </c>
      <c r="D444" s="26">
        <f>IF(OR(UPPER(TRIM(Applications!I444))="APPLIED",UPPER(TRIM(Applications!I444))="INTERVIEWING",UPPER(TRIM(Applications!I444))="REJECTED",UPPER(TRIM(Applications!I444))="OFFER"),1,0)</f>
        <v/>
      </c>
      <c r="E444" s="26">
        <f>IF(AND(ISNUMBER(Applications!M444),OR(N(Applications!O444)&gt;0,UPPER(TRIM(Applications!I444))="INTERVIEWING",UPPER(TRIM(Applications!I444))="OFFER")),Applications!M444-WEEKDAY(Applications!M444,3),"")</f>
        <v/>
      </c>
      <c r="F444" s="26">
        <f>IF(AND(UPPER(TRIM(Applications!I444))="SKIPPED",ISNUMBER(Applications!A444)),Applications!A444-WEEKDAY(Applications!A444,3),"")</f>
        <v/>
      </c>
      <c r="G444" s="26">
        <f>IF(AND(UPPER(TRIM(Applications!I444))="BOOKMARKED",ISNUMBER(Applications!A444)),Applications!A444-WEEKDAY(Applications!A444,3),"")</f>
        <v/>
      </c>
      <c r="H444" s="26">
        <f>IF(AND(UPPER(TRIM(Applications!I444))="NOT APPLIED",ISNUMBER(Applications!A444)),Applications!A444-WEEKDAY(Applications!A444,3),"")</f>
        <v/>
      </c>
      <c r="I444" s="26">
        <f>IF(AND(UPPER(TRIM(Applications!I444))="REJECTED",ISNUMBER(Applications!M444)),Applications!M444-WEEKDAY(Applications!M444,3),"")</f>
        <v/>
      </c>
      <c r="J444" s="26">
        <f>IF(AND(UPPER(TRIM(Applications!I444))="OFFER",ISNUMBER(Applications!M444)),Applications!M444-WEEKDAY(Applications!M444,3),"")</f>
        <v/>
      </c>
      <c r="K444" s="26">
        <f>IF(TRIM(Applications!J444)="","",IFERROR(LOOKUP(2,1/ISNUMBER(SEARCH($R$2:$R$25,Applications!J444)),$S$2:$S$25),""))</f>
        <v/>
      </c>
      <c r="L444" s="26">
        <f>IF(K444="","",IF(COUNTIF(K$2:K444,K444)=1,COUNTIF(K$2:K$2000,K444)+(2001-ROW())/100000,""))</f>
        <v/>
      </c>
      <c r="M444" s="26">
        <f>IF(TRIM(Applications!D444)="","",TRIM(LEFT(TRIM(Applications!D444),FIND(",",TRIM(Applications!D444)&amp;",")-1)))</f>
        <v/>
      </c>
      <c r="N444" s="26">
        <f>IF(M444="","",IF(LEN(TRIM(LEFT(TRIM(MID(TRIM(Applications!D444),FIND(",",TRIM(Applications!D444)&amp;",")+1,200)),FIND(",",TRIM(MID(TRIM(Applications!D444),FIND(",",TRIM(Applications!D444)&amp;",")+1,200))&amp;",")-1)))=2,UPPER(TRIM(LEFT(TRIM(MID(TRIM(Applications!D444),FIND(",",TRIM(Applications!D444)&amp;",")+1,200)),FIND(",",TRIM(MID(TRIM(Applications!D444),FIND(",",TRIM(Applications!D444)&amp;",")+1,200))&amp;",")-1))),IFERROR(VLOOKUP(LOWER(TRIM(LEFT(TRIM(MID(TRIM(Applications!D444),FIND(",",TRIM(Applications!D444)&amp;",")+1,200)),FIND(",",TRIM(MID(TRIM(Applications!D444),FIND(",",TRIM(Applications!D444)&amp;",")+1,200))&amp;",")-1))),$U$2:$V$67,2,FALSE),"")))</f>
        <v/>
      </c>
      <c r="O444" s="26">
        <f>IF(M444="","",IF(N444="",M444,M444&amp;", "&amp;N444))</f>
        <v/>
      </c>
      <c r="P444" s="26">
        <f>IF(O444="","",IF(COUNTIF(O$2:O444,O444)=1,COUNTIF(O$2:O$2000,O444)+(2001-ROW())/100000,""))</f>
        <v/>
      </c>
    </row>
    <row r="445">
      <c r="A445" s="26">
        <f>IF(AND(ISNUMBER(Applications!A445),ISNUMBER(Applications!M445),OR(UPPER(TRIM(Applications!I445))="INTERVIEWING",UPPER(TRIM(Applications!I445))="REJECTED",UPPER(TRIM(Applications!I445))="OFFER")),IF(Applications!M445&gt;=Applications!A445,Applications!M445-Applications!A445,""),"")</f>
        <v/>
      </c>
      <c r="B445" s="26">
        <f>IF(AND(D445=1,ISNUMBER(Applications!A445)),WEEKDAY(Applications!A445),"")</f>
        <v/>
      </c>
      <c r="C445" s="27">
        <f>IF(AND(D445=1,ISNUMBER(Applications!A445)),Applications!A445-WEEKDAY(Applications!A445,3),"")</f>
        <v/>
      </c>
      <c r="D445" s="26">
        <f>IF(OR(UPPER(TRIM(Applications!I445))="APPLIED",UPPER(TRIM(Applications!I445))="INTERVIEWING",UPPER(TRIM(Applications!I445))="REJECTED",UPPER(TRIM(Applications!I445))="OFFER"),1,0)</f>
        <v/>
      </c>
      <c r="E445" s="26">
        <f>IF(AND(ISNUMBER(Applications!M445),OR(N(Applications!O445)&gt;0,UPPER(TRIM(Applications!I445))="INTERVIEWING",UPPER(TRIM(Applications!I445))="OFFER")),Applications!M445-WEEKDAY(Applications!M445,3),"")</f>
        <v/>
      </c>
      <c r="F445" s="26">
        <f>IF(AND(UPPER(TRIM(Applications!I445))="SKIPPED",ISNUMBER(Applications!A445)),Applications!A445-WEEKDAY(Applications!A445,3),"")</f>
        <v/>
      </c>
      <c r="G445" s="26">
        <f>IF(AND(UPPER(TRIM(Applications!I445))="BOOKMARKED",ISNUMBER(Applications!A445)),Applications!A445-WEEKDAY(Applications!A445,3),"")</f>
        <v/>
      </c>
      <c r="H445" s="26">
        <f>IF(AND(UPPER(TRIM(Applications!I445))="NOT APPLIED",ISNUMBER(Applications!A445)),Applications!A445-WEEKDAY(Applications!A445,3),"")</f>
        <v/>
      </c>
      <c r="I445" s="26">
        <f>IF(AND(UPPER(TRIM(Applications!I445))="REJECTED",ISNUMBER(Applications!M445)),Applications!M445-WEEKDAY(Applications!M445,3),"")</f>
        <v/>
      </c>
      <c r="J445" s="26">
        <f>IF(AND(UPPER(TRIM(Applications!I445))="OFFER",ISNUMBER(Applications!M445)),Applications!M445-WEEKDAY(Applications!M445,3),"")</f>
        <v/>
      </c>
      <c r="K445" s="26">
        <f>IF(TRIM(Applications!J445)="","",IFERROR(LOOKUP(2,1/ISNUMBER(SEARCH($R$2:$R$25,Applications!J445)),$S$2:$S$25),""))</f>
        <v/>
      </c>
      <c r="L445" s="26">
        <f>IF(K445="","",IF(COUNTIF(K$2:K445,K445)=1,COUNTIF(K$2:K$2000,K445)+(2001-ROW())/100000,""))</f>
        <v/>
      </c>
      <c r="M445" s="26">
        <f>IF(TRIM(Applications!D445)="","",TRIM(LEFT(TRIM(Applications!D445),FIND(",",TRIM(Applications!D445)&amp;",")-1)))</f>
        <v/>
      </c>
      <c r="N445" s="26">
        <f>IF(M445="","",IF(LEN(TRIM(LEFT(TRIM(MID(TRIM(Applications!D445),FIND(",",TRIM(Applications!D445)&amp;",")+1,200)),FIND(",",TRIM(MID(TRIM(Applications!D445),FIND(",",TRIM(Applications!D445)&amp;",")+1,200))&amp;",")-1)))=2,UPPER(TRIM(LEFT(TRIM(MID(TRIM(Applications!D445),FIND(",",TRIM(Applications!D445)&amp;",")+1,200)),FIND(",",TRIM(MID(TRIM(Applications!D445),FIND(",",TRIM(Applications!D445)&amp;",")+1,200))&amp;",")-1))),IFERROR(VLOOKUP(LOWER(TRIM(LEFT(TRIM(MID(TRIM(Applications!D445),FIND(",",TRIM(Applications!D445)&amp;",")+1,200)),FIND(",",TRIM(MID(TRIM(Applications!D445),FIND(",",TRIM(Applications!D445)&amp;",")+1,200))&amp;",")-1))),$U$2:$V$67,2,FALSE),"")))</f>
        <v/>
      </c>
      <c r="O445" s="26">
        <f>IF(M445="","",IF(N445="",M445,M445&amp;", "&amp;N445))</f>
        <v/>
      </c>
      <c r="P445" s="26">
        <f>IF(O445="","",IF(COUNTIF(O$2:O445,O445)=1,COUNTIF(O$2:O$2000,O445)+(2001-ROW())/100000,""))</f>
        <v/>
      </c>
    </row>
    <row r="446">
      <c r="A446" s="26">
        <f>IF(AND(ISNUMBER(Applications!A446),ISNUMBER(Applications!M446),OR(UPPER(TRIM(Applications!I446))="INTERVIEWING",UPPER(TRIM(Applications!I446))="REJECTED",UPPER(TRIM(Applications!I446))="OFFER")),IF(Applications!M446&gt;=Applications!A446,Applications!M446-Applications!A446,""),"")</f>
        <v/>
      </c>
      <c r="B446" s="26">
        <f>IF(AND(D446=1,ISNUMBER(Applications!A446)),WEEKDAY(Applications!A446),"")</f>
        <v/>
      </c>
      <c r="C446" s="27">
        <f>IF(AND(D446=1,ISNUMBER(Applications!A446)),Applications!A446-WEEKDAY(Applications!A446,3),"")</f>
        <v/>
      </c>
      <c r="D446" s="26">
        <f>IF(OR(UPPER(TRIM(Applications!I446))="APPLIED",UPPER(TRIM(Applications!I446))="INTERVIEWING",UPPER(TRIM(Applications!I446))="REJECTED",UPPER(TRIM(Applications!I446))="OFFER"),1,0)</f>
        <v/>
      </c>
      <c r="E446" s="26">
        <f>IF(AND(ISNUMBER(Applications!M446),OR(N(Applications!O446)&gt;0,UPPER(TRIM(Applications!I446))="INTERVIEWING",UPPER(TRIM(Applications!I446))="OFFER")),Applications!M446-WEEKDAY(Applications!M446,3),"")</f>
        <v/>
      </c>
      <c r="F446" s="26">
        <f>IF(AND(UPPER(TRIM(Applications!I446))="SKIPPED",ISNUMBER(Applications!A446)),Applications!A446-WEEKDAY(Applications!A446,3),"")</f>
        <v/>
      </c>
      <c r="G446" s="26">
        <f>IF(AND(UPPER(TRIM(Applications!I446))="BOOKMARKED",ISNUMBER(Applications!A446)),Applications!A446-WEEKDAY(Applications!A446,3),"")</f>
        <v/>
      </c>
      <c r="H446" s="26">
        <f>IF(AND(UPPER(TRIM(Applications!I446))="NOT APPLIED",ISNUMBER(Applications!A446)),Applications!A446-WEEKDAY(Applications!A446,3),"")</f>
        <v/>
      </c>
      <c r="I446" s="26">
        <f>IF(AND(UPPER(TRIM(Applications!I446))="REJECTED",ISNUMBER(Applications!M446)),Applications!M446-WEEKDAY(Applications!M446,3),"")</f>
        <v/>
      </c>
      <c r="J446" s="26">
        <f>IF(AND(UPPER(TRIM(Applications!I446))="OFFER",ISNUMBER(Applications!M446)),Applications!M446-WEEKDAY(Applications!M446,3),"")</f>
        <v/>
      </c>
      <c r="K446" s="26">
        <f>IF(TRIM(Applications!J446)="","",IFERROR(LOOKUP(2,1/ISNUMBER(SEARCH($R$2:$R$25,Applications!J446)),$S$2:$S$25),""))</f>
        <v/>
      </c>
      <c r="L446" s="26">
        <f>IF(K446="","",IF(COUNTIF(K$2:K446,K446)=1,COUNTIF(K$2:K$2000,K446)+(2001-ROW())/100000,""))</f>
        <v/>
      </c>
      <c r="M446" s="26">
        <f>IF(TRIM(Applications!D446)="","",TRIM(LEFT(TRIM(Applications!D446),FIND(",",TRIM(Applications!D446)&amp;",")-1)))</f>
        <v/>
      </c>
      <c r="N446" s="26">
        <f>IF(M446="","",IF(LEN(TRIM(LEFT(TRIM(MID(TRIM(Applications!D446),FIND(",",TRIM(Applications!D446)&amp;",")+1,200)),FIND(",",TRIM(MID(TRIM(Applications!D446),FIND(",",TRIM(Applications!D446)&amp;",")+1,200))&amp;",")-1)))=2,UPPER(TRIM(LEFT(TRIM(MID(TRIM(Applications!D446),FIND(",",TRIM(Applications!D446)&amp;",")+1,200)),FIND(",",TRIM(MID(TRIM(Applications!D446),FIND(",",TRIM(Applications!D446)&amp;",")+1,200))&amp;",")-1))),IFERROR(VLOOKUP(LOWER(TRIM(LEFT(TRIM(MID(TRIM(Applications!D446),FIND(",",TRIM(Applications!D446)&amp;",")+1,200)),FIND(",",TRIM(MID(TRIM(Applications!D446),FIND(",",TRIM(Applications!D446)&amp;",")+1,200))&amp;",")-1))),$U$2:$V$67,2,FALSE),"")))</f>
        <v/>
      </c>
      <c r="O446" s="26">
        <f>IF(M446="","",IF(N446="",M446,M446&amp;", "&amp;N446))</f>
        <v/>
      </c>
      <c r="P446" s="26">
        <f>IF(O446="","",IF(COUNTIF(O$2:O446,O446)=1,COUNTIF(O$2:O$2000,O446)+(2001-ROW())/100000,""))</f>
        <v/>
      </c>
    </row>
    <row r="447">
      <c r="A447" s="26">
        <f>IF(AND(ISNUMBER(Applications!A447),ISNUMBER(Applications!M447),OR(UPPER(TRIM(Applications!I447))="INTERVIEWING",UPPER(TRIM(Applications!I447))="REJECTED",UPPER(TRIM(Applications!I447))="OFFER")),IF(Applications!M447&gt;=Applications!A447,Applications!M447-Applications!A447,""),"")</f>
        <v/>
      </c>
      <c r="B447" s="26">
        <f>IF(AND(D447=1,ISNUMBER(Applications!A447)),WEEKDAY(Applications!A447),"")</f>
        <v/>
      </c>
      <c r="C447" s="27">
        <f>IF(AND(D447=1,ISNUMBER(Applications!A447)),Applications!A447-WEEKDAY(Applications!A447,3),"")</f>
        <v/>
      </c>
      <c r="D447" s="26">
        <f>IF(OR(UPPER(TRIM(Applications!I447))="APPLIED",UPPER(TRIM(Applications!I447))="INTERVIEWING",UPPER(TRIM(Applications!I447))="REJECTED",UPPER(TRIM(Applications!I447))="OFFER"),1,0)</f>
        <v/>
      </c>
      <c r="E447" s="26">
        <f>IF(AND(ISNUMBER(Applications!M447),OR(N(Applications!O447)&gt;0,UPPER(TRIM(Applications!I447))="INTERVIEWING",UPPER(TRIM(Applications!I447))="OFFER")),Applications!M447-WEEKDAY(Applications!M447,3),"")</f>
        <v/>
      </c>
      <c r="F447" s="26">
        <f>IF(AND(UPPER(TRIM(Applications!I447))="SKIPPED",ISNUMBER(Applications!A447)),Applications!A447-WEEKDAY(Applications!A447,3),"")</f>
        <v/>
      </c>
      <c r="G447" s="26">
        <f>IF(AND(UPPER(TRIM(Applications!I447))="BOOKMARKED",ISNUMBER(Applications!A447)),Applications!A447-WEEKDAY(Applications!A447,3),"")</f>
        <v/>
      </c>
      <c r="H447" s="26">
        <f>IF(AND(UPPER(TRIM(Applications!I447))="NOT APPLIED",ISNUMBER(Applications!A447)),Applications!A447-WEEKDAY(Applications!A447,3),"")</f>
        <v/>
      </c>
      <c r="I447" s="26">
        <f>IF(AND(UPPER(TRIM(Applications!I447))="REJECTED",ISNUMBER(Applications!M447)),Applications!M447-WEEKDAY(Applications!M447,3),"")</f>
        <v/>
      </c>
      <c r="J447" s="26">
        <f>IF(AND(UPPER(TRIM(Applications!I447))="OFFER",ISNUMBER(Applications!M447)),Applications!M447-WEEKDAY(Applications!M447,3),"")</f>
        <v/>
      </c>
      <c r="K447" s="26">
        <f>IF(TRIM(Applications!J447)="","",IFERROR(LOOKUP(2,1/ISNUMBER(SEARCH($R$2:$R$25,Applications!J447)),$S$2:$S$25),""))</f>
        <v/>
      </c>
      <c r="L447" s="26">
        <f>IF(K447="","",IF(COUNTIF(K$2:K447,K447)=1,COUNTIF(K$2:K$2000,K447)+(2001-ROW())/100000,""))</f>
        <v/>
      </c>
      <c r="M447" s="26">
        <f>IF(TRIM(Applications!D447)="","",TRIM(LEFT(TRIM(Applications!D447),FIND(",",TRIM(Applications!D447)&amp;",")-1)))</f>
        <v/>
      </c>
      <c r="N447" s="26">
        <f>IF(M447="","",IF(LEN(TRIM(LEFT(TRIM(MID(TRIM(Applications!D447),FIND(",",TRIM(Applications!D447)&amp;",")+1,200)),FIND(",",TRIM(MID(TRIM(Applications!D447),FIND(",",TRIM(Applications!D447)&amp;",")+1,200))&amp;",")-1)))=2,UPPER(TRIM(LEFT(TRIM(MID(TRIM(Applications!D447),FIND(",",TRIM(Applications!D447)&amp;",")+1,200)),FIND(",",TRIM(MID(TRIM(Applications!D447),FIND(",",TRIM(Applications!D447)&amp;",")+1,200))&amp;",")-1))),IFERROR(VLOOKUP(LOWER(TRIM(LEFT(TRIM(MID(TRIM(Applications!D447),FIND(",",TRIM(Applications!D447)&amp;",")+1,200)),FIND(",",TRIM(MID(TRIM(Applications!D447),FIND(",",TRIM(Applications!D447)&amp;",")+1,200))&amp;",")-1))),$U$2:$V$67,2,FALSE),"")))</f>
        <v/>
      </c>
      <c r="O447" s="26">
        <f>IF(M447="","",IF(N447="",M447,M447&amp;", "&amp;N447))</f>
        <v/>
      </c>
      <c r="P447" s="26">
        <f>IF(O447="","",IF(COUNTIF(O$2:O447,O447)=1,COUNTIF(O$2:O$2000,O447)+(2001-ROW())/100000,""))</f>
        <v/>
      </c>
    </row>
    <row r="448">
      <c r="A448" s="26">
        <f>IF(AND(ISNUMBER(Applications!A448),ISNUMBER(Applications!M448),OR(UPPER(TRIM(Applications!I448))="INTERVIEWING",UPPER(TRIM(Applications!I448))="REJECTED",UPPER(TRIM(Applications!I448))="OFFER")),IF(Applications!M448&gt;=Applications!A448,Applications!M448-Applications!A448,""),"")</f>
        <v/>
      </c>
      <c r="B448" s="26">
        <f>IF(AND(D448=1,ISNUMBER(Applications!A448)),WEEKDAY(Applications!A448),"")</f>
        <v/>
      </c>
      <c r="C448" s="27">
        <f>IF(AND(D448=1,ISNUMBER(Applications!A448)),Applications!A448-WEEKDAY(Applications!A448,3),"")</f>
        <v/>
      </c>
      <c r="D448" s="26">
        <f>IF(OR(UPPER(TRIM(Applications!I448))="APPLIED",UPPER(TRIM(Applications!I448))="INTERVIEWING",UPPER(TRIM(Applications!I448))="REJECTED",UPPER(TRIM(Applications!I448))="OFFER"),1,0)</f>
        <v/>
      </c>
      <c r="E448" s="26">
        <f>IF(AND(ISNUMBER(Applications!M448),OR(N(Applications!O448)&gt;0,UPPER(TRIM(Applications!I448))="INTERVIEWING",UPPER(TRIM(Applications!I448))="OFFER")),Applications!M448-WEEKDAY(Applications!M448,3),"")</f>
        <v/>
      </c>
      <c r="F448" s="26">
        <f>IF(AND(UPPER(TRIM(Applications!I448))="SKIPPED",ISNUMBER(Applications!A448)),Applications!A448-WEEKDAY(Applications!A448,3),"")</f>
        <v/>
      </c>
      <c r="G448" s="26">
        <f>IF(AND(UPPER(TRIM(Applications!I448))="BOOKMARKED",ISNUMBER(Applications!A448)),Applications!A448-WEEKDAY(Applications!A448,3),"")</f>
        <v/>
      </c>
      <c r="H448" s="26">
        <f>IF(AND(UPPER(TRIM(Applications!I448))="NOT APPLIED",ISNUMBER(Applications!A448)),Applications!A448-WEEKDAY(Applications!A448,3),"")</f>
        <v/>
      </c>
      <c r="I448" s="26">
        <f>IF(AND(UPPER(TRIM(Applications!I448))="REJECTED",ISNUMBER(Applications!M448)),Applications!M448-WEEKDAY(Applications!M448,3),"")</f>
        <v/>
      </c>
      <c r="J448" s="26">
        <f>IF(AND(UPPER(TRIM(Applications!I448))="OFFER",ISNUMBER(Applications!M448)),Applications!M448-WEEKDAY(Applications!M448,3),"")</f>
        <v/>
      </c>
      <c r="K448" s="26">
        <f>IF(TRIM(Applications!J448)="","",IFERROR(LOOKUP(2,1/ISNUMBER(SEARCH($R$2:$R$25,Applications!J448)),$S$2:$S$25),""))</f>
        <v/>
      </c>
      <c r="L448" s="26">
        <f>IF(K448="","",IF(COUNTIF(K$2:K448,K448)=1,COUNTIF(K$2:K$2000,K448)+(2001-ROW())/100000,""))</f>
        <v/>
      </c>
      <c r="M448" s="26">
        <f>IF(TRIM(Applications!D448)="","",TRIM(LEFT(TRIM(Applications!D448),FIND(",",TRIM(Applications!D448)&amp;",")-1)))</f>
        <v/>
      </c>
      <c r="N448" s="26">
        <f>IF(M448="","",IF(LEN(TRIM(LEFT(TRIM(MID(TRIM(Applications!D448),FIND(",",TRIM(Applications!D448)&amp;",")+1,200)),FIND(",",TRIM(MID(TRIM(Applications!D448),FIND(",",TRIM(Applications!D448)&amp;",")+1,200))&amp;",")-1)))=2,UPPER(TRIM(LEFT(TRIM(MID(TRIM(Applications!D448),FIND(",",TRIM(Applications!D448)&amp;",")+1,200)),FIND(",",TRIM(MID(TRIM(Applications!D448),FIND(",",TRIM(Applications!D448)&amp;",")+1,200))&amp;",")-1))),IFERROR(VLOOKUP(LOWER(TRIM(LEFT(TRIM(MID(TRIM(Applications!D448),FIND(",",TRIM(Applications!D448)&amp;",")+1,200)),FIND(",",TRIM(MID(TRIM(Applications!D448),FIND(",",TRIM(Applications!D448)&amp;",")+1,200))&amp;",")-1))),$U$2:$V$67,2,FALSE),"")))</f>
        <v/>
      </c>
      <c r="O448" s="26">
        <f>IF(M448="","",IF(N448="",M448,M448&amp;", "&amp;N448))</f>
        <v/>
      </c>
      <c r="P448" s="26">
        <f>IF(O448="","",IF(COUNTIF(O$2:O448,O448)=1,COUNTIF(O$2:O$2000,O448)+(2001-ROW())/100000,""))</f>
        <v/>
      </c>
    </row>
    <row r="449">
      <c r="A449" s="26">
        <f>IF(AND(ISNUMBER(Applications!A449),ISNUMBER(Applications!M449),OR(UPPER(TRIM(Applications!I449))="INTERVIEWING",UPPER(TRIM(Applications!I449))="REJECTED",UPPER(TRIM(Applications!I449))="OFFER")),IF(Applications!M449&gt;=Applications!A449,Applications!M449-Applications!A449,""),"")</f>
        <v/>
      </c>
      <c r="B449" s="26">
        <f>IF(AND(D449=1,ISNUMBER(Applications!A449)),WEEKDAY(Applications!A449),"")</f>
        <v/>
      </c>
      <c r="C449" s="27">
        <f>IF(AND(D449=1,ISNUMBER(Applications!A449)),Applications!A449-WEEKDAY(Applications!A449,3),"")</f>
        <v/>
      </c>
      <c r="D449" s="26">
        <f>IF(OR(UPPER(TRIM(Applications!I449))="APPLIED",UPPER(TRIM(Applications!I449))="INTERVIEWING",UPPER(TRIM(Applications!I449))="REJECTED",UPPER(TRIM(Applications!I449))="OFFER"),1,0)</f>
        <v/>
      </c>
      <c r="E449" s="26">
        <f>IF(AND(ISNUMBER(Applications!M449),OR(N(Applications!O449)&gt;0,UPPER(TRIM(Applications!I449))="INTERVIEWING",UPPER(TRIM(Applications!I449))="OFFER")),Applications!M449-WEEKDAY(Applications!M449,3),"")</f>
        <v/>
      </c>
      <c r="F449" s="26">
        <f>IF(AND(UPPER(TRIM(Applications!I449))="SKIPPED",ISNUMBER(Applications!A449)),Applications!A449-WEEKDAY(Applications!A449,3),"")</f>
        <v/>
      </c>
      <c r="G449" s="26">
        <f>IF(AND(UPPER(TRIM(Applications!I449))="BOOKMARKED",ISNUMBER(Applications!A449)),Applications!A449-WEEKDAY(Applications!A449,3),"")</f>
        <v/>
      </c>
      <c r="H449" s="26">
        <f>IF(AND(UPPER(TRIM(Applications!I449))="NOT APPLIED",ISNUMBER(Applications!A449)),Applications!A449-WEEKDAY(Applications!A449,3),"")</f>
        <v/>
      </c>
      <c r="I449" s="26">
        <f>IF(AND(UPPER(TRIM(Applications!I449))="REJECTED",ISNUMBER(Applications!M449)),Applications!M449-WEEKDAY(Applications!M449,3),"")</f>
        <v/>
      </c>
      <c r="J449" s="26">
        <f>IF(AND(UPPER(TRIM(Applications!I449))="OFFER",ISNUMBER(Applications!M449)),Applications!M449-WEEKDAY(Applications!M449,3),"")</f>
        <v/>
      </c>
      <c r="K449" s="26">
        <f>IF(TRIM(Applications!J449)="","",IFERROR(LOOKUP(2,1/ISNUMBER(SEARCH($R$2:$R$25,Applications!J449)),$S$2:$S$25),""))</f>
        <v/>
      </c>
      <c r="L449" s="26">
        <f>IF(K449="","",IF(COUNTIF(K$2:K449,K449)=1,COUNTIF(K$2:K$2000,K449)+(2001-ROW())/100000,""))</f>
        <v/>
      </c>
      <c r="M449" s="26">
        <f>IF(TRIM(Applications!D449)="","",TRIM(LEFT(TRIM(Applications!D449),FIND(",",TRIM(Applications!D449)&amp;",")-1)))</f>
        <v/>
      </c>
      <c r="N449" s="26">
        <f>IF(M449="","",IF(LEN(TRIM(LEFT(TRIM(MID(TRIM(Applications!D449),FIND(",",TRIM(Applications!D449)&amp;",")+1,200)),FIND(",",TRIM(MID(TRIM(Applications!D449),FIND(",",TRIM(Applications!D449)&amp;",")+1,200))&amp;",")-1)))=2,UPPER(TRIM(LEFT(TRIM(MID(TRIM(Applications!D449),FIND(",",TRIM(Applications!D449)&amp;",")+1,200)),FIND(",",TRIM(MID(TRIM(Applications!D449),FIND(",",TRIM(Applications!D449)&amp;",")+1,200))&amp;",")-1))),IFERROR(VLOOKUP(LOWER(TRIM(LEFT(TRIM(MID(TRIM(Applications!D449),FIND(",",TRIM(Applications!D449)&amp;",")+1,200)),FIND(",",TRIM(MID(TRIM(Applications!D449),FIND(",",TRIM(Applications!D449)&amp;",")+1,200))&amp;",")-1))),$U$2:$V$67,2,FALSE),"")))</f>
        <v/>
      </c>
      <c r="O449" s="26">
        <f>IF(M449="","",IF(N449="",M449,M449&amp;", "&amp;N449))</f>
        <v/>
      </c>
      <c r="P449" s="26">
        <f>IF(O449="","",IF(COUNTIF(O$2:O449,O449)=1,COUNTIF(O$2:O$2000,O449)+(2001-ROW())/100000,""))</f>
        <v/>
      </c>
    </row>
    <row r="450">
      <c r="A450" s="26">
        <f>IF(AND(ISNUMBER(Applications!A450),ISNUMBER(Applications!M450),OR(UPPER(TRIM(Applications!I450))="INTERVIEWING",UPPER(TRIM(Applications!I450))="REJECTED",UPPER(TRIM(Applications!I450))="OFFER")),IF(Applications!M450&gt;=Applications!A450,Applications!M450-Applications!A450,""),"")</f>
        <v/>
      </c>
      <c r="B450" s="26">
        <f>IF(AND(D450=1,ISNUMBER(Applications!A450)),WEEKDAY(Applications!A450),"")</f>
        <v/>
      </c>
      <c r="C450" s="27">
        <f>IF(AND(D450=1,ISNUMBER(Applications!A450)),Applications!A450-WEEKDAY(Applications!A450,3),"")</f>
        <v/>
      </c>
      <c r="D450" s="26">
        <f>IF(OR(UPPER(TRIM(Applications!I450))="APPLIED",UPPER(TRIM(Applications!I450))="INTERVIEWING",UPPER(TRIM(Applications!I450))="REJECTED",UPPER(TRIM(Applications!I450))="OFFER"),1,0)</f>
        <v/>
      </c>
      <c r="E450" s="26">
        <f>IF(AND(ISNUMBER(Applications!M450),OR(N(Applications!O450)&gt;0,UPPER(TRIM(Applications!I450))="INTERVIEWING",UPPER(TRIM(Applications!I450))="OFFER")),Applications!M450-WEEKDAY(Applications!M450,3),"")</f>
        <v/>
      </c>
      <c r="F450" s="26">
        <f>IF(AND(UPPER(TRIM(Applications!I450))="SKIPPED",ISNUMBER(Applications!A450)),Applications!A450-WEEKDAY(Applications!A450,3),"")</f>
        <v/>
      </c>
      <c r="G450" s="26">
        <f>IF(AND(UPPER(TRIM(Applications!I450))="BOOKMARKED",ISNUMBER(Applications!A450)),Applications!A450-WEEKDAY(Applications!A450,3),"")</f>
        <v/>
      </c>
      <c r="H450" s="26">
        <f>IF(AND(UPPER(TRIM(Applications!I450))="NOT APPLIED",ISNUMBER(Applications!A450)),Applications!A450-WEEKDAY(Applications!A450,3),"")</f>
        <v/>
      </c>
      <c r="I450" s="26">
        <f>IF(AND(UPPER(TRIM(Applications!I450))="REJECTED",ISNUMBER(Applications!M450)),Applications!M450-WEEKDAY(Applications!M450,3),"")</f>
        <v/>
      </c>
      <c r="J450" s="26">
        <f>IF(AND(UPPER(TRIM(Applications!I450))="OFFER",ISNUMBER(Applications!M450)),Applications!M450-WEEKDAY(Applications!M450,3),"")</f>
        <v/>
      </c>
      <c r="K450" s="26">
        <f>IF(TRIM(Applications!J450)="","",IFERROR(LOOKUP(2,1/ISNUMBER(SEARCH($R$2:$R$25,Applications!J450)),$S$2:$S$25),""))</f>
        <v/>
      </c>
      <c r="L450" s="26">
        <f>IF(K450="","",IF(COUNTIF(K$2:K450,K450)=1,COUNTIF(K$2:K$2000,K450)+(2001-ROW())/100000,""))</f>
        <v/>
      </c>
      <c r="M450" s="26">
        <f>IF(TRIM(Applications!D450)="","",TRIM(LEFT(TRIM(Applications!D450),FIND(",",TRIM(Applications!D450)&amp;",")-1)))</f>
        <v/>
      </c>
      <c r="N450" s="26">
        <f>IF(M450="","",IF(LEN(TRIM(LEFT(TRIM(MID(TRIM(Applications!D450),FIND(",",TRIM(Applications!D450)&amp;",")+1,200)),FIND(",",TRIM(MID(TRIM(Applications!D450),FIND(",",TRIM(Applications!D450)&amp;",")+1,200))&amp;",")-1)))=2,UPPER(TRIM(LEFT(TRIM(MID(TRIM(Applications!D450),FIND(",",TRIM(Applications!D450)&amp;",")+1,200)),FIND(",",TRIM(MID(TRIM(Applications!D450),FIND(",",TRIM(Applications!D450)&amp;",")+1,200))&amp;",")-1))),IFERROR(VLOOKUP(LOWER(TRIM(LEFT(TRIM(MID(TRIM(Applications!D450),FIND(",",TRIM(Applications!D450)&amp;",")+1,200)),FIND(",",TRIM(MID(TRIM(Applications!D450),FIND(",",TRIM(Applications!D450)&amp;",")+1,200))&amp;",")-1))),$U$2:$V$67,2,FALSE),"")))</f>
        <v/>
      </c>
      <c r="O450" s="26">
        <f>IF(M450="","",IF(N450="",M450,M450&amp;", "&amp;N450))</f>
        <v/>
      </c>
      <c r="P450" s="26">
        <f>IF(O450="","",IF(COUNTIF(O$2:O450,O450)=1,COUNTIF(O$2:O$2000,O450)+(2001-ROW())/100000,""))</f>
        <v/>
      </c>
    </row>
    <row r="451">
      <c r="A451" s="26">
        <f>IF(AND(ISNUMBER(Applications!A451),ISNUMBER(Applications!M451),OR(UPPER(TRIM(Applications!I451))="INTERVIEWING",UPPER(TRIM(Applications!I451))="REJECTED",UPPER(TRIM(Applications!I451))="OFFER")),IF(Applications!M451&gt;=Applications!A451,Applications!M451-Applications!A451,""),"")</f>
        <v/>
      </c>
      <c r="B451" s="26">
        <f>IF(AND(D451=1,ISNUMBER(Applications!A451)),WEEKDAY(Applications!A451),"")</f>
        <v/>
      </c>
      <c r="C451" s="27">
        <f>IF(AND(D451=1,ISNUMBER(Applications!A451)),Applications!A451-WEEKDAY(Applications!A451,3),"")</f>
        <v/>
      </c>
      <c r="D451" s="26">
        <f>IF(OR(UPPER(TRIM(Applications!I451))="APPLIED",UPPER(TRIM(Applications!I451))="INTERVIEWING",UPPER(TRIM(Applications!I451))="REJECTED",UPPER(TRIM(Applications!I451))="OFFER"),1,0)</f>
        <v/>
      </c>
      <c r="E451" s="26">
        <f>IF(AND(ISNUMBER(Applications!M451),OR(N(Applications!O451)&gt;0,UPPER(TRIM(Applications!I451))="INTERVIEWING",UPPER(TRIM(Applications!I451))="OFFER")),Applications!M451-WEEKDAY(Applications!M451,3),"")</f>
        <v/>
      </c>
      <c r="F451" s="26">
        <f>IF(AND(UPPER(TRIM(Applications!I451))="SKIPPED",ISNUMBER(Applications!A451)),Applications!A451-WEEKDAY(Applications!A451,3),"")</f>
        <v/>
      </c>
      <c r="G451" s="26">
        <f>IF(AND(UPPER(TRIM(Applications!I451))="BOOKMARKED",ISNUMBER(Applications!A451)),Applications!A451-WEEKDAY(Applications!A451,3),"")</f>
        <v/>
      </c>
      <c r="H451" s="26">
        <f>IF(AND(UPPER(TRIM(Applications!I451))="NOT APPLIED",ISNUMBER(Applications!A451)),Applications!A451-WEEKDAY(Applications!A451,3),"")</f>
        <v/>
      </c>
      <c r="I451" s="26">
        <f>IF(AND(UPPER(TRIM(Applications!I451))="REJECTED",ISNUMBER(Applications!M451)),Applications!M451-WEEKDAY(Applications!M451,3),"")</f>
        <v/>
      </c>
      <c r="J451" s="26">
        <f>IF(AND(UPPER(TRIM(Applications!I451))="OFFER",ISNUMBER(Applications!M451)),Applications!M451-WEEKDAY(Applications!M451,3),"")</f>
        <v/>
      </c>
      <c r="K451" s="26">
        <f>IF(TRIM(Applications!J451)="","",IFERROR(LOOKUP(2,1/ISNUMBER(SEARCH($R$2:$R$25,Applications!J451)),$S$2:$S$25),""))</f>
        <v/>
      </c>
      <c r="L451" s="26">
        <f>IF(K451="","",IF(COUNTIF(K$2:K451,K451)=1,COUNTIF(K$2:K$2000,K451)+(2001-ROW())/100000,""))</f>
        <v/>
      </c>
      <c r="M451" s="26">
        <f>IF(TRIM(Applications!D451)="","",TRIM(LEFT(TRIM(Applications!D451),FIND(",",TRIM(Applications!D451)&amp;",")-1)))</f>
        <v/>
      </c>
      <c r="N451" s="26">
        <f>IF(M451="","",IF(LEN(TRIM(LEFT(TRIM(MID(TRIM(Applications!D451),FIND(",",TRIM(Applications!D451)&amp;",")+1,200)),FIND(",",TRIM(MID(TRIM(Applications!D451),FIND(",",TRIM(Applications!D451)&amp;",")+1,200))&amp;",")-1)))=2,UPPER(TRIM(LEFT(TRIM(MID(TRIM(Applications!D451),FIND(",",TRIM(Applications!D451)&amp;",")+1,200)),FIND(",",TRIM(MID(TRIM(Applications!D451),FIND(",",TRIM(Applications!D451)&amp;",")+1,200))&amp;",")-1))),IFERROR(VLOOKUP(LOWER(TRIM(LEFT(TRIM(MID(TRIM(Applications!D451),FIND(",",TRIM(Applications!D451)&amp;",")+1,200)),FIND(",",TRIM(MID(TRIM(Applications!D451),FIND(",",TRIM(Applications!D451)&amp;",")+1,200))&amp;",")-1))),$U$2:$V$67,2,FALSE),"")))</f>
        <v/>
      </c>
      <c r="O451" s="26">
        <f>IF(M451="","",IF(N451="",M451,M451&amp;", "&amp;N451))</f>
        <v/>
      </c>
      <c r="P451" s="26">
        <f>IF(O451="","",IF(COUNTIF(O$2:O451,O451)=1,COUNTIF(O$2:O$2000,O451)+(2001-ROW())/100000,""))</f>
        <v/>
      </c>
    </row>
    <row r="452">
      <c r="A452" s="26">
        <f>IF(AND(ISNUMBER(Applications!A452),ISNUMBER(Applications!M452),OR(UPPER(TRIM(Applications!I452))="INTERVIEWING",UPPER(TRIM(Applications!I452))="REJECTED",UPPER(TRIM(Applications!I452))="OFFER")),IF(Applications!M452&gt;=Applications!A452,Applications!M452-Applications!A452,""),"")</f>
        <v/>
      </c>
      <c r="B452" s="26">
        <f>IF(AND(D452=1,ISNUMBER(Applications!A452)),WEEKDAY(Applications!A452),"")</f>
        <v/>
      </c>
      <c r="C452" s="27">
        <f>IF(AND(D452=1,ISNUMBER(Applications!A452)),Applications!A452-WEEKDAY(Applications!A452,3),"")</f>
        <v/>
      </c>
      <c r="D452" s="26">
        <f>IF(OR(UPPER(TRIM(Applications!I452))="APPLIED",UPPER(TRIM(Applications!I452))="INTERVIEWING",UPPER(TRIM(Applications!I452))="REJECTED",UPPER(TRIM(Applications!I452))="OFFER"),1,0)</f>
        <v/>
      </c>
      <c r="E452" s="26">
        <f>IF(AND(ISNUMBER(Applications!M452),OR(N(Applications!O452)&gt;0,UPPER(TRIM(Applications!I452))="INTERVIEWING",UPPER(TRIM(Applications!I452))="OFFER")),Applications!M452-WEEKDAY(Applications!M452,3),"")</f>
        <v/>
      </c>
      <c r="F452" s="26">
        <f>IF(AND(UPPER(TRIM(Applications!I452))="SKIPPED",ISNUMBER(Applications!A452)),Applications!A452-WEEKDAY(Applications!A452,3),"")</f>
        <v/>
      </c>
      <c r="G452" s="26">
        <f>IF(AND(UPPER(TRIM(Applications!I452))="BOOKMARKED",ISNUMBER(Applications!A452)),Applications!A452-WEEKDAY(Applications!A452,3),"")</f>
        <v/>
      </c>
      <c r="H452" s="26">
        <f>IF(AND(UPPER(TRIM(Applications!I452))="NOT APPLIED",ISNUMBER(Applications!A452)),Applications!A452-WEEKDAY(Applications!A452,3),"")</f>
        <v/>
      </c>
      <c r="I452" s="26">
        <f>IF(AND(UPPER(TRIM(Applications!I452))="REJECTED",ISNUMBER(Applications!M452)),Applications!M452-WEEKDAY(Applications!M452,3),"")</f>
        <v/>
      </c>
      <c r="J452" s="26">
        <f>IF(AND(UPPER(TRIM(Applications!I452))="OFFER",ISNUMBER(Applications!M452)),Applications!M452-WEEKDAY(Applications!M452,3),"")</f>
        <v/>
      </c>
      <c r="K452" s="26">
        <f>IF(TRIM(Applications!J452)="","",IFERROR(LOOKUP(2,1/ISNUMBER(SEARCH($R$2:$R$25,Applications!J452)),$S$2:$S$25),""))</f>
        <v/>
      </c>
      <c r="L452" s="26">
        <f>IF(K452="","",IF(COUNTIF(K$2:K452,K452)=1,COUNTIF(K$2:K$2000,K452)+(2001-ROW())/100000,""))</f>
        <v/>
      </c>
      <c r="M452" s="26">
        <f>IF(TRIM(Applications!D452)="","",TRIM(LEFT(TRIM(Applications!D452),FIND(",",TRIM(Applications!D452)&amp;",")-1)))</f>
        <v/>
      </c>
      <c r="N452" s="26">
        <f>IF(M452="","",IF(LEN(TRIM(LEFT(TRIM(MID(TRIM(Applications!D452),FIND(",",TRIM(Applications!D452)&amp;",")+1,200)),FIND(",",TRIM(MID(TRIM(Applications!D452),FIND(",",TRIM(Applications!D452)&amp;",")+1,200))&amp;",")-1)))=2,UPPER(TRIM(LEFT(TRIM(MID(TRIM(Applications!D452),FIND(",",TRIM(Applications!D452)&amp;",")+1,200)),FIND(",",TRIM(MID(TRIM(Applications!D452),FIND(",",TRIM(Applications!D452)&amp;",")+1,200))&amp;",")-1))),IFERROR(VLOOKUP(LOWER(TRIM(LEFT(TRIM(MID(TRIM(Applications!D452),FIND(",",TRIM(Applications!D452)&amp;",")+1,200)),FIND(",",TRIM(MID(TRIM(Applications!D452),FIND(",",TRIM(Applications!D452)&amp;",")+1,200))&amp;",")-1))),$U$2:$V$67,2,FALSE),"")))</f>
        <v/>
      </c>
      <c r="O452" s="26">
        <f>IF(M452="","",IF(N452="",M452,M452&amp;", "&amp;N452))</f>
        <v/>
      </c>
      <c r="P452" s="26">
        <f>IF(O452="","",IF(COUNTIF(O$2:O452,O452)=1,COUNTIF(O$2:O$2000,O452)+(2001-ROW())/100000,""))</f>
        <v/>
      </c>
    </row>
    <row r="453">
      <c r="A453" s="26">
        <f>IF(AND(ISNUMBER(Applications!A453),ISNUMBER(Applications!M453),OR(UPPER(TRIM(Applications!I453))="INTERVIEWING",UPPER(TRIM(Applications!I453))="REJECTED",UPPER(TRIM(Applications!I453))="OFFER")),IF(Applications!M453&gt;=Applications!A453,Applications!M453-Applications!A453,""),"")</f>
        <v/>
      </c>
      <c r="B453" s="26">
        <f>IF(AND(D453=1,ISNUMBER(Applications!A453)),WEEKDAY(Applications!A453),"")</f>
        <v/>
      </c>
      <c r="C453" s="27">
        <f>IF(AND(D453=1,ISNUMBER(Applications!A453)),Applications!A453-WEEKDAY(Applications!A453,3),"")</f>
        <v/>
      </c>
      <c r="D453" s="26">
        <f>IF(OR(UPPER(TRIM(Applications!I453))="APPLIED",UPPER(TRIM(Applications!I453))="INTERVIEWING",UPPER(TRIM(Applications!I453))="REJECTED",UPPER(TRIM(Applications!I453))="OFFER"),1,0)</f>
        <v/>
      </c>
      <c r="E453" s="26">
        <f>IF(AND(ISNUMBER(Applications!M453),OR(N(Applications!O453)&gt;0,UPPER(TRIM(Applications!I453))="INTERVIEWING",UPPER(TRIM(Applications!I453))="OFFER")),Applications!M453-WEEKDAY(Applications!M453,3),"")</f>
        <v/>
      </c>
      <c r="F453" s="26">
        <f>IF(AND(UPPER(TRIM(Applications!I453))="SKIPPED",ISNUMBER(Applications!A453)),Applications!A453-WEEKDAY(Applications!A453,3),"")</f>
        <v/>
      </c>
      <c r="G453" s="26">
        <f>IF(AND(UPPER(TRIM(Applications!I453))="BOOKMARKED",ISNUMBER(Applications!A453)),Applications!A453-WEEKDAY(Applications!A453,3),"")</f>
        <v/>
      </c>
      <c r="H453" s="26">
        <f>IF(AND(UPPER(TRIM(Applications!I453))="NOT APPLIED",ISNUMBER(Applications!A453)),Applications!A453-WEEKDAY(Applications!A453,3),"")</f>
        <v/>
      </c>
      <c r="I453" s="26">
        <f>IF(AND(UPPER(TRIM(Applications!I453))="REJECTED",ISNUMBER(Applications!M453)),Applications!M453-WEEKDAY(Applications!M453,3),"")</f>
        <v/>
      </c>
      <c r="J453" s="26">
        <f>IF(AND(UPPER(TRIM(Applications!I453))="OFFER",ISNUMBER(Applications!M453)),Applications!M453-WEEKDAY(Applications!M453,3),"")</f>
        <v/>
      </c>
      <c r="K453" s="26">
        <f>IF(TRIM(Applications!J453)="","",IFERROR(LOOKUP(2,1/ISNUMBER(SEARCH($R$2:$R$25,Applications!J453)),$S$2:$S$25),""))</f>
        <v/>
      </c>
      <c r="L453" s="26">
        <f>IF(K453="","",IF(COUNTIF(K$2:K453,K453)=1,COUNTIF(K$2:K$2000,K453)+(2001-ROW())/100000,""))</f>
        <v/>
      </c>
      <c r="M453" s="26">
        <f>IF(TRIM(Applications!D453)="","",TRIM(LEFT(TRIM(Applications!D453),FIND(",",TRIM(Applications!D453)&amp;",")-1)))</f>
        <v/>
      </c>
      <c r="N453" s="26">
        <f>IF(M453="","",IF(LEN(TRIM(LEFT(TRIM(MID(TRIM(Applications!D453),FIND(",",TRIM(Applications!D453)&amp;",")+1,200)),FIND(",",TRIM(MID(TRIM(Applications!D453),FIND(",",TRIM(Applications!D453)&amp;",")+1,200))&amp;",")-1)))=2,UPPER(TRIM(LEFT(TRIM(MID(TRIM(Applications!D453),FIND(",",TRIM(Applications!D453)&amp;",")+1,200)),FIND(",",TRIM(MID(TRIM(Applications!D453),FIND(",",TRIM(Applications!D453)&amp;",")+1,200))&amp;",")-1))),IFERROR(VLOOKUP(LOWER(TRIM(LEFT(TRIM(MID(TRIM(Applications!D453),FIND(",",TRIM(Applications!D453)&amp;",")+1,200)),FIND(",",TRIM(MID(TRIM(Applications!D453),FIND(",",TRIM(Applications!D453)&amp;",")+1,200))&amp;",")-1))),$U$2:$V$67,2,FALSE),"")))</f>
        <v/>
      </c>
      <c r="O453" s="26">
        <f>IF(M453="","",IF(N453="",M453,M453&amp;", "&amp;N453))</f>
        <v/>
      </c>
      <c r="P453" s="26">
        <f>IF(O453="","",IF(COUNTIF(O$2:O453,O453)=1,COUNTIF(O$2:O$2000,O453)+(2001-ROW())/100000,""))</f>
        <v/>
      </c>
    </row>
    <row r="454">
      <c r="A454" s="26">
        <f>IF(AND(ISNUMBER(Applications!A454),ISNUMBER(Applications!M454),OR(UPPER(TRIM(Applications!I454))="INTERVIEWING",UPPER(TRIM(Applications!I454))="REJECTED",UPPER(TRIM(Applications!I454))="OFFER")),IF(Applications!M454&gt;=Applications!A454,Applications!M454-Applications!A454,""),"")</f>
        <v/>
      </c>
      <c r="B454" s="26">
        <f>IF(AND(D454=1,ISNUMBER(Applications!A454)),WEEKDAY(Applications!A454),"")</f>
        <v/>
      </c>
      <c r="C454" s="27">
        <f>IF(AND(D454=1,ISNUMBER(Applications!A454)),Applications!A454-WEEKDAY(Applications!A454,3),"")</f>
        <v/>
      </c>
      <c r="D454" s="26">
        <f>IF(OR(UPPER(TRIM(Applications!I454))="APPLIED",UPPER(TRIM(Applications!I454))="INTERVIEWING",UPPER(TRIM(Applications!I454))="REJECTED",UPPER(TRIM(Applications!I454))="OFFER"),1,0)</f>
        <v/>
      </c>
      <c r="E454" s="26">
        <f>IF(AND(ISNUMBER(Applications!M454),OR(N(Applications!O454)&gt;0,UPPER(TRIM(Applications!I454))="INTERVIEWING",UPPER(TRIM(Applications!I454))="OFFER")),Applications!M454-WEEKDAY(Applications!M454,3),"")</f>
        <v/>
      </c>
      <c r="F454" s="26">
        <f>IF(AND(UPPER(TRIM(Applications!I454))="SKIPPED",ISNUMBER(Applications!A454)),Applications!A454-WEEKDAY(Applications!A454,3),"")</f>
        <v/>
      </c>
      <c r="G454" s="26">
        <f>IF(AND(UPPER(TRIM(Applications!I454))="BOOKMARKED",ISNUMBER(Applications!A454)),Applications!A454-WEEKDAY(Applications!A454,3),"")</f>
        <v/>
      </c>
      <c r="H454" s="26">
        <f>IF(AND(UPPER(TRIM(Applications!I454))="NOT APPLIED",ISNUMBER(Applications!A454)),Applications!A454-WEEKDAY(Applications!A454,3),"")</f>
        <v/>
      </c>
      <c r="I454" s="26">
        <f>IF(AND(UPPER(TRIM(Applications!I454))="REJECTED",ISNUMBER(Applications!M454)),Applications!M454-WEEKDAY(Applications!M454,3),"")</f>
        <v/>
      </c>
      <c r="J454" s="26">
        <f>IF(AND(UPPER(TRIM(Applications!I454))="OFFER",ISNUMBER(Applications!M454)),Applications!M454-WEEKDAY(Applications!M454,3),"")</f>
        <v/>
      </c>
      <c r="K454" s="26">
        <f>IF(TRIM(Applications!J454)="","",IFERROR(LOOKUP(2,1/ISNUMBER(SEARCH($R$2:$R$25,Applications!J454)),$S$2:$S$25),""))</f>
        <v/>
      </c>
      <c r="L454" s="26">
        <f>IF(K454="","",IF(COUNTIF(K$2:K454,K454)=1,COUNTIF(K$2:K$2000,K454)+(2001-ROW())/100000,""))</f>
        <v/>
      </c>
      <c r="M454" s="26">
        <f>IF(TRIM(Applications!D454)="","",TRIM(LEFT(TRIM(Applications!D454),FIND(",",TRIM(Applications!D454)&amp;",")-1)))</f>
        <v/>
      </c>
      <c r="N454" s="26">
        <f>IF(M454="","",IF(LEN(TRIM(LEFT(TRIM(MID(TRIM(Applications!D454),FIND(",",TRIM(Applications!D454)&amp;",")+1,200)),FIND(",",TRIM(MID(TRIM(Applications!D454),FIND(",",TRIM(Applications!D454)&amp;",")+1,200))&amp;",")-1)))=2,UPPER(TRIM(LEFT(TRIM(MID(TRIM(Applications!D454),FIND(",",TRIM(Applications!D454)&amp;",")+1,200)),FIND(",",TRIM(MID(TRIM(Applications!D454),FIND(",",TRIM(Applications!D454)&amp;",")+1,200))&amp;",")-1))),IFERROR(VLOOKUP(LOWER(TRIM(LEFT(TRIM(MID(TRIM(Applications!D454),FIND(",",TRIM(Applications!D454)&amp;",")+1,200)),FIND(",",TRIM(MID(TRIM(Applications!D454),FIND(",",TRIM(Applications!D454)&amp;",")+1,200))&amp;",")-1))),$U$2:$V$67,2,FALSE),"")))</f>
        <v/>
      </c>
      <c r="O454" s="26">
        <f>IF(M454="","",IF(N454="",M454,M454&amp;", "&amp;N454))</f>
        <v/>
      </c>
      <c r="P454" s="26">
        <f>IF(O454="","",IF(COUNTIF(O$2:O454,O454)=1,COUNTIF(O$2:O$2000,O454)+(2001-ROW())/100000,""))</f>
        <v/>
      </c>
    </row>
    <row r="455">
      <c r="A455" s="26">
        <f>IF(AND(ISNUMBER(Applications!A455),ISNUMBER(Applications!M455),OR(UPPER(TRIM(Applications!I455))="INTERVIEWING",UPPER(TRIM(Applications!I455))="REJECTED",UPPER(TRIM(Applications!I455))="OFFER")),IF(Applications!M455&gt;=Applications!A455,Applications!M455-Applications!A455,""),"")</f>
        <v/>
      </c>
      <c r="B455" s="26">
        <f>IF(AND(D455=1,ISNUMBER(Applications!A455)),WEEKDAY(Applications!A455),"")</f>
        <v/>
      </c>
      <c r="C455" s="27">
        <f>IF(AND(D455=1,ISNUMBER(Applications!A455)),Applications!A455-WEEKDAY(Applications!A455,3),"")</f>
        <v/>
      </c>
      <c r="D455" s="26">
        <f>IF(OR(UPPER(TRIM(Applications!I455))="APPLIED",UPPER(TRIM(Applications!I455))="INTERVIEWING",UPPER(TRIM(Applications!I455))="REJECTED",UPPER(TRIM(Applications!I455))="OFFER"),1,0)</f>
        <v/>
      </c>
      <c r="E455" s="26">
        <f>IF(AND(ISNUMBER(Applications!M455),OR(N(Applications!O455)&gt;0,UPPER(TRIM(Applications!I455))="INTERVIEWING",UPPER(TRIM(Applications!I455))="OFFER")),Applications!M455-WEEKDAY(Applications!M455,3),"")</f>
        <v/>
      </c>
      <c r="F455" s="26">
        <f>IF(AND(UPPER(TRIM(Applications!I455))="SKIPPED",ISNUMBER(Applications!A455)),Applications!A455-WEEKDAY(Applications!A455,3),"")</f>
        <v/>
      </c>
      <c r="G455" s="26">
        <f>IF(AND(UPPER(TRIM(Applications!I455))="BOOKMARKED",ISNUMBER(Applications!A455)),Applications!A455-WEEKDAY(Applications!A455,3),"")</f>
        <v/>
      </c>
      <c r="H455" s="26">
        <f>IF(AND(UPPER(TRIM(Applications!I455))="NOT APPLIED",ISNUMBER(Applications!A455)),Applications!A455-WEEKDAY(Applications!A455,3),"")</f>
        <v/>
      </c>
      <c r="I455" s="26">
        <f>IF(AND(UPPER(TRIM(Applications!I455))="REJECTED",ISNUMBER(Applications!M455)),Applications!M455-WEEKDAY(Applications!M455,3),"")</f>
        <v/>
      </c>
      <c r="J455" s="26">
        <f>IF(AND(UPPER(TRIM(Applications!I455))="OFFER",ISNUMBER(Applications!M455)),Applications!M455-WEEKDAY(Applications!M455,3),"")</f>
        <v/>
      </c>
      <c r="K455" s="26">
        <f>IF(TRIM(Applications!J455)="","",IFERROR(LOOKUP(2,1/ISNUMBER(SEARCH($R$2:$R$25,Applications!J455)),$S$2:$S$25),""))</f>
        <v/>
      </c>
      <c r="L455" s="26">
        <f>IF(K455="","",IF(COUNTIF(K$2:K455,K455)=1,COUNTIF(K$2:K$2000,K455)+(2001-ROW())/100000,""))</f>
        <v/>
      </c>
      <c r="M455" s="26">
        <f>IF(TRIM(Applications!D455)="","",TRIM(LEFT(TRIM(Applications!D455),FIND(",",TRIM(Applications!D455)&amp;",")-1)))</f>
        <v/>
      </c>
      <c r="N455" s="26">
        <f>IF(M455="","",IF(LEN(TRIM(LEFT(TRIM(MID(TRIM(Applications!D455),FIND(",",TRIM(Applications!D455)&amp;",")+1,200)),FIND(",",TRIM(MID(TRIM(Applications!D455),FIND(",",TRIM(Applications!D455)&amp;",")+1,200))&amp;",")-1)))=2,UPPER(TRIM(LEFT(TRIM(MID(TRIM(Applications!D455),FIND(",",TRIM(Applications!D455)&amp;",")+1,200)),FIND(",",TRIM(MID(TRIM(Applications!D455),FIND(",",TRIM(Applications!D455)&amp;",")+1,200))&amp;",")-1))),IFERROR(VLOOKUP(LOWER(TRIM(LEFT(TRIM(MID(TRIM(Applications!D455),FIND(",",TRIM(Applications!D455)&amp;",")+1,200)),FIND(",",TRIM(MID(TRIM(Applications!D455),FIND(",",TRIM(Applications!D455)&amp;",")+1,200))&amp;",")-1))),$U$2:$V$67,2,FALSE),"")))</f>
        <v/>
      </c>
      <c r="O455" s="26">
        <f>IF(M455="","",IF(N455="",M455,M455&amp;", "&amp;N455))</f>
        <v/>
      </c>
      <c r="P455" s="26">
        <f>IF(O455="","",IF(COUNTIF(O$2:O455,O455)=1,COUNTIF(O$2:O$2000,O455)+(2001-ROW())/100000,""))</f>
        <v/>
      </c>
    </row>
    <row r="456">
      <c r="A456" s="26">
        <f>IF(AND(ISNUMBER(Applications!A456),ISNUMBER(Applications!M456),OR(UPPER(TRIM(Applications!I456))="INTERVIEWING",UPPER(TRIM(Applications!I456))="REJECTED",UPPER(TRIM(Applications!I456))="OFFER")),IF(Applications!M456&gt;=Applications!A456,Applications!M456-Applications!A456,""),"")</f>
        <v/>
      </c>
      <c r="B456" s="26">
        <f>IF(AND(D456=1,ISNUMBER(Applications!A456)),WEEKDAY(Applications!A456),"")</f>
        <v/>
      </c>
      <c r="C456" s="27">
        <f>IF(AND(D456=1,ISNUMBER(Applications!A456)),Applications!A456-WEEKDAY(Applications!A456,3),"")</f>
        <v/>
      </c>
      <c r="D456" s="26">
        <f>IF(OR(UPPER(TRIM(Applications!I456))="APPLIED",UPPER(TRIM(Applications!I456))="INTERVIEWING",UPPER(TRIM(Applications!I456))="REJECTED",UPPER(TRIM(Applications!I456))="OFFER"),1,0)</f>
        <v/>
      </c>
      <c r="E456" s="26">
        <f>IF(AND(ISNUMBER(Applications!M456),OR(N(Applications!O456)&gt;0,UPPER(TRIM(Applications!I456))="INTERVIEWING",UPPER(TRIM(Applications!I456))="OFFER")),Applications!M456-WEEKDAY(Applications!M456,3),"")</f>
        <v/>
      </c>
      <c r="F456" s="26">
        <f>IF(AND(UPPER(TRIM(Applications!I456))="SKIPPED",ISNUMBER(Applications!A456)),Applications!A456-WEEKDAY(Applications!A456,3),"")</f>
        <v/>
      </c>
      <c r="G456" s="26">
        <f>IF(AND(UPPER(TRIM(Applications!I456))="BOOKMARKED",ISNUMBER(Applications!A456)),Applications!A456-WEEKDAY(Applications!A456,3),"")</f>
        <v/>
      </c>
      <c r="H456" s="26">
        <f>IF(AND(UPPER(TRIM(Applications!I456))="NOT APPLIED",ISNUMBER(Applications!A456)),Applications!A456-WEEKDAY(Applications!A456,3),"")</f>
        <v/>
      </c>
      <c r="I456" s="26">
        <f>IF(AND(UPPER(TRIM(Applications!I456))="REJECTED",ISNUMBER(Applications!M456)),Applications!M456-WEEKDAY(Applications!M456,3),"")</f>
        <v/>
      </c>
      <c r="J456" s="26">
        <f>IF(AND(UPPER(TRIM(Applications!I456))="OFFER",ISNUMBER(Applications!M456)),Applications!M456-WEEKDAY(Applications!M456,3),"")</f>
        <v/>
      </c>
      <c r="K456" s="26">
        <f>IF(TRIM(Applications!J456)="","",IFERROR(LOOKUP(2,1/ISNUMBER(SEARCH($R$2:$R$25,Applications!J456)),$S$2:$S$25),""))</f>
        <v/>
      </c>
      <c r="L456" s="26">
        <f>IF(K456="","",IF(COUNTIF(K$2:K456,K456)=1,COUNTIF(K$2:K$2000,K456)+(2001-ROW())/100000,""))</f>
        <v/>
      </c>
      <c r="M456" s="26">
        <f>IF(TRIM(Applications!D456)="","",TRIM(LEFT(TRIM(Applications!D456),FIND(",",TRIM(Applications!D456)&amp;",")-1)))</f>
        <v/>
      </c>
      <c r="N456" s="26">
        <f>IF(M456="","",IF(LEN(TRIM(LEFT(TRIM(MID(TRIM(Applications!D456),FIND(",",TRIM(Applications!D456)&amp;",")+1,200)),FIND(",",TRIM(MID(TRIM(Applications!D456),FIND(",",TRIM(Applications!D456)&amp;",")+1,200))&amp;",")-1)))=2,UPPER(TRIM(LEFT(TRIM(MID(TRIM(Applications!D456),FIND(",",TRIM(Applications!D456)&amp;",")+1,200)),FIND(",",TRIM(MID(TRIM(Applications!D456),FIND(",",TRIM(Applications!D456)&amp;",")+1,200))&amp;",")-1))),IFERROR(VLOOKUP(LOWER(TRIM(LEFT(TRIM(MID(TRIM(Applications!D456),FIND(",",TRIM(Applications!D456)&amp;",")+1,200)),FIND(",",TRIM(MID(TRIM(Applications!D456),FIND(",",TRIM(Applications!D456)&amp;",")+1,200))&amp;",")-1))),$U$2:$V$67,2,FALSE),"")))</f>
        <v/>
      </c>
      <c r="O456" s="26">
        <f>IF(M456="","",IF(N456="",M456,M456&amp;", "&amp;N456))</f>
        <v/>
      </c>
      <c r="P456" s="26">
        <f>IF(O456="","",IF(COUNTIF(O$2:O456,O456)=1,COUNTIF(O$2:O$2000,O456)+(2001-ROW())/100000,""))</f>
        <v/>
      </c>
    </row>
    <row r="457">
      <c r="A457" s="26">
        <f>IF(AND(ISNUMBER(Applications!A457),ISNUMBER(Applications!M457),OR(UPPER(TRIM(Applications!I457))="INTERVIEWING",UPPER(TRIM(Applications!I457))="REJECTED",UPPER(TRIM(Applications!I457))="OFFER")),IF(Applications!M457&gt;=Applications!A457,Applications!M457-Applications!A457,""),"")</f>
        <v/>
      </c>
      <c r="B457" s="26">
        <f>IF(AND(D457=1,ISNUMBER(Applications!A457)),WEEKDAY(Applications!A457),"")</f>
        <v/>
      </c>
      <c r="C457" s="27">
        <f>IF(AND(D457=1,ISNUMBER(Applications!A457)),Applications!A457-WEEKDAY(Applications!A457,3),"")</f>
        <v/>
      </c>
      <c r="D457" s="26">
        <f>IF(OR(UPPER(TRIM(Applications!I457))="APPLIED",UPPER(TRIM(Applications!I457))="INTERVIEWING",UPPER(TRIM(Applications!I457))="REJECTED",UPPER(TRIM(Applications!I457))="OFFER"),1,0)</f>
        <v/>
      </c>
      <c r="E457" s="26">
        <f>IF(AND(ISNUMBER(Applications!M457),OR(N(Applications!O457)&gt;0,UPPER(TRIM(Applications!I457))="INTERVIEWING",UPPER(TRIM(Applications!I457))="OFFER")),Applications!M457-WEEKDAY(Applications!M457,3),"")</f>
        <v/>
      </c>
      <c r="F457" s="26">
        <f>IF(AND(UPPER(TRIM(Applications!I457))="SKIPPED",ISNUMBER(Applications!A457)),Applications!A457-WEEKDAY(Applications!A457,3),"")</f>
        <v/>
      </c>
      <c r="G457" s="26">
        <f>IF(AND(UPPER(TRIM(Applications!I457))="BOOKMARKED",ISNUMBER(Applications!A457)),Applications!A457-WEEKDAY(Applications!A457,3),"")</f>
        <v/>
      </c>
      <c r="H457" s="26">
        <f>IF(AND(UPPER(TRIM(Applications!I457))="NOT APPLIED",ISNUMBER(Applications!A457)),Applications!A457-WEEKDAY(Applications!A457,3),"")</f>
        <v/>
      </c>
      <c r="I457" s="26">
        <f>IF(AND(UPPER(TRIM(Applications!I457))="REJECTED",ISNUMBER(Applications!M457)),Applications!M457-WEEKDAY(Applications!M457,3),"")</f>
        <v/>
      </c>
      <c r="J457" s="26">
        <f>IF(AND(UPPER(TRIM(Applications!I457))="OFFER",ISNUMBER(Applications!M457)),Applications!M457-WEEKDAY(Applications!M457,3),"")</f>
        <v/>
      </c>
      <c r="K457" s="26">
        <f>IF(TRIM(Applications!J457)="","",IFERROR(LOOKUP(2,1/ISNUMBER(SEARCH($R$2:$R$25,Applications!J457)),$S$2:$S$25),""))</f>
        <v/>
      </c>
      <c r="L457" s="26">
        <f>IF(K457="","",IF(COUNTIF(K$2:K457,K457)=1,COUNTIF(K$2:K$2000,K457)+(2001-ROW())/100000,""))</f>
        <v/>
      </c>
      <c r="M457" s="26">
        <f>IF(TRIM(Applications!D457)="","",TRIM(LEFT(TRIM(Applications!D457),FIND(",",TRIM(Applications!D457)&amp;",")-1)))</f>
        <v/>
      </c>
      <c r="N457" s="26">
        <f>IF(M457="","",IF(LEN(TRIM(LEFT(TRIM(MID(TRIM(Applications!D457),FIND(",",TRIM(Applications!D457)&amp;",")+1,200)),FIND(",",TRIM(MID(TRIM(Applications!D457),FIND(",",TRIM(Applications!D457)&amp;",")+1,200))&amp;",")-1)))=2,UPPER(TRIM(LEFT(TRIM(MID(TRIM(Applications!D457),FIND(",",TRIM(Applications!D457)&amp;",")+1,200)),FIND(",",TRIM(MID(TRIM(Applications!D457),FIND(",",TRIM(Applications!D457)&amp;",")+1,200))&amp;",")-1))),IFERROR(VLOOKUP(LOWER(TRIM(LEFT(TRIM(MID(TRIM(Applications!D457),FIND(",",TRIM(Applications!D457)&amp;",")+1,200)),FIND(",",TRIM(MID(TRIM(Applications!D457),FIND(",",TRIM(Applications!D457)&amp;",")+1,200))&amp;",")-1))),$U$2:$V$67,2,FALSE),"")))</f>
        <v/>
      </c>
      <c r="O457" s="26">
        <f>IF(M457="","",IF(N457="",M457,M457&amp;", "&amp;N457))</f>
        <v/>
      </c>
      <c r="P457" s="26">
        <f>IF(O457="","",IF(COUNTIF(O$2:O457,O457)=1,COUNTIF(O$2:O$2000,O457)+(2001-ROW())/100000,""))</f>
        <v/>
      </c>
    </row>
    <row r="458">
      <c r="A458" s="26">
        <f>IF(AND(ISNUMBER(Applications!A458),ISNUMBER(Applications!M458),OR(UPPER(TRIM(Applications!I458))="INTERVIEWING",UPPER(TRIM(Applications!I458))="REJECTED",UPPER(TRIM(Applications!I458))="OFFER")),IF(Applications!M458&gt;=Applications!A458,Applications!M458-Applications!A458,""),"")</f>
        <v/>
      </c>
      <c r="B458" s="26">
        <f>IF(AND(D458=1,ISNUMBER(Applications!A458)),WEEKDAY(Applications!A458),"")</f>
        <v/>
      </c>
      <c r="C458" s="27">
        <f>IF(AND(D458=1,ISNUMBER(Applications!A458)),Applications!A458-WEEKDAY(Applications!A458,3),"")</f>
        <v/>
      </c>
      <c r="D458" s="26">
        <f>IF(OR(UPPER(TRIM(Applications!I458))="APPLIED",UPPER(TRIM(Applications!I458))="INTERVIEWING",UPPER(TRIM(Applications!I458))="REJECTED",UPPER(TRIM(Applications!I458))="OFFER"),1,0)</f>
        <v/>
      </c>
      <c r="E458" s="26">
        <f>IF(AND(ISNUMBER(Applications!M458),OR(N(Applications!O458)&gt;0,UPPER(TRIM(Applications!I458))="INTERVIEWING",UPPER(TRIM(Applications!I458))="OFFER")),Applications!M458-WEEKDAY(Applications!M458,3),"")</f>
        <v/>
      </c>
      <c r="F458" s="26">
        <f>IF(AND(UPPER(TRIM(Applications!I458))="SKIPPED",ISNUMBER(Applications!A458)),Applications!A458-WEEKDAY(Applications!A458,3),"")</f>
        <v/>
      </c>
      <c r="G458" s="26">
        <f>IF(AND(UPPER(TRIM(Applications!I458))="BOOKMARKED",ISNUMBER(Applications!A458)),Applications!A458-WEEKDAY(Applications!A458,3),"")</f>
        <v/>
      </c>
      <c r="H458" s="26">
        <f>IF(AND(UPPER(TRIM(Applications!I458))="NOT APPLIED",ISNUMBER(Applications!A458)),Applications!A458-WEEKDAY(Applications!A458,3),"")</f>
        <v/>
      </c>
      <c r="I458" s="26">
        <f>IF(AND(UPPER(TRIM(Applications!I458))="REJECTED",ISNUMBER(Applications!M458)),Applications!M458-WEEKDAY(Applications!M458,3),"")</f>
        <v/>
      </c>
      <c r="J458" s="26">
        <f>IF(AND(UPPER(TRIM(Applications!I458))="OFFER",ISNUMBER(Applications!M458)),Applications!M458-WEEKDAY(Applications!M458,3),"")</f>
        <v/>
      </c>
      <c r="K458" s="26">
        <f>IF(TRIM(Applications!J458)="","",IFERROR(LOOKUP(2,1/ISNUMBER(SEARCH($R$2:$R$25,Applications!J458)),$S$2:$S$25),""))</f>
        <v/>
      </c>
      <c r="L458" s="26">
        <f>IF(K458="","",IF(COUNTIF(K$2:K458,K458)=1,COUNTIF(K$2:K$2000,K458)+(2001-ROW())/100000,""))</f>
        <v/>
      </c>
      <c r="M458" s="26">
        <f>IF(TRIM(Applications!D458)="","",TRIM(LEFT(TRIM(Applications!D458),FIND(",",TRIM(Applications!D458)&amp;",")-1)))</f>
        <v/>
      </c>
      <c r="N458" s="26">
        <f>IF(M458="","",IF(LEN(TRIM(LEFT(TRIM(MID(TRIM(Applications!D458),FIND(",",TRIM(Applications!D458)&amp;",")+1,200)),FIND(",",TRIM(MID(TRIM(Applications!D458),FIND(",",TRIM(Applications!D458)&amp;",")+1,200))&amp;",")-1)))=2,UPPER(TRIM(LEFT(TRIM(MID(TRIM(Applications!D458),FIND(",",TRIM(Applications!D458)&amp;",")+1,200)),FIND(",",TRIM(MID(TRIM(Applications!D458),FIND(",",TRIM(Applications!D458)&amp;",")+1,200))&amp;",")-1))),IFERROR(VLOOKUP(LOWER(TRIM(LEFT(TRIM(MID(TRIM(Applications!D458),FIND(",",TRIM(Applications!D458)&amp;",")+1,200)),FIND(",",TRIM(MID(TRIM(Applications!D458),FIND(",",TRIM(Applications!D458)&amp;",")+1,200))&amp;",")-1))),$U$2:$V$67,2,FALSE),"")))</f>
        <v/>
      </c>
      <c r="O458" s="26">
        <f>IF(M458="","",IF(N458="",M458,M458&amp;", "&amp;N458))</f>
        <v/>
      </c>
      <c r="P458" s="26">
        <f>IF(O458="","",IF(COUNTIF(O$2:O458,O458)=1,COUNTIF(O$2:O$2000,O458)+(2001-ROW())/100000,""))</f>
        <v/>
      </c>
    </row>
    <row r="459">
      <c r="A459" s="26">
        <f>IF(AND(ISNUMBER(Applications!A459),ISNUMBER(Applications!M459),OR(UPPER(TRIM(Applications!I459))="INTERVIEWING",UPPER(TRIM(Applications!I459))="REJECTED",UPPER(TRIM(Applications!I459))="OFFER")),IF(Applications!M459&gt;=Applications!A459,Applications!M459-Applications!A459,""),"")</f>
        <v/>
      </c>
      <c r="B459" s="26">
        <f>IF(AND(D459=1,ISNUMBER(Applications!A459)),WEEKDAY(Applications!A459),"")</f>
        <v/>
      </c>
      <c r="C459" s="27">
        <f>IF(AND(D459=1,ISNUMBER(Applications!A459)),Applications!A459-WEEKDAY(Applications!A459,3),"")</f>
        <v/>
      </c>
      <c r="D459" s="26">
        <f>IF(OR(UPPER(TRIM(Applications!I459))="APPLIED",UPPER(TRIM(Applications!I459))="INTERVIEWING",UPPER(TRIM(Applications!I459))="REJECTED",UPPER(TRIM(Applications!I459))="OFFER"),1,0)</f>
        <v/>
      </c>
      <c r="E459" s="26">
        <f>IF(AND(ISNUMBER(Applications!M459),OR(N(Applications!O459)&gt;0,UPPER(TRIM(Applications!I459))="INTERVIEWING",UPPER(TRIM(Applications!I459))="OFFER")),Applications!M459-WEEKDAY(Applications!M459,3),"")</f>
        <v/>
      </c>
      <c r="F459" s="26">
        <f>IF(AND(UPPER(TRIM(Applications!I459))="SKIPPED",ISNUMBER(Applications!A459)),Applications!A459-WEEKDAY(Applications!A459,3),"")</f>
        <v/>
      </c>
      <c r="G459" s="26">
        <f>IF(AND(UPPER(TRIM(Applications!I459))="BOOKMARKED",ISNUMBER(Applications!A459)),Applications!A459-WEEKDAY(Applications!A459,3),"")</f>
        <v/>
      </c>
      <c r="H459" s="26">
        <f>IF(AND(UPPER(TRIM(Applications!I459))="NOT APPLIED",ISNUMBER(Applications!A459)),Applications!A459-WEEKDAY(Applications!A459,3),"")</f>
        <v/>
      </c>
      <c r="I459" s="26">
        <f>IF(AND(UPPER(TRIM(Applications!I459))="REJECTED",ISNUMBER(Applications!M459)),Applications!M459-WEEKDAY(Applications!M459,3),"")</f>
        <v/>
      </c>
      <c r="J459" s="26">
        <f>IF(AND(UPPER(TRIM(Applications!I459))="OFFER",ISNUMBER(Applications!M459)),Applications!M459-WEEKDAY(Applications!M459,3),"")</f>
        <v/>
      </c>
      <c r="K459" s="26">
        <f>IF(TRIM(Applications!J459)="","",IFERROR(LOOKUP(2,1/ISNUMBER(SEARCH($R$2:$R$25,Applications!J459)),$S$2:$S$25),""))</f>
        <v/>
      </c>
      <c r="L459" s="26">
        <f>IF(K459="","",IF(COUNTIF(K$2:K459,K459)=1,COUNTIF(K$2:K$2000,K459)+(2001-ROW())/100000,""))</f>
        <v/>
      </c>
      <c r="M459" s="26">
        <f>IF(TRIM(Applications!D459)="","",TRIM(LEFT(TRIM(Applications!D459),FIND(",",TRIM(Applications!D459)&amp;",")-1)))</f>
        <v/>
      </c>
      <c r="N459" s="26">
        <f>IF(M459="","",IF(LEN(TRIM(LEFT(TRIM(MID(TRIM(Applications!D459),FIND(",",TRIM(Applications!D459)&amp;",")+1,200)),FIND(",",TRIM(MID(TRIM(Applications!D459),FIND(",",TRIM(Applications!D459)&amp;",")+1,200))&amp;",")-1)))=2,UPPER(TRIM(LEFT(TRIM(MID(TRIM(Applications!D459),FIND(",",TRIM(Applications!D459)&amp;",")+1,200)),FIND(",",TRIM(MID(TRIM(Applications!D459),FIND(",",TRIM(Applications!D459)&amp;",")+1,200))&amp;",")-1))),IFERROR(VLOOKUP(LOWER(TRIM(LEFT(TRIM(MID(TRIM(Applications!D459),FIND(",",TRIM(Applications!D459)&amp;",")+1,200)),FIND(",",TRIM(MID(TRIM(Applications!D459),FIND(",",TRIM(Applications!D459)&amp;",")+1,200))&amp;",")-1))),$U$2:$V$67,2,FALSE),"")))</f>
        <v/>
      </c>
      <c r="O459" s="26">
        <f>IF(M459="","",IF(N459="",M459,M459&amp;", "&amp;N459))</f>
        <v/>
      </c>
      <c r="P459" s="26">
        <f>IF(O459="","",IF(COUNTIF(O$2:O459,O459)=1,COUNTIF(O$2:O$2000,O459)+(2001-ROW())/100000,""))</f>
        <v/>
      </c>
    </row>
    <row r="460">
      <c r="A460" s="26">
        <f>IF(AND(ISNUMBER(Applications!A460),ISNUMBER(Applications!M460),OR(UPPER(TRIM(Applications!I460))="INTERVIEWING",UPPER(TRIM(Applications!I460))="REJECTED",UPPER(TRIM(Applications!I460))="OFFER")),IF(Applications!M460&gt;=Applications!A460,Applications!M460-Applications!A460,""),"")</f>
        <v/>
      </c>
      <c r="B460" s="26">
        <f>IF(AND(D460=1,ISNUMBER(Applications!A460)),WEEKDAY(Applications!A460),"")</f>
        <v/>
      </c>
      <c r="C460" s="27">
        <f>IF(AND(D460=1,ISNUMBER(Applications!A460)),Applications!A460-WEEKDAY(Applications!A460,3),"")</f>
        <v/>
      </c>
      <c r="D460" s="26">
        <f>IF(OR(UPPER(TRIM(Applications!I460))="APPLIED",UPPER(TRIM(Applications!I460))="INTERVIEWING",UPPER(TRIM(Applications!I460))="REJECTED",UPPER(TRIM(Applications!I460))="OFFER"),1,0)</f>
        <v/>
      </c>
      <c r="E460" s="26">
        <f>IF(AND(ISNUMBER(Applications!M460),OR(N(Applications!O460)&gt;0,UPPER(TRIM(Applications!I460))="INTERVIEWING",UPPER(TRIM(Applications!I460))="OFFER")),Applications!M460-WEEKDAY(Applications!M460,3),"")</f>
        <v/>
      </c>
      <c r="F460" s="26">
        <f>IF(AND(UPPER(TRIM(Applications!I460))="SKIPPED",ISNUMBER(Applications!A460)),Applications!A460-WEEKDAY(Applications!A460,3),"")</f>
        <v/>
      </c>
      <c r="G460" s="26">
        <f>IF(AND(UPPER(TRIM(Applications!I460))="BOOKMARKED",ISNUMBER(Applications!A460)),Applications!A460-WEEKDAY(Applications!A460,3),"")</f>
        <v/>
      </c>
      <c r="H460" s="26">
        <f>IF(AND(UPPER(TRIM(Applications!I460))="NOT APPLIED",ISNUMBER(Applications!A460)),Applications!A460-WEEKDAY(Applications!A460,3),"")</f>
        <v/>
      </c>
      <c r="I460" s="26">
        <f>IF(AND(UPPER(TRIM(Applications!I460))="REJECTED",ISNUMBER(Applications!M460)),Applications!M460-WEEKDAY(Applications!M460,3),"")</f>
        <v/>
      </c>
      <c r="J460" s="26">
        <f>IF(AND(UPPER(TRIM(Applications!I460))="OFFER",ISNUMBER(Applications!M460)),Applications!M460-WEEKDAY(Applications!M460,3),"")</f>
        <v/>
      </c>
      <c r="K460" s="26">
        <f>IF(TRIM(Applications!J460)="","",IFERROR(LOOKUP(2,1/ISNUMBER(SEARCH($R$2:$R$25,Applications!J460)),$S$2:$S$25),""))</f>
        <v/>
      </c>
      <c r="L460" s="26">
        <f>IF(K460="","",IF(COUNTIF(K$2:K460,K460)=1,COUNTIF(K$2:K$2000,K460)+(2001-ROW())/100000,""))</f>
        <v/>
      </c>
      <c r="M460" s="26">
        <f>IF(TRIM(Applications!D460)="","",TRIM(LEFT(TRIM(Applications!D460),FIND(",",TRIM(Applications!D460)&amp;",")-1)))</f>
        <v/>
      </c>
      <c r="N460" s="26">
        <f>IF(M460="","",IF(LEN(TRIM(LEFT(TRIM(MID(TRIM(Applications!D460),FIND(",",TRIM(Applications!D460)&amp;",")+1,200)),FIND(",",TRIM(MID(TRIM(Applications!D460),FIND(",",TRIM(Applications!D460)&amp;",")+1,200))&amp;",")-1)))=2,UPPER(TRIM(LEFT(TRIM(MID(TRIM(Applications!D460),FIND(",",TRIM(Applications!D460)&amp;",")+1,200)),FIND(",",TRIM(MID(TRIM(Applications!D460),FIND(",",TRIM(Applications!D460)&amp;",")+1,200))&amp;",")-1))),IFERROR(VLOOKUP(LOWER(TRIM(LEFT(TRIM(MID(TRIM(Applications!D460),FIND(",",TRIM(Applications!D460)&amp;",")+1,200)),FIND(",",TRIM(MID(TRIM(Applications!D460),FIND(",",TRIM(Applications!D460)&amp;",")+1,200))&amp;",")-1))),$U$2:$V$67,2,FALSE),"")))</f>
        <v/>
      </c>
      <c r="O460" s="26">
        <f>IF(M460="","",IF(N460="",M460,M460&amp;", "&amp;N460))</f>
        <v/>
      </c>
      <c r="P460" s="26">
        <f>IF(O460="","",IF(COUNTIF(O$2:O460,O460)=1,COUNTIF(O$2:O$2000,O460)+(2001-ROW())/100000,""))</f>
        <v/>
      </c>
    </row>
    <row r="461">
      <c r="A461" s="26">
        <f>IF(AND(ISNUMBER(Applications!A461),ISNUMBER(Applications!M461),OR(UPPER(TRIM(Applications!I461))="INTERVIEWING",UPPER(TRIM(Applications!I461))="REJECTED",UPPER(TRIM(Applications!I461))="OFFER")),IF(Applications!M461&gt;=Applications!A461,Applications!M461-Applications!A461,""),"")</f>
        <v/>
      </c>
      <c r="B461" s="26">
        <f>IF(AND(D461=1,ISNUMBER(Applications!A461)),WEEKDAY(Applications!A461),"")</f>
        <v/>
      </c>
      <c r="C461" s="27">
        <f>IF(AND(D461=1,ISNUMBER(Applications!A461)),Applications!A461-WEEKDAY(Applications!A461,3),"")</f>
        <v/>
      </c>
      <c r="D461" s="26">
        <f>IF(OR(UPPER(TRIM(Applications!I461))="APPLIED",UPPER(TRIM(Applications!I461))="INTERVIEWING",UPPER(TRIM(Applications!I461))="REJECTED",UPPER(TRIM(Applications!I461))="OFFER"),1,0)</f>
        <v/>
      </c>
      <c r="E461" s="26">
        <f>IF(AND(ISNUMBER(Applications!M461),OR(N(Applications!O461)&gt;0,UPPER(TRIM(Applications!I461))="INTERVIEWING",UPPER(TRIM(Applications!I461))="OFFER")),Applications!M461-WEEKDAY(Applications!M461,3),"")</f>
        <v/>
      </c>
      <c r="F461" s="26">
        <f>IF(AND(UPPER(TRIM(Applications!I461))="SKIPPED",ISNUMBER(Applications!A461)),Applications!A461-WEEKDAY(Applications!A461,3),"")</f>
        <v/>
      </c>
      <c r="G461" s="26">
        <f>IF(AND(UPPER(TRIM(Applications!I461))="BOOKMARKED",ISNUMBER(Applications!A461)),Applications!A461-WEEKDAY(Applications!A461,3),"")</f>
        <v/>
      </c>
      <c r="H461" s="26">
        <f>IF(AND(UPPER(TRIM(Applications!I461))="NOT APPLIED",ISNUMBER(Applications!A461)),Applications!A461-WEEKDAY(Applications!A461,3),"")</f>
        <v/>
      </c>
      <c r="I461" s="26">
        <f>IF(AND(UPPER(TRIM(Applications!I461))="REJECTED",ISNUMBER(Applications!M461)),Applications!M461-WEEKDAY(Applications!M461,3),"")</f>
        <v/>
      </c>
      <c r="J461" s="26">
        <f>IF(AND(UPPER(TRIM(Applications!I461))="OFFER",ISNUMBER(Applications!M461)),Applications!M461-WEEKDAY(Applications!M461,3),"")</f>
        <v/>
      </c>
      <c r="K461" s="26">
        <f>IF(TRIM(Applications!J461)="","",IFERROR(LOOKUP(2,1/ISNUMBER(SEARCH($R$2:$R$25,Applications!J461)),$S$2:$S$25),""))</f>
        <v/>
      </c>
      <c r="L461" s="26">
        <f>IF(K461="","",IF(COUNTIF(K$2:K461,K461)=1,COUNTIF(K$2:K$2000,K461)+(2001-ROW())/100000,""))</f>
        <v/>
      </c>
      <c r="M461" s="26">
        <f>IF(TRIM(Applications!D461)="","",TRIM(LEFT(TRIM(Applications!D461),FIND(",",TRIM(Applications!D461)&amp;",")-1)))</f>
        <v/>
      </c>
      <c r="N461" s="26">
        <f>IF(M461="","",IF(LEN(TRIM(LEFT(TRIM(MID(TRIM(Applications!D461),FIND(",",TRIM(Applications!D461)&amp;",")+1,200)),FIND(",",TRIM(MID(TRIM(Applications!D461),FIND(",",TRIM(Applications!D461)&amp;",")+1,200))&amp;",")-1)))=2,UPPER(TRIM(LEFT(TRIM(MID(TRIM(Applications!D461),FIND(",",TRIM(Applications!D461)&amp;",")+1,200)),FIND(",",TRIM(MID(TRIM(Applications!D461),FIND(",",TRIM(Applications!D461)&amp;",")+1,200))&amp;",")-1))),IFERROR(VLOOKUP(LOWER(TRIM(LEFT(TRIM(MID(TRIM(Applications!D461),FIND(",",TRIM(Applications!D461)&amp;",")+1,200)),FIND(",",TRIM(MID(TRIM(Applications!D461),FIND(",",TRIM(Applications!D461)&amp;",")+1,200))&amp;",")-1))),$U$2:$V$67,2,FALSE),"")))</f>
        <v/>
      </c>
      <c r="O461" s="26">
        <f>IF(M461="","",IF(N461="",M461,M461&amp;", "&amp;N461))</f>
        <v/>
      </c>
      <c r="P461" s="26">
        <f>IF(O461="","",IF(COUNTIF(O$2:O461,O461)=1,COUNTIF(O$2:O$2000,O461)+(2001-ROW())/100000,""))</f>
        <v/>
      </c>
    </row>
    <row r="462">
      <c r="A462" s="26">
        <f>IF(AND(ISNUMBER(Applications!A462),ISNUMBER(Applications!M462),OR(UPPER(TRIM(Applications!I462))="INTERVIEWING",UPPER(TRIM(Applications!I462))="REJECTED",UPPER(TRIM(Applications!I462))="OFFER")),IF(Applications!M462&gt;=Applications!A462,Applications!M462-Applications!A462,""),"")</f>
        <v/>
      </c>
      <c r="B462" s="26">
        <f>IF(AND(D462=1,ISNUMBER(Applications!A462)),WEEKDAY(Applications!A462),"")</f>
        <v/>
      </c>
      <c r="C462" s="27">
        <f>IF(AND(D462=1,ISNUMBER(Applications!A462)),Applications!A462-WEEKDAY(Applications!A462,3),"")</f>
        <v/>
      </c>
      <c r="D462" s="26">
        <f>IF(OR(UPPER(TRIM(Applications!I462))="APPLIED",UPPER(TRIM(Applications!I462))="INTERVIEWING",UPPER(TRIM(Applications!I462))="REJECTED",UPPER(TRIM(Applications!I462))="OFFER"),1,0)</f>
        <v/>
      </c>
      <c r="E462" s="26">
        <f>IF(AND(ISNUMBER(Applications!M462),OR(N(Applications!O462)&gt;0,UPPER(TRIM(Applications!I462))="INTERVIEWING",UPPER(TRIM(Applications!I462))="OFFER")),Applications!M462-WEEKDAY(Applications!M462,3),"")</f>
        <v/>
      </c>
      <c r="F462" s="26">
        <f>IF(AND(UPPER(TRIM(Applications!I462))="SKIPPED",ISNUMBER(Applications!A462)),Applications!A462-WEEKDAY(Applications!A462,3),"")</f>
        <v/>
      </c>
      <c r="G462" s="26">
        <f>IF(AND(UPPER(TRIM(Applications!I462))="BOOKMARKED",ISNUMBER(Applications!A462)),Applications!A462-WEEKDAY(Applications!A462,3),"")</f>
        <v/>
      </c>
      <c r="H462" s="26">
        <f>IF(AND(UPPER(TRIM(Applications!I462))="NOT APPLIED",ISNUMBER(Applications!A462)),Applications!A462-WEEKDAY(Applications!A462,3),"")</f>
        <v/>
      </c>
      <c r="I462" s="26">
        <f>IF(AND(UPPER(TRIM(Applications!I462))="REJECTED",ISNUMBER(Applications!M462)),Applications!M462-WEEKDAY(Applications!M462,3),"")</f>
        <v/>
      </c>
      <c r="J462" s="26">
        <f>IF(AND(UPPER(TRIM(Applications!I462))="OFFER",ISNUMBER(Applications!M462)),Applications!M462-WEEKDAY(Applications!M462,3),"")</f>
        <v/>
      </c>
      <c r="K462" s="26">
        <f>IF(TRIM(Applications!J462)="","",IFERROR(LOOKUP(2,1/ISNUMBER(SEARCH($R$2:$R$25,Applications!J462)),$S$2:$S$25),""))</f>
        <v/>
      </c>
      <c r="L462" s="26">
        <f>IF(K462="","",IF(COUNTIF(K$2:K462,K462)=1,COUNTIF(K$2:K$2000,K462)+(2001-ROW())/100000,""))</f>
        <v/>
      </c>
      <c r="M462" s="26">
        <f>IF(TRIM(Applications!D462)="","",TRIM(LEFT(TRIM(Applications!D462),FIND(",",TRIM(Applications!D462)&amp;",")-1)))</f>
        <v/>
      </c>
      <c r="N462" s="26">
        <f>IF(M462="","",IF(LEN(TRIM(LEFT(TRIM(MID(TRIM(Applications!D462),FIND(",",TRIM(Applications!D462)&amp;",")+1,200)),FIND(",",TRIM(MID(TRIM(Applications!D462),FIND(",",TRIM(Applications!D462)&amp;",")+1,200))&amp;",")-1)))=2,UPPER(TRIM(LEFT(TRIM(MID(TRIM(Applications!D462),FIND(",",TRIM(Applications!D462)&amp;",")+1,200)),FIND(",",TRIM(MID(TRIM(Applications!D462),FIND(",",TRIM(Applications!D462)&amp;",")+1,200))&amp;",")-1))),IFERROR(VLOOKUP(LOWER(TRIM(LEFT(TRIM(MID(TRIM(Applications!D462),FIND(",",TRIM(Applications!D462)&amp;",")+1,200)),FIND(",",TRIM(MID(TRIM(Applications!D462),FIND(",",TRIM(Applications!D462)&amp;",")+1,200))&amp;",")-1))),$U$2:$V$67,2,FALSE),"")))</f>
        <v/>
      </c>
      <c r="O462" s="26">
        <f>IF(M462="","",IF(N462="",M462,M462&amp;", "&amp;N462))</f>
        <v/>
      </c>
      <c r="P462" s="26">
        <f>IF(O462="","",IF(COUNTIF(O$2:O462,O462)=1,COUNTIF(O$2:O$2000,O462)+(2001-ROW())/100000,""))</f>
        <v/>
      </c>
    </row>
    <row r="463">
      <c r="A463" s="26">
        <f>IF(AND(ISNUMBER(Applications!A463),ISNUMBER(Applications!M463),OR(UPPER(TRIM(Applications!I463))="INTERVIEWING",UPPER(TRIM(Applications!I463))="REJECTED",UPPER(TRIM(Applications!I463))="OFFER")),IF(Applications!M463&gt;=Applications!A463,Applications!M463-Applications!A463,""),"")</f>
        <v/>
      </c>
      <c r="B463" s="26">
        <f>IF(AND(D463=1,ISNUMBER(Applications!A463)),WEEKDAY(Applications!A463),"")</f>
        <v/>
      </c>
      <c r="C463" s="27">
        <f>IF(AND(D463=1,ISNUMBER(Applications!A463)),Applications!A463-WEEKDAY(Applications!A463,3),"")</f>
        <v/>
      </c>
      <c r="D463" s="26">
        <f>IF(OR(UPPER(TRIM(Applications!I463))="APPLIED",UPPER(TRIM(Applications!I463))="INTERVIEWING",UPPER(TRIM(Applications!I463))="REJECTED",UPPER(TRIM(Applications!I463))="OFFER"),1,0)</f>
        <v/>
      </c>
      <c r="E463" s="26">
        <f>IF(AND(ISNUMBER(Applications!M463),OR(N(Applications!O463)&gt;0,UPPER(TRIM(Applications!I463))="INTERVIEWING",UPPER(TRIM(Applications!I463))="OFFER")),Applications!M463-WEEKDAY(Applications!M463,3),"")</f>
        <v/>
      </c>
      <c r="F463" s="26">
        <f>IF(AND(UPPER(TRIM(Applications!I463))="SKIPPED",ISNUMBER(Applications!A463)),Applications!A463-WEEKDAY(Applications!A463,3),"")</f>
        <v/>
      </c>
      <c r="G463" s="26">
        <f>IF(AND(UPPER(TRIM(Applications!I463))="BOOKMARKED",ISNUMBER(Applications!A463)),Applications!A463-WEEKDAY(Applications!A463,3),"")</f>
        <v/>
      </c>
      <c r="H463" s="26">
        <f>IF(AND(UPPER(TRIM(Applications!I463))="NOT APPLIED",ISNUMBER(Applications!A463)),Applications!A463-WEEKDAY(Applications!A463,3),"")</f>
        <v/>
      </c>
      <c r="I463" s="26">
        <f>IF(AND(UPPER(TRIM(Applications!I463))="REJECTED",ISNUMBER(Applications!M463)),Applications!M463-WEEKDAY(Applications!M463,3),"")</f>
        <v/>
      </c>
      <c r="J463" s="26">
        <f>IF(AND(UPPER(TRIM(Applications!I463))="OFFER",ISNUMBER(Applications!M463)),Applications!M463-WEEKDAY(Applications!M463,3),"")</f>
        <v/>
      </c>
      <c r="K463" s="26">
        <f>IF(TRIM(Applications!J463)="","",IFERROR(LOOKUP(2,1/ISNUMBER(SEARCH($R$2:$R$25,Applications!J463)),$S$2:$S$25),""))</f>
        <v/>
      </c>
      <c r="L463" s="26">
        <f>IF(K463="","",IF(COUNTIF(K$2:K463,K463)=1,COUNTIF(K$2:K$2000,K463)+(2001-ROW())/100000,""))</f>
        <v/>
      </c>
      <c r="M463" s="26">
        <f>IF(TRIM(Applications!D463)="","",TRIM(LEFT(TRIM(Applications!D463),FIND(",",TRIM(Applications!D463)&amp;",")-1)))</f>
        <v/>
      </c>
      <c r="N463" s="26">
        <f>IF(M463="","",IF(LEN(TRIM(LEFT(TRIM(MID(TRIM(Applications!D463),FIND(",",TRIM(Applications!D463)&amp;",")+1,200)),FIND(",",TRIM(MID(TRIM(Applications!D463),FIND(",",TRIM(Applications!D463)&amp;",")+1,200))&amp;",")-1)))=2,UPPER(TRIM(LEFT(TRIM(MID(TRIM(Applications!D463),FIND(",",TRIM(Applications!D463)&amp;",")+1,200)),FIND(",",TRIM(MID(TRIM(Applications!D463),FIND(",",TRIM(Applications!D463)&amp;",")+1,200))&amp;",")-1))),IFERROR(VLOOKUP(LOWER(TRIM(LEFT(TRIM(MID(TRIM(Applications!D463),FIND(",",TRIM(Applications!D463)&amp;",")+1,200)),FIND(",",TRIM(MID(TRIM(Applications!D463),FIND(",",TRIM(Applications!D463)&amp;",")+1,200))&amp;",")-1))),$U$2:$V$67,2,FALSE),"")))</f>
        <v/>
      </c>
      <c r="O463" s="26">
        <f>IF(M463="","",IF(N463="",M463,M463&amp;", "&amp;N463))</f>
        <v/>
      </c>
      <c r="P463" s="26">
        <f>IF(O463="","",IF(COUNTIF(O$2:O463,O463)=1,COUNTIF(O$2:O$2000,O463)+(2001-ROW())/100000,""))</f>
        <v/>
      </c>
    </row>
    <row r="464">
      <c r="A464" s="26">
        <f>IF(AND(ISNUMBER(Applications!A464),ISNUMBER(Applications!M464),OR(UPPER(TRIM(Applications!I464))="INTERVIEWING",UPPER(TRIM(Applications!I464))="REJECTED",UPPER(TRIM(Applications!I464))="OFFER")),IF(Applications!M464&gt;=Applications!A464,Applications!M464-Applications!A464,""),"")</f>
        <v/>
      </c>
      <c r="B464" s="26">
        <f>IF(AND(D464=1,ISNUMBER(Applications!A464)),WEEKDAY(Applications!A464),"")</f>
        <v/>
      </c>
      <c r="C464" s="27">
        <f>IF(AND(D464=1,ISNUMBER(Applications!A464)),Applications!A464-WEEKDAY(Applications!A464,3),"")</f>
        <v/>
      </c>
      <c r="D464" s="26">
        <f>IF(OR(UPPER(TRIM(Applications!I464))="APPLIED",UPPER(TRIM(Applications!I464))="INTERVIEWING",UPPER(TRIM(Applications!I464))="REJECTED",UPPER(TRIM(Applications!I464))="OFFER"),1,0)</f>
        <v/>
      </c>
      <c r="E464" s="26">
        <f>IF(AND(ISNUMBER(Applications!M464),OR(N(Applications!O464)&gt;0,UPPER(TRIM(Applications!I464))="INTERVIEWING",UPPER(TRIM(Applications!I464))="OFFER")),Applications!M464-WEEKDAY(Applications!M464,3),"")</f>
        <v/>
      </c>
      <c r="F464" s="26">
        <f>IF(AND(UPPER(TRIM(Applications!I464))="SKIPPED",ISNUMBER(Applications!A464)),Applications!A464-WEEKDAY(Applications!A464,3),"")</f>
        <v/>
      </c>
      <c r="G464" s="26">
        <f>IF(AND(UPPER(TRIM(Applications!I464))="BOOKMARKED",ISNUMBER(Applications!A464)),Applications!A464-WEEKDAY(Applications!A464,3),"")</f>
        <v/>
      </c>
      <c r="H464" s="26">
        <f>IF(AND(UPPER(TRIM(Applications!I464))="NOT APPLIED",ISNUMBER(Applications!A464)),Applications!A464-WEEKDAY(Applications!A464,3),"")</f>
        <v/>
      </c>
      <c r="I464" s="26">
        <f>IF(AND(UPPER(TRIM(Applications!I464))="REJECTED",ISNUMBER(Applications!M464)),Applications!M464-WEEKDAY(Applications!M464,3),"")</f>
        <v/>
      </c>
      <c r="J464" s="26">
        <f>IF(AND(UPPER(TRIM(Applications!I464))="OFFER",ISNUMBER(Applications!M464)),Applications!M464-WEEKDAY(Applications!M464,3),"")</f>
        <v/>
      </c>
      <c r="K464" s="26">
        <f>IF(TRIM(Applications!J464)="","",IFERROR(LOOKUP(2,1/ISNUMBER(SEARCH($R$2:$R$25,Applications!J464)),$S$2:$S$25),""))</f>
        <v/>
      </c>
      <c r="L464" s="26">
        <f>IF(K464="","",IF(COUNTIF(K$2:K464,K464)=1,COUNTIF(K$2:K$2000,K464)+(2001-ROW())/100000,""))</f>
        <v/>
      </c>
      <c r="M464" s="26">
        <f>IF(TRIM(Applications!D464)="","",TRIM(LEFT(TRIM(Applications!D464),FIND(",",TRIM(Applications!D464)&amp;",")-1)))</f>
        <v/>
      </c>
      <c r="N464" s="26">
        <f>IF(M464="","",IF(LEN(TRIM(LEFT(TRIM(MID(TRIM(Applications!D464),FIND(",",TRIM(Applications!D464)&amp;",")+1,200)),FIND(",",TRIM(MID(TRIM(Applications!D464),FIND(",",TRIM(Applications!D464)&amp;",")+1,200))&amp;",")-1)))=2,UPPER(TRIM(LEFT(TRIM(MID(TRIM(Applications!D464),FIND(",",TRIM(Applications!D464)&amp;",")+1,200)),FIND(",",TRIM(MID(TRIM(Applications!D464),FIND(",",TRIM(Applications!D464)&amp;",")+1,200))&amp;",")-1))),IFERROR(VLOOKUP(LOWER(TRIM(LEFT(TRIM(MID(TRIM(Applications!D464),FIND(",",TRIM(Applications!D464)&amp;",")+1,200)),FIND(",",TRIM(MID(TRIM(Applications!D464),FIND(",",TRIM(Applications!D464)&amp;",")+1,200))&amp;",")-1))),$U$2:$V$67,2,FALSE),"")))</f>
        <v/>
      </c>
      <c r="O464" s="26">
        <f>IF(M464="","",IF(N464="",M464,M464&amp;", "&amp;N464))</f>
        <v/>
      </c>
      <c r="P464" s="26">
        <f>IF(O464="","",IF(COUNTIF(O$2:O464,O464)=1,COUNTIF(O$2:O$2000,O464)+(2001-ROW())/100000,""))</f>
        <v/>
      </c>
    </row>
    <row r="465">
      <c r="A465" s="26">
        <f>IF(AND(ISNUMBER(Applications!A465),ISNUMBER(Applications!M465),OR(UPPER(TRIM(Applications!I465))="INTERVIEWING",UPPER(TRIM(Applications!I465))="REJECTED",UPPER(TRIM(Applications!I465))="OFFER")),IF(Applications!M465&gt;=Applications!A465,Applications!M465-Applications!A465,""),"")</f>
        <v/>
      </c>
      <c r="B465" s="26">
        <f>IF(AND(D465=1,ISNUMBER(Applications!A465)),WEEKDAY(Applications!A465),"")</f>
        <v/>
      </c>
      <c r="C465" s="27">
        <f>IF(AND(D465=1,ISNUMBER(Applications!A465)),Applications!A465-WEEKDAY(Applications!A465,3),"")</f>
        <v/>
      </c>
      <c r="D465" s="26">
        <f>IF(OR(UPPER(TRIM(Applications!I465))="APPLIED",UPPER(TRIM(Applications!I465))="INTERVIEWING",UPPER(TRIM(Applications!I465))="REJECTED",UPPER(TRIM(Applications!I465))="OFFER"),1,0)</f>
        <v/>
      </c>
      <c r="E465" s="26">
        <f>IF(AND(ISNUMBER(Applications!M465),OR(N(Applications!O465)&gt;0,UPPER(TRIM(Applications!I465))="INTERVIEWING",UPPER(TRIM(Applications!I465))="OFFER")),Applications!M465-WEEKDAY(Applications!M465,3),"")</f>
        <v/>
      </c>
      <c r="F465" s="26">
        <f>IF(AND(UPPER(TRIM(Applications!I465))="SKIPPED",ISNUMBER(Applications!A465)),Applications!A465-WEEKDAY(Applications!A465,3),"")</f>
        <v/>
      </c>
      <c r="G465" s="26">
        <f>IF(AND(UPPER(TRIM(Applications!I465))="BOOKMARKED",ISNUMBER(Applications!A465)),Applications!A465-WEEKDAY(Applications!A465,3),"")</f>
        <v/>
      </c>
      <c r="H465" s="26">
        <f>IF(AND(UPPER(TRIM(Applications!I465))="NOT APPLIED",ISNUMBER(Applications!A465)),Applications!A465-WEEKDAY(Applications!A465,3),"")</f>
        <v/>
      </c>
      <c r="I465" s="26">
        <f>IF(AND(UPPER(TRIM(Applications!I465))="REJECTED",ISNUMBER(Applications!M465)),Applications!M465-WEEKDAY(Applications!M465,3),"")</f>
        <v/>
      </c>
      <c r="J465" s="26">
        <f>IF(AND(UPPER(TRIM(Applications!I465))="OFFER",ISNUMBER(Applications!M465)),Applications!M465-WEEKDAY(Applications!M465,3),"")</f>
        <v/>
      </c>
      <c r="K465" s="26">
        <f>IF(TRIM(Applications!J465)="","",IFERROR(LOOKUP(2,1/ISNUMBER(SEARCH($R$2:$R$25,Applications!J465)),$S$2:$S$25),""))</f>
        <v/>
      </c>
      <c r="L465" s="26">
        <f>IF(K465="","",IF(COUNTIF(K$2:K465,K465)=1,COUNTIF(K$2:K$2000,K465)+(2001-ROW())/100000,""))</f>
        <v/>
      </c>
      <c r="M465" s="26">
        <f>IF(TRIM(Applications!D465)="","",TRIM(LEFT(TRIM(Applications!D465),FIND(",",TRIM(Applications!D465)&amp;",")-1)))</f>
        <v/>
      </c>
      <c r="N465" s="26">
        <f>IF(M465="","",IF(LEN(TRIM(LEFT(TRIM(MID(TRIM(Applications!D465),FIND(",",TRIM(Applications!D465)&amp;",")+1,200)),FIND(",",TRIM(MID(TRIM(Applications!D465),FIND(",",TRIM(Applications!D465)&amp;",")+1,200))&amp;",")-1)))=2,UPPER(TRIM(LEFT(TRIM(MID(TRIM(Applications!D465),FIND(",",TRIM(Applications!D465)&amp;",")+1,200)),FIND(",",TRIM(MID(TRIM(Applications!D465),FIND(",",TRIM(Applications!D465)&amp;",")+1,200))&amp;",")-1))),IFERROR(VLOOKUP(LOWER(TRIM(LEFT(TRIM(MID(TRIM(Applications!D465),FIND(",",TRIM(Applications!D465)&amp;",")+1,200)),FIND(",",TRIM(MID(TRIM(Applications!D465),FIND(",",TRIM(Applications!D465)&amp;",")+1,200))&amp;",")-1))),$U$2:$V$67,2,FALSE),"")))</f>
        <v/>
      </c>
      <c r="O465" s="26">
        <f>IF(M465="","",IF(N465="",M465,M465&amp;", "&amp;N465))</f>
        <v/>
      </c>
      <c r="P465" s="26">
        <f>IF(O465="","",IF(COUNTIF(O$2:O465,O465)=1,COUNTIF(O$2:O$2000,O465)+(2001-ROW())/100000,""))</f>
        <v/>
      </c>
    </row>
    <row r="466">
      <c r="A466" s="26">
        <f>IF(AND(ISNUMBER(Applications!A466),ISNUMBER(Applications!M466),OR(UPPER(TRIM(Applications!I466))="INTERVIEWING",UPPER(TRIM(Applications!I466))="REJECTED",UPPER(TRIM(Applications!I466))="OFFER")),IF(Applications!M466&gt;=Applications!A466,Applications!M466-Applications!A466,""),"")</f>
        <v/>
      </c>
      <c r="B466" s="26">
        <f>IF(AND(D466=1,ISNUMBER(Applications!A466)),WEEKDAY(Applications!A466),"")</f>
        <v/>
      </c>
      <c r="C466" s="27">
        <f>IF(AND(D466=1,ISNUMBER(Applications!A466)),Applications!A466-WEEKDAY(Applications!A466,3),"")</f>
        <v/>
      </c>
      <c r="D466" s="26">
        <f>IF(OR(UPPER(TRIM(Applications!I466))="APPLIED",UPPER(TRIM(Applications!I466))="INTERVIEWING",UPPER(TRIM(Applications!I466))="REJECTED",UPPER(TRIM(Applications!I466))="OFFER"),1,0)</f>
        <v/>
      </c>
      <c r="E466" s="26">
        <f>IF(AND(ISNUMBER(Applications!M466),OR(N(Applications!O466)&gt;0,UPPER(TRIM(Applications!I466))="INTERVIEWING",UPPER(TRIM(Applications!I466))="OFFER")),Applications!M466-WEEKDAY(Applications!M466,3),"")</f>
        <v/>
      </c>
      <c r="F466" s="26">
        <f>IF(AND(UPPER(TRIM(Applications!I466))="SKIPPED",ISNUMBER(Applications!A466)),Applications!A466-WEEKDAY(Applications!A466,3),"")</f>
        <v/>
      </c>
      <c r="G466" s="26">
        <f>IF(AND(UPPER(TRIM(Applications!I466))="BOOKMARKED",ISNUMBER(Applications!A466)),Applications!A466-WEEKDAY(Applications!A466,3),"")</f>
        <v/>
      </c>
      <c r="H466" s="26">
        <f>IF(AND(UPPER(TRIM(Applications!I466))="NOT APPLIED",ISNUMBER(Applications!A466)),Applications!A466-WEEKDAY(Applications!A466,3),"")</f>
        <v/>
      </c>
      <c r="I466" s="26">
        <f>IF(AND(UPPER(TRIM(Applications!I466))="REJECTED",ISNUMBER(Applications!M466)),Applications!M466-WEEKDAY(Applications!M466,3),"")</f>
        <v/>
      </c>
      <c r="J466" s="26">
        <f>IF(AND(UPPER(TRIM(Applications!I466))="OFFER",ISNUMBER(Applications!M466)),Applications!M466-WEEKDAY(Applications!M466,3),"")</f>
        <v/>
      </c>
      <c r="K466" s="26">
        <f>IF(TRIM(Applications!J466)="","",IFERROR(LOOKUP(2,1/ISNUMBER(SEARCH($R$2:$R$25,Applications!J466)),$S$2:$S$25),""))</f>
        <v/>
      </c>
      <c r="L466" s="26">
        <f>IF(K466="","",IF(COUNTIF(K$2:K466,K466)=1,COUNTIF(K$2:K$2000,K466)+(2001-ROW())/100000,""))</f>
        <v/>
      </c>
      <c r="M466" s="26">
        <f>IF(TRIM(Applications!D466)="","",TRIM(LEFT(TRIM(Applications!D466),FIND(",",TRIM(Applications!D466)&amp;",")-1)))</f>
        <v/>
      </c>
      <c r="N466" s="26">
        <f>IF(M466="","",IF(LEN(TRIM(LEFT(TRIM(MID(TRIM(Applications!D466),FIND(",",TRIM(Applications!D466)&amp;",")+1,200)),FIND(",",TRIM(MID(TRIM(Applications!D466),FIND(",",TRIM(Applications!D466)&amp;",")+1,200))&amp;",")-1)))=2,UPPER(TRIM(LEFT(TRIM(MID(TRIM(Applications!D466),FIND(",",TRIM(Applications!D466)&amp;",")+1,200)),FIND(",",TRIM(MID(TRIM(Applications!D466),FIND(",",TRIM(Applications!D466)&amp;",")+1,200))&amp;",")-1))),IFERROR(VLOOKUP(LOWER(TRIM(LEFT(TRIM(MID(TRIM(Applications!D466),FIND(",",TRIM(Applications!D466)&amp;",")+1,200)),FIND(",",TRIM(MID(TRIM(Applications!D466),FIND(",",TRIM(Applications!D466)&amp;",")+1,200))&amp;",")-1))),$U$2:$V$67,2,FALSE),"")))</f>
        <v/>
      </c>
      <c r="O466" s="26">
        <f>IF(M466="","",IF(N466="",M466,M466&amp;", "&amp;N466))</f>
        <v/>
      </c>
      <c r="P466" s="26">
        <f>IF(O466="","",IF(COUNTIF(O$2:O466,O466)=1,COUNTIF(O$2:O$2000,O466)+(2001-ROW())/100000,""))</f>
        <v/>
      </c>
    </row>
    <row r="467">
      <c r="A467" s="26">
        <f>IF(AND(ISNUMBER(Applications!A467),ISNUMBER(Applications!M467),OR(UPPER(TRIM(Applications!I467))="INTERVIEWING",UPPER(TRIM(Applications!I467))="REJECTED",UPPER(TRIM(Applications!I467))="OFFER")),IF(Applications!M467&gt;=Applications!A467,Applications!M467-Applications!A467,""),"")</f>
        <v/>
      </c>
      <c r="B467" s="26">
        <f>IF(AND(D467=1,ISNUMBER(Applications!A467)),WEEKDAY(Applications!A467),"")</f>
        <v/>
      </c>
      <c r="C467" s="27">
        <f>IF(AND(D467=1,ISNUMBER(Applications!A467)),Applications!A467-WEEKDAY(Applications!A467,3),"")</f>
        <v/>
      </c>
      <c r="D467" s="26">
        <f>IF(OR(UPPER(TRIM(Applications!I467))="APPLIED",UPPER(TRIM(Applications!I467))="INTERVIEWING",UPPER(TRIM(Applications!I467))="REJECTED",UPPER(TRIM(Applications!I467))="OFFER"),1,0)</f>
        <v/>
      </c>
      <c r="E467" s="26">
        <f>IF(AND(ISNUMBER(Applications!M467),OR(N(Applications!O467)&gt;0,UPPER(TRIM(Applications!I467))="INTERVIEWING",UPPER(TRIM(Applications!I467))="OFFER")),Applications!M467-WEEKDAY(Applications!M467,3),"")</f>
        <v/>
      </c>
      <c r="F467" s="26">
        <f>IF(AND(UPPER(TRIM(Applications!I467))="SKIPPED",ISNUMBER(Applications!A467)),Applications!A467-WEEKDAY(Applications!A467,3),"")</f>
        <v/>
      </c>
      <c r="G467" s="26">
        <f>IF(AND(UPPER(TRIM(Applications!I467))="BOOKMARKED",ISNUMBER(Applications!A467)),Applications!A467-WEEKDAY(Applications!A467,3),"")</f>
        <v/>
      </c>
      <c r="H467" s="26">
        <f>IF(AND(UPPER(TRIM(Applications!I467))="NOT APPLIED",ISNUMBER(Applications!A467)),Applications!A467-WEEKDAY(Applications!A467,3),"")</f>
        <v/>
      </c>
      <c r="I467" s="26">
        <f>IF(AND(UPPER(TRIM(Applications!I467))="REJECTED",ISNUMBER(Applications!M467)),Applications!M467-WEEKDAY(Applications!M467,3),"")</f>
        <v/>
      </c>
      <c r="J467" s="26">
        <f>IF(AND(UPPER(TRIM(Applications!I467))="OFFER",ISNUMBER(Applications!M467)),Applications!M467-WEEKDAY(Applications!M467,3),"")</f>
        <v/>
      </c>
      <c r="K467" s="26">
        <f>IF(TRIM(Applications!J467)="","",IFERROR(LOOKUP(2,1/ISNUMBER(SEARCH($R$2:$R$25,Applications!J467)),$S$2:$S$25),""))</f>
        <v/>
      </c>
      <c r="L467" s="26">
        <f>IF(K467="","",IF(COUNTIF(K$2:K467,K467)=1,COUNTIF(K$2:K$2000,K467)+(2001-ROW())/100000,""))</f>
        <v/>
      </c>
      <c r="M467" s="26">
        <f>IF(TRIM(Applications!D467)="","",TRIM(LEFT(TRIM(Applications!D467),FIND(",",TRIM(Applications!D467)&amp;",")-1)))</f>
        <v/>
      </c>
      <c r="N467" s="26">
        <f>IF(M467="","",IF(LEN(TRIM(LEFT(TRIM(MID(TRIM(Applications!D467),FIND(",",TRIM(Applications!D467)&amp;",")+1,200)),FIND(",",TRIM(MID(TRIM(Applications!D467),FIND(",",TRIM(Applications!D467)&amp;",")+1,200))&amp;",")-1)))=2,UPPER(TRIM(LEFT(TRIM(MID(TRIM(Applications!D467),FIND(",",TRIM(Applications!D467)&amp;",")+1,200)),FIND(",",TRIM(MID(TRIM(Applications!D467),FIND(",",TRIM(Applications!D467)&amp;",")+1,200))&amp;",")-1))),IFERROR(VLOOKUP(LOWER(TRIM(LEFT(TRIM(MID(TRIM(Applications!D467),FIND(",",TRIM(Applications!D467)&amp;",")+1,200)),FIND(",",TRIM(MID(TRIM(Applications!D467),FIND(",",TRIM(Applications!D467)&amp;",")+1,200))&amp;",")-1))),$U$2:$V$67,2,FALSE),"")))</f>
        <v/>
      </c>
      <c r="O467" s="26">
        <f>IF(M467="","",IF(N467="",M467,M467&amp;", "&amp;N467))</f>
        <v/>
      </c>
      <c r="P467" s="26">
        <f>IF(O467="","",IF(COUNTIF(O$2:O467,O467)=1,COUNTIF(O$2:O$2000,O467)+(2001-ROW())/100000,""))</f>
        <v/>
      </c>
    </row>
    <row r="468">
      <c r="A468" s="26">
        <f>IF(AND(ISNUMBER(Applications!A468),ISNUMBER(Applications!M468),OR(UPPER(TRIM(Applications!I468))="INTERVIEWING",UPPER(TRIM(Applications!I468))="REJECTED",UPPER(TRIM(Applications!I468))="OFFER")),IF(Applications!M468&gt;=Applications!A468,Applications!M468-Applications!A468,""),"")</f>
        <v/>
      </c>
      <c r="B468" s="26">
        <f>IF(AND(D468=1,ISNUMBER(Applications!A468)),WEEKDAY(Applications!A468),"")</f>
        <v/>
      </c>
      <c r="C468" s="27">
        <f>IF(AND(D468=1,ISNUMBER(Applications!A468)),Applications!A468-WEEKDAY(Applications!A468,3),"")</f>
        <v/>
      </c>
      <c r="D468" s="26">
        <f>IF(OR(UPPER(TRIM(Applications!I468))="APPLIED",UPPER(TRIM(Applications!I468))="INTERVIEWING",UPPER(TRIM(Applications!I468))="REJECTED",UPPER(TRIM(Applications!I468))="OFFER"),1,0)</f>
        <v/>
      </c>
      <c r="E468" s="26">
        <f>IF(AND(ISNUMBER(Applications!M468),OR(N(Applications!O468)&gt;0,UPPER(TRIM(Applications!I468))="INTERVIEWING",UPPER(TRIM(Applications!I468))="OFFER")),Applications!M468-WEEKDAY(Applications!M468,3),"")</f>
        <v/>
      </c>
      <c r="F468" s="26">
        <f>IF(AND(UPPER(TRIM(Applications!I468))="SKIPPED",ISNUMBER(Applications!A468)),Applications!A468-WEEKDAY(Applications!A468,3),"")</f>
        <v/>
      </c>
      <c r="G468" s="26">
        <f>IF(AND(UPPER(TRIM(Applications!I468))="BOOKMARKED",ISNUMBER(Applications!A468)),Applications!A468-WEEKDAY(Applications!A468,3),"")</f>
        <v/>
      </c>
      <c r="H468" s="26">
        <f>IF(AND(UPPER(TRIM(Applications!I468))="NOT APPLIED",ISNUMBER(Applications!A468)),Applications!A468-WEEKDAY(Applications!A468,3),"")</f>
        <v/>
      </c>
      <c r="I468" s="26">
        <f>IF(AND(UPPER(TRIM(Applications!I468))="REJECTED",ISNUMBER(Applications!M468)),Applications!M468-WEEKDAY(Applications!M468,3),"")</f>
        <v/>
      </c>
      <c r="J468" s="26">
        <f>IF(AND(UPPER(TRIM(Applications!I468))="OFFER",ISNUMBER(Applications!M468)),Applications!M468-WEEKDAY(Applications!M468,3),"")</f>
        <v/>
      </c>
      <c r="K468" s="26">
        <f>IF(TRIM(Applications!J468)="","",IFERROR(LOOKUP(2,1/ISNUMBER(SEARCH($R$2:$R$25,Applications!J468)),$S$2:$S$25),""))</f>
        <v/>
      </c>
      <c r="L468" s="26">
        <f>IF(K468="","",IF(COUNTIF(K$2:K468,K468)=1,COUNTIF(K$2:K$2000,K468)+(2001-ROW())/100000,""))</f>
        <v/>
      </c>
      <c r="M468" s="26">
        <f>IF(TRIM(Applications!D468)="","",TRIM(LEFT(TRIM(Applications!D468),FIND(",",TRIM(Applications!D468)&amp;",")-1)))</f>
        <v/>
      </c>
      <c r="N468" s="26">
        <f>IF(M468="","",IF(LEN(TRIM(LEFT(TRIM(MID(TRIM(Applications!D468),FIND(",",TRIM(Applications!D468)&amp;",")+1,200)),FIND(",",TRIM(MID(TRIM(Applications!D468),FIND(",",TRIM(Applications!D468)&amp;",")+1,200))&amp;",")-1)))=2,UPPER(TRIM(LEFT(TRIM(MID(TRIM(Applications!D468),FIND(",",TRIM(Applications!D468)&amp;",")+1,200)),FIND(",",TRIM(MID(TRIM(Applications!D468),FIND(",",TRIM(Applications!D468)&amp;",")+1,200))&amp;",")-1))),IFERROR(VLOOKUP(LOWER(TRIM(LEFT(TRIM(MID(TRIM(Applications!D468),FIND(",",TRIM(Applications!D468)&amp;",")+1,200)),FIND(",",TRIM(MID(TRIM(Applications!D468),FIND(",",TRIM(Applications!D468)&amp;",")+1,200))&amp;",")-1))),$U$2:$V$67,2,FALSE),"")))</f>
        <v/>
      </c>
      <c r="O468" s="26">
        <f>IF(M468="","",IF(N468="",M468,M468&amp;", "&amp;N468))</f>
        <v/>
      </c>
      <c r="P468" s="26">
        <f>IF(O468="","",IF(COUNTIF(O$2:O468,O468)=1,COUNTIF(O$2:O$2000,O468)+(2001-ROW())/100000,""))</f>
        <v/>
      </c>
    </row>
    <row r="469">
      <c r="A469" s="26">
        <f>IF(AND(ISNUMBER(Applications!A469),ISNUMBER(Applications!M469),OR(UPPER(TRIM(Applications!I469))="INTERVIEWING",UPPER(TRIM(Applications!I469))="REJECTED",UPPER(TRIM(Applications!I469))="OFFER")),IF(Applications!M469&gt;=Applications!A469,Applications!M469-Applications!A469,""),"")</f>
        <v/>
      </c>
      <c r="B469" s="26">
        <f>IF(AND(D469=1,ISNUMBER(Applications!A469)),WEEKDAY(Applications!A469),"")</f>
        <v/>
      </c>
      <c r="C469" s="27">
        <f>IF(AND(D469=1,ISNUMBER(Applications!A469)),Applications!A469-WEEKDAY(Applications!A469,3),"")</f>
        <v/>
      </c>
      <c r="D469" s="26">
        <f>IF(OR(UPPER(TRIM(Applications!I469))="APPLIED",UPPER(TRIM(Applications!I469))="INTERVIEWING",UPPER(TRIM(Applications!I469))="REJECTED",UPPER(TRIM(Applications!I469))="OFFER"),1,0)</f>
        <v/>
      </c>
      <c r="E469" s="26">
        <f>IF(AND(ISNUMBER(Applications!M469),OR(N(Applications!O469)&gt;0,UPPER(TRIM(Applications!I469))="INTERVIEWING",UPPER(TRIM(Applications!I469))="OFFER")),Applications!M469-WEEKDAY(Applications!M469,3),"")</f>
        <v/>
      </c>
      <c r="F469" s="26">
        <f>IF(AND(UPPER(TRIM(Applications!I469))="SKIPPED",ISNUMBER(Applications!A469)),Applications!A469-WEEKDAY(Applications!A469,3),"")</f>
        <v/>
      </c>
      <c r="G469" s="26">
        <f>IF(AND(UPPER(TRIM(Applications!I469))="BOOKMARKED",ISNUMBER(Applications!A469)),Applications!A469-WEEKDAY(Applications!A469,3),"")</f>
        <v/>
      </c>
      <c r="H469" s="26">
        <f>IF(AND(UPPER(TRIM(Applications!I469))="NOT APPLIED",ISNUMBER(Applications!A469)),Applications!A469-WEEKDAY(Applications!A469,3),"")</f>
        <v/>
      </c>
      <c r="I469" s="26">
        <f>IF(AND(UPPER(TRIM(Applications!I469))="REJECTED",ISNUMBER(Applications!M469)),Applications!M469-WEEKDAY(Applications!M469,3),"")</f>
        <v/>
      </c>
      <c r="J469" s="26">
        <f>IF(AND(UPPER(TRIM(Applications!I469))="OFFER",ISNUMBER(Applications!M469)),Applications!M469-WEEKDAY(Applications!M469,3),"")</f>
        <v/>
      </c>
      <c r="K469" s="26">
        <f>IF(TRIM(Applications!J469)="","",IFERROR(LOOKUP(2,1/ISNUMBER(SEARCH($R$2:$R$25,Applications!J469)),$S$2:$S$25),""))</f>
        <v/>
      </c>
      <c r="L469" s="26">
        <f>IF(K469="","",IF(COUNTIF(K$2:K469,K469)=1,COUNTIF(K$2:K$2000,K469)+(2001-ROW())/100000,""))</f>
        <v/>
      </c>
      <c r="M469" s="26">
        <f>IF(TRIM(Applications!D469)="","",TRIM(LEFT(TRIM(Applications!D469),FIND(",",TRIM(Applications!D469)&amp;",")-1)))</f>
        <v/>
      </c>
      <c r="N469" s="26">
        <f>IF(M469="","",IF(LEN(TRIM(LEFT(TRIM(MID(TRIM(Applications!D469),FIND(",",TRIM(Applications!D469)&amp;",")+1,200)),FIND(",",TRIM(MID(TRIM(Applications!D469),FIND(",",TRIM(Applications!D469)&amp;",")+1,200))&amp;",")-1)))=2,UPPER(TRIM(LEFT(TRIM(MID(TRIM(Applications!D469),FIND(",",TRIM(Applications!D469)&amp;",")+1,200)),FIND(",",TRIM(MID(TRIM(Applications!D469),FIND(",",TRIM(Applications!D469)&amp;",")+1,200))&amp;",")-1))),IFERROR(VLOOKUP(LOWER(TRIM(LEFT(TRIM(MID(TRIM(Applications!D469),FIND(",",TRIM(Applications!D469)&amp;",")+1,200)),FIND(",",TRIM(MID(TRIM(Applications!D469),FIND(",",TRIM(Applications!D469)&amp;",")+1,200))&amp;",")-1))),$U$2:$V$67,2,FALSE),"")))</f>
        <v/>
      </c>
      <c r="O469" s="26">
        <f>IF(M469="","",IF(N469="",M469,M469&amp;", "&amp;N469))</f>
        <v/>
      </c>
      <c r="P469" s="26">
        <f>IF(O469="","",IF(COUNTIF(O$2:O469,O469)=1,COUNTIF(O$2:O$2000,O469)+(2001-ROW())/100000,""))</f>
        <v/>
      </c>
    </row>
    <row r="470">
      <c r="A470" s="26">
        <f>IF(AND(ISNUMBER(Applications!A470),ISNUMBER(Applications!M470),OR(UPPER(TRIM(Applications!I470))="INTERVIEWING",UPPER(TRIM(Applications!I470))="REJECTED",UPPER(TRIM(Applications!I470))="OFFER")),IF(Applications!M470&gt;=Applications!A470,Applications!M470-Applications!A470,""),"")</f>
        <v/>
      </c>
      <c r="B470" s="26">
        <f>IF(AND(D470=1,ISNUMBER(Applications!A470)),WEEKDAY(Applications!A470),"")</f>
        <v/>
      </c>
      <c r="C470" s="27">
        <f>IF(AND(D470=1,ISNUMBER(Applications!A470)),Applications!A470-WEEKDAY(Applications!A470,3),"")</f>
        <v/>
      </c>
      <c r="D470" s="26">
        <f>IF(OR(UPPER(TRIM(Applications!I470))="APPLIED",UPPER(TRIM(Applications!I470))="INTERVIEWING",UPPER(TRIM(Applications!I470))="REJECTED",UPPER(TRIM(Applications!I470))="OFFER"),1,0)</f>
        <v/>
      </c>
      <c r="E470" s="26">
        <f>IF(AND(ISNUMBER(Applications!M470),OR(N(Applications!O470)&gt;0,UPPER(TRIM(Applications!I470))="INTERVIEWING",UPPER(TRIM(Applications!I470))="OFFER")),Applications!M470-WEEKDAY(Applications!M470,3),"")</f>
        <v/>
      </c>
      <c r="F470" s="26">
        <f>IF(AND(UPPER(TRIM(Applications!I470))="SKIPPED",ISNUMBER(Applications!A470)),Applications!A470-WEEKDAY(Applications!A470,3),"")</f>
        <v/>
      </c>
      <c r="G470" s="26">
        <f>IF(AND(UPPER(TRIM(Applications!I470))="BOOKMARKED",ISNUMBER(Applications!A470)),Applications!A470-WEEKDAY(Applications!A470,3),"")</f>
        <v/>
      </c>
      <c r="H470" s="26">
        <f>IF(AND(UPPER(TRIM(Applications!I470))="NOT APPLIED",ISNUMBER(Applications!A470)),Applications!A470-WEEKDAY(Applications!A470,3),"")</f>
        <v/>
      </c>
      <c r="I470" s="26">
        <f>IF(AND(UPPER(TRIM(Applications!I470))="REJECTED",ISNUMBER(Applications!M470)),Applications!M470-WEEKDAY(Applications!M470,3),"")</f>
        <v/>
      </c>
      <c r="J470" s="26">
        <f>IF(AND(UPPER(TRIM(Applications!I470))="OFFER",ISNUMBER(Applications!M470)),Applications!M470-WEEKDAY(Applications!M470,3),"")</f>
        <v/>
      </c>
      <c r="K470" s="26">
        <f>IF(TRIM(Applications!J470)="","",IFERROR(LOOKUP(2,1/ISNUMBER(SEARCH($R$2:$R$25,Applications!J470)),$S$2:$S$25),""))</f>
        <v/>
      </c>
      <c r="L470" s="26">
        <f>IF(K470="","",IF(COUNTIF(K$2:K470,K470)=1,COUNTIF(K$2:K$2000,K470)+(2001-ROW())/100000,""))</f>
        <v/>
      </c>
      <c r="M470" s="26">
        <f>IF(TRIM(Applications!D470)="","",TRIM(LEFT(TRIM(Applications!D470),FIND(",",TRIM(Applications!D470)&amp;",")-1)))</f>
        <v/>
      </c>
      <c r="N470" s="26">
        <f>IF(M470="","",IF(LEN(TRIM(LEFT(TRIM(MID(TRIM(Applications!D470),FIND(",",TRIM(Applications!D470)&amp;",")+1,200)),FIND(",",TRIM(MID(TRIM(Applications!D470),FIND(",",TRIM(Applications!D470)&amp;",")+1,200))&amp;",")-1)))=2,UPPER(TRIM(LEFT(TRIM(MID(TRIM(Applications!D470),FIND(",",TRIM(Applications!D470)&amp;",")+1,200)),FIND(",",TRIM(MID(TRIM(Applications!D470),FIND(",",TRIM(Applications!D470)&amp;",")+1,200))&amp;",")-1))),IFERROR(VLOOKUP(LOWER(TRIM(LEFT(TRIM(MID(TRIM(Applications!D470),FIND(",",TRIM(Applications!D470)&amp;",")+1,200)),FIND(",",TRIM(MID(TRIM(Applications!D470),FIND(",",TRIM(Applications!D470)&amp;",")+1,200))&amp;",")-1))),$U$2:$V$67,2,FALSE),"")))</f>
        <v/>
      </c>
      <c r="O470" s="26">
        <f>IF(M470="","",IF(N470="",M470,M470&amp;", "&amp;N470))</f>
        <v/>
      </c>
      <c r="P470" s="26">
        <f>IF(O470="","",IF(COUNTIF(O$2:O470,O470)=1,COUNTIF(O$2:O$2000,O470)+(2001-ROW())/100000,""))</f>
        <v/>
      </c>
    </row>
    <row r="471">
      <c r="A471" s="26">
        <f>IF(AND(ISNUMBER(Applications!A471),ISNUMBER(Applications!M471),OR(UPPER(TRIM(Applications!I471))="INTERVIEWING",UPPER(TRIM(Applications!I471))="REJECTED",UPPER(TRIM(Applications!I471))="OFFER")),IF(Applications!M471&gt;=Applications!A471,Applications!M471-Applications!A471,""),"")</f>
        <v/>
      </c>
      <c r="B471" s="26">
        <f>IF(AND(D471=1,ISNUMBER(Applications!A471)),WEEKDAY(Applications!A471),"")</f>
        <v/>
      </c>
      <c r="C471" s="27">
        <f>IF(AND(D471=1,ISNUMBER(Applications!A471)),Applications!A471-WEEKDAY(Applications!A471,3),"")</f>
        <v/>
      </c>
      <c r="D471" s="26">
        <f>IF(OR(UPPER(TRIM(Applications!I471))="APPLIED",UPPER(TRIM(Applications!I471))="INTERVIEWING",UPPER(TRIM(Applications!I471))="REJECTED",UPPER(TRIM(Applications!I471))="OFFER"),1,0)</f>
        <v/>
      </c>
      <c r="E471" s="26">
        <f>IF(AND(ISNUMBER(Applications!M471),OR(N(Applications!O471)&gt;0,UPPER(TRIM(Applications!I471))="INTERVIEWING",UPPER(TRIM(Applications!I471))="OFFER")),Applications!M471-WEEKDAY(Applications!M471,3),"")</f>
        <v/>
      </c>
      <c r="F471" s="26">
        <f>IF(AND(UPPER(TRIM(Applications!I471))="SKIPPED",ISNUMBER(Applications!A471)),Applications!A471-WEEKDAY(Applications!A471,3),"")</f>
        <v/>
      </c>
      <c r="G471" s="26">
        <f>IF(AND(UPPER(TRIM(Applications!I471))="BOOKMARKED",ISNUMBER(Applications!A471)),Applications!A471-WEEKDAY(Applications!A471,3),"")</f>
        <v/>
      </c>
      <c r="H471" s="26">
        <f>IF(AND(UPPER(TRIM(Applications!I471))="NOT APPLIED",ISNUMBER(Applications!A471)),Applications!A471-WEEKDAY(Applications!A471,3),"")</f>
        <v/>
      </c>
      <c r="I471" s="26">
        <f>IF(AND(UPPER(TRIM(Applications!I471))="REJECTED",ISNUMBER(Applications!M471)),Applications!M471-WEEKDAY(Applications!M471,3),"")</f>
        <v/>
      </c>
      <c r="J471" s="26">
        <f>IF(AND(UPPER(TRIM(Applications!I471))="OFFER",ISNUMBER(Applications!M471)),Applications!M471-WEEKDAY(Applications!M471,3),"")</f>
        <v/>
      </c>
      <c r="K471" s="26">
        <f>IF(TRIM(Applications!J471)="","",IFERROR(LOOKUP(2,1/ISNUMBER(SEARCH($R$2:$R$25,Applications!J471)),$S$2:$S$25),""))</f>
        <v/>
      </c>
      <c r="L471" s="26">
        <f>IF(K471="","",IF(COUNTIF(K$2:K471,K471)=1,COUNTIF(K$2:K$2000,K471)+(2001-ROW())/100000,""))</f>
        <v/>
      </c>
      <c r="M471" s="26">
        <f>IF(TRIM(Applications!D471)="","",TRIM(LEFT(TRIM(Applications!D471),FIND(",",TRIM(Applications!D471)&amp;",")-1)))</f>
        <v/>
      </c>
      <c r="N471" s="26">
        <f>IF(M471="","",IF(LEN(TRIM(LEFT(TRIM(MID(TRIM(Applications!D471),FIND(",",TRIM(Applications!D471)&amp;",")+1,200)),FIND(",",TRIM(MID(TRIM(Applications!D471),FIND(",",TRIM(Applications!D471)&amp;",")+1,200))&amp;",")-1)))=2,UPPER(TRIM(LEFT(TRIM(MID(TRIM(Applications!D471),FIND(",",TRIM(Applications!D471)&amp;",")+1,200)),FIND(",",TRIM(MID(TRIM(Applications!D471),FIND(",",TRIM(Applications!D471)&amp;",")+1,200))&amp;",")-1))),IFERROR(VLOOKUP(LOWER(TRIM(LEFT(TRIM(MID(TRIM(Applications!D471),FIND(",",TRIM(Applications!D471)&amp;",")+1,200)),FIND(",",TRIM(MID(TRIM(Applications!D471),FIND(",",TRIM(Applications!D471)&amp;",")+1,200))&amp;",")-1))),$U$2:$V$67,2,FALSE),"")))</f>
        <v/>
      </c>
      <c r="O471" s="26">
        <f>IF(M471="","",IF(N471="",M471,M471&amp;", "&amp;N471))</f>
        <v/>
      </c>
      <c r="P471" s="26">
        <f>IF(O471="","",IF(COUNTIF(O$2:O471,O471)=1,COUNTIF(O$2:O$2000,O471)+(2001-ROW())/100000,""))</f>
        <v/>
      </c>
    </row>
    <row r="472">
      <c r="A472" s="26">
        <f>IF(AND(ISNUMBER(Applications!A472),ISNUMBER(Applications!M472),OR(UPPER(TRIM(Applications!I472))="INTERVIEWING",UPPER(TRIM(Applications!I472))="REJECTED",UPPER(TRIM(Applications!I472))="OFFER")),IF(Applications!M472&gt;=Applications!A472,Applications!M472-Applications!A472,""),"")</f>
        <v/>
      </c>
      <c r="B472" s="26">
        <f>IF(AND(D472=1,ISNUMBER(Applications!A472)),WEEKDAY(Applications!A472),"")</f>
        <v/>
      </c>
      <c r="C472" s="27">
        <f>IF(AND(D472=1,ISNUMBER(Applications!A472)),Applications!A472-WEEKDAY(Applications!A472,3),"")</f>
        <v/>
      </c>
      <c r="D472" s="26">
        <f>IF(OR(UPPER(TRIM(Applications!I472))="APPLIED",UPPER(TRIM(Applications!I472))="INTERVIEWING",UPPER(TRIM(Applications!I472))="REJECTED",UPPER(TRIM(Applications!I472))="OFFER"),1,0)</f>
        <v/>
      </c>
      <c r="E472" s="26">
        <f>IF(AND(ISNUMBER(Applications!M472),OR(N(Applications!O472)&gt;0,UPPER(TRIM(Applications!I472))="INTERVIEWING",UPPER(TRIM(Applications!I472))="OFFER")),Applications!M472-WEEKDAY(Applications!M472,3),"")</f>
        <v/>
      </c>
      <c r="F472" s="26">
        <f>IF(AND(UPPER(TRIM(Applications!I472))="SKIPPED",ISNUMBER(Applications!A472)),Applications!A472-WEEKDAY(Applications!A472,3),"")</f>
        <v/>
      </c>
      <c r="G472" s="26">
        <f>IF(AND(UPPER(TRIM(Applications!I472))="BOOKMARKED",ISNUMBER(Applications!A472)),Applications!A472-WEEKDAY(Applications!A472,3),"")</f>
        <v/>
      </c>
      <c r="H472" s="26">
        <f>IF(AND(UPPER(TRIM(Applications!I472))="NOT APPLIED",ISNUMBER(Applications!A472)),Applications!A472-WEEKDAY(Applications!A472,3),"")</f>
        <v/>
      </c>
      <c r="I472" s="26">
        <f>IF(AND(UPPER(TRIM(Applications!I472))="REJECTED",ISNUMBER(Applications!M472)),Applications!M472-WEEKDAY(Applications!M472,3),"")</f>
        <v/>
      </c>
      <c r="J472" s="26">
        <f>IF(AND(UPPER(TRIM(Applications!I472))="OFFER",ISNUMBER(Applications!M472)),Applications!M472-WEEKDAY(Applications!M472,3),"")</f>
        <v/>
      </c>
      <c r="K472" s="26">
        <f>IF(TRIM(Applications!J472)="","",IFERROR(LOOKUP(2,1/ISNUMBER(SEARCH($R$2:$R$25,Applications!J472)),$S$2:$S$25),""))</f>
        <v/>
      </c>
      <c r="L472" s="26">
        <f>IF(K472="","",IF(COUNTIF(K$2:K472,K472)=1,COUNTIF(K$2:K$2000,K472)+(2001-ROW())/100000,""))</f>
        <v/>
      </c>
      <c r="M472" s="26">
        <f>IF(TRIM(Applications!D472)="","",TRIM(LEFT(TRIM(Applications!D472),FIND(",",TRIM(Applications!D472)&amp;",")-1)))</f>
        <v/>
      </c>
      <c r="N472" s="26">
        <f>IF(M472="","",IF(LEN(TRIM(LEFT(TRIM(MID(TRIM(Applications!D472),FIND(",",TRIM(Applications!D472)&amp;",")+1,200)),FIND(",",TRIM(MID(TRIM(Applications!D472),FIND(",",TRIM(Applications!D472)&amp;",")+1,200))&amp;",")-1)))=2,UPPER(TRIM(LEFT(TRIM(MID(TRIM(Applications!D472),FIND(",",TRIM(Applications!D472)&amp;",")+1,200)),FIND(",",TRIM(MID(TRIM(Applications!D472),FIND(",",TRIM(Applications!D472)&amp;",")+1,200))&amp;",")-1))),IFERROR(VLOOKUP(LOWER(TRIM(LEFT(TRIM(MID(TRIM(Applications!D472),FIND(",",TRIM(Applications!D472)&amp;",")+1,200)),FIND(",",TRIM(MID(TRIM(Applications!D472),FIND(",",TRIM(Applications!D472)&amp;",")+1,200))&amp;",")-1))),$U$2:$V$67,2,FALSE),"")))</f>
        <v/>
      </c>
      <c r="O472" s="26">
        <f>IF(M472="","",IF(N472="",M472,M472&amp;", "&amp;N472))</f>
        <v/>
      </c>
      <c r="P472" s="26">
        <f>IF(O472="","",IF(COUNTIF(O$2:O472,O472)=1,COUNTIF(O$2:O$2000,O472)+(2001-ROW())/100000,""))</f>
        <v/>
      </c>
    </row>
    <row r="473">
      <c r="A473" s="26">
        <f>IF(AND(ISNUMBER(Applications!A473),ISNUMBER(Applications!M473),OR(UPPER(TRIM(Applications!I473))="INTERVIEWING",UPPER(TRIM(Applications!I473))="REJECTED",UPPER(TRIM(Applications!I473))="OFFER")),IF(Applications!M473&gt;=Applications!A473,Applications!M473-Applications!A473,""),"")</f>
        <v/>
      </c>
      <c r="B473" s="26">
        <f>IF(AND(D473=1,ISNUMBER(Applications!A473)),WEEKDAY(Applications!A473),"")</f>
        <v/>
      </c>
      <c r="C473" s="27">
        <f>IF(AND(D473=1,ISNUMBER(Applications!A473)),Applications!A473-WEEKDAY(Applications!A473,3),"")</f>
        <v/>
      </c>
      <c r="D473" s="26">
        <f>IF(OR(UPPER(TRIM(Applications!I473))="APPLIED",UPPER(TRIM(Applications!I473))="INTERVIEWING",UPPER(TRIM(Applications!I473))="REJECTED",UPPER(TRIM(Applications!I473))="OFFER"),1,0)</f>
        <v/>
      </c>
      <c r="E473" s="26">
        <f>IF(AND(ISNUMBER(Applications!M473),OR(N(Applications!O473)&gt;0,UPPER(TRIM(Applications!I473))="INTERVIEWING",UPPER(TRIM(Applications!I473))="OFFER")),Applications!M473-WEEKDAY(Applications!M473,3),"")</f>
        <v/>
      </c>
      <c r="F473" s="26">
        <f>IF(AND(UPPER(TRIM(Applications!I473))="SKIPPED",ISNUMBER(Applications!A473)),Applications!A473-WEEKDAY(Applications!A473,3),"")</f>
        <v/>
      </c>
      <c r="G473" s="26">
        <f>IF(AND(UPPER(TRIM(Applications!I473))="BOOKMARKED",ISNUMBER(Applications!A473)),Applications!A473-WEEKDAY(Applications!A473,3),"")</f>
        <v/>
      </c>
      <c r="H473" s="26">
        <f>IF(AND(UPPER(TRIM(Applications!I473))="NOT APPLIED",ISNUMBER(Applications!A473)),Applications!A473-WEEKDAY(Applications!A473,3),"")</f>
        <v/>
      </c>
      <c r="I473" s="26">
        <f>IF(AND(UPPER(TRIM(Applications!I473))="REJECTED",ISNUMBER(Applications!M473)),Applications!M473-WEEKDAY(Applications!M473,3),"")</f>
        <v/>
      </c>
      <c r="J473" s="26">
        <f>IF(AND(UPPER(TRIM(Applications!I473))="OFFER",ISNUMBER(Applications!M473)),Applications!M473-WEEKDAY(Applications!M473,3),"")</f>
        <v/>
      </c>
      <c r="K473" s="26">
        <f>IF(TRIM(Applications!J473)="","",IFERROR(LOOKUP(2,1/ISNUMBER(SEARCH($R$2:$R$25,Applications!J473)),$S$2:$S$25),""))</f>
        <v/>
      </c>
      <c r="L473" s="26">
        <f>IF(K473="","",IF(COUNTIF(K$2:K473,K473)=1,COUNTIF(K$2:K$2000,K473)+(2001-ROW())/100000,""))</f>
        <v/>
      </c>
      <c r="M473" s="26">
        <f>IF(TRIM(Applications!D473)="","",TRIM(LEFT(TRIM(Applications!D473),FIND(",",TRIM(Applications!D473)&amp;",")-1)))</f>
        <v/>
      </c>
      <c r="N473" s="26">
        <f>IF(M473="","",IF(LEN(TRIM(LEFT(TRIM(MID(TRIM(Applications!D473),FIND(",",TRIM(Applications!D473)&amp;",")+1,200)),FIND(",",TRIM(MID(TRIM(Applications!D473),FIND(",",TRIM(Applications!D473)&amp;",")+1,200))&amp;",")-1)))=2,UPPER(TRIM(LEFT(TRIM(MID(TRIM(Applications!D473),FIND(",",TRIM(Applications!D473)&amp;",")+1,200)),FIND(",",TRIM(MID(TRIM(Applications!D473),FIND(",",TRIM(Applications!D473)&amp;",")+1,200))&amp;",")-1))),IFERROR(VLOOKUP(LOWER(TRIM(LEFT(TRIM(MID(TRIM(Applications!D473),FIND(",",TRIM(Applications!D473)&amp;",")+1,200)),FIND(",",TRIM(MID(TRIM(Applications!D473),FIND(",",TRIM(Applications!D473)&amp;",")+1,200))&amp;",")-1))),$U$2:$V$67,2,FALSE),"")))</f>
        <v/>
      </c>
      <c r="O473" s="26">
        <f>IF(M473="","",IF(N473="",M473,M473&amp;", "&amp;N473))</f>
        <v/>
      </c>
      <c r="P473" s="26">
        <f>IF(O473="","",IF(COUNTIF(O$2:O473,O473)=1,COUNTIF(O$2:O$2000,O473)+(2001-ROW())/100000,""))</f>
        <v/>
      </c>
    </row>
    <row r="474">
      <c r="A474" s="26">
        <f>IF(AND(ISNUMBER(Applications!A474),ISNUMBER(Applications!M474),OR(UPPER(TRIM(Applications!I474))="INTERVIEWING",UPPER(TRIM(Applications!I474))="REJECTED",UPPER(TRIM(Applications!I474))="OFFER")),IF(Applications!M474&gt;=Applications!A474,Applications!M474-Applications!A474,""),"")</f>
        <v/>
      </c>
      <c r="B474" s="26">
        <f>IF(AND(D474=1,ISNUMBER(Applications!A474)),WEEKDAY(Applications!A474),"")</f>
        <v/>
      </c>
      <c r="C474" s="27">
        <f>IF(AND(D474=1,ISNUMBER(Applications!A474)),Applications!A474-WEEKDAY(Applications!A474,3),"")</f>
        <v/>
      </c>
      <c r="D474" s="26">
        <f>IF(OR(UPPER(TRIM(Applications!I474))="APPLIED",UPPER(TRIM(Applications!I474))="INTERVIEWING",UPPER(TRIM(Applications!I474))="REJECTED",UPPER(TRIM(Applications!I474))="OFFER"),1,0)</f>
        <v/>
      </c>
      <c r="E474" s="26">
        <f>IF(AND(ISNUMBER(Applications!M474),OR(N(Applications!O474)&gt;0,UPPER(TRIM(Applications!I474))="INTERVIEWING",UPPER(TRIM(Applications!I474))="OFFER")),Applications!M474-WEEKDAY(Applications!M474,3),"")</f>
        <v/>
      </c>
      <c r="F474" s="26">
        <f>IF(AND(UPPER(TRIM(Applications!I474))="SKIPPED",ISNUMBER(Applications!A474)),Applications!A474-WEEKDAY(Applications!A474,3),"")</f>
        <v/>
      </c>
      <c r="G474" s="26">
        <f>IF(AND(UPPER(TRIM(Applications!I474))="BOOKMARKED",ISNUMBER(Applications!A474)),Applications!A474-WEEKDAY(Applications!A474,3),"")</f>
        <v/>
      </c>
      <c r="H474" s="26">
        <f>IF(AND(UPPER(TRIM(Applications!I474))="NOT APPLIED",ISNUMBER(Applications!A474)),Applications!A474-WEEKDAY(Applications!A474,3),"")</f>
        <v/>
      </c>
      <c r="I474" s="26">
        <f>IF(AND(UPPER(TRIM(Applications!I474))="REJECTED",ISNUMBER(Applications!M474)),Applications!M474-WEEKDAY(Applications!M474,3),"")</f>
        <v/>
      </c>
      <c r="J474" s="26">
        <f>IF(AND(UPPER(TRIM(Applications!I474))="OFFER",ISNUMBER(Applications!M474)),Applications!M474-WEEKDAY(Applications!M474,3),"")</f>
        <v/>
      </c>
      <c r="K474" s="26">
        <f>IF(TRIM(Applications!J474)="","",IFERROR(LOOKUP(2,1/ISNUMBER(SEARCH($R$2:$R$25,Applications!J474)),$S$2:$S$25),""))</f>
        <v/>
      </c>
      <c r="L474" s="26">
        <f>IF(K474="","",IF(COUNTIF(K$2:K474,K474)=1,COUNTIF(K$2:K$2000,K474)+(2001-ROW())/100000,""))</f>
        <v/>
      </c>
      <c r="M474" s="26">
        <f>IF(TRIM(Applications!D474)="","",TRIM(LEFT(TRIM(Applications!D474),FIND(",",TRIM(Applications!D474)&amp;",")-1)))</f>
        <v/>
      </c>
      <c r="N474" s="26">
        <f>IF(M474="","",IF(LEN(TRIM(LEFT(TRIM(MID(TRIM(Applications!D474),FIND(",",TRIM(Applications!D474)&amp;",")+1,200)),FIND(",",TRIM(MID(TRIM(Applications!D474),FIND(",",TRIM(Applications!D474)&amp;",")+1,200))&amp;",")-1)))=2,UPPER(TRIM(LEFT(TRIM(MID(TRIM(Applications!D474),FIND(",",TRIM(Applications!D474)&amp;",")+1,200)),FIND(",",TRIM(MID(TRIM(Applications!D474),FIND(",",TRIM(Applications!D474)&amp;",")+1,200))&amp;",")-1))),IFERROR(VLOOKUP(LOWER(TRIM(LEFT(TRIM(MID(TRIM(Applications!D474),FIND(",",TRIM(Applications!D474)&amp;",")+1,200)),FIND(",",TRIM(MID(TRIM(Applications!D474),FIND(",",TRIM(Applications!D474)&amp;",")+1,200))&amp;",")-1))),$U$2:$V$67,2,FALSE),"")))</f>
        <v/>
      </c>
      <c r="O474" s="26">
        <f>IF(M474="","",IF(N474="",M474,M474&amp;", "&amp;N474))</f>
        <v/>
      </c>
      <c r="P474" s="26">
        <f>IF(O474="","",IF(COUNTIF(O$2:O474,O474)=1,COUNTIF(O$2:O$2000,O474)+(2001-ROW())/100000,""))</f>
        <v/>
      </c>
    </row>
    <row r="475">
      <c r="A475" s="26">
        <f>IF(AND(ISNUMBER(Applications!A475),ISNUMBER(Applications!M475),OR(UPPER(TRIM(Applications!I475))="INTERVIEWING",UPPER(TRIM(Applications!I475))="REJECTED",UPPER(TRIM(Applications!I475))="OFFER")),IF(Applications!M475&gt;=Applications!A475,Applications!M475-Applications!A475,""),"")</f>
        <v/>
      </c>
      <c r="B475" s="26">
        <f>IF(AND(D475=1,ISNUMBER(Applications!A475)),WEEKDAY(Applications!A475),"")</f>
        <v/>
      </c>
      <c r="C475" s="27">
        <f>IF(AND(D475=1,ISNUMBER(Applications!A475)),Applications!A475-WEEKDAY(Applications!A475,3),"")</f>
        <v/>
      </c>
      <c r="D475" s="26">
        <f>IF(OR(UPPER(TRIM(Applications!I475))="APPLIED",UPPER(TRIM(Applications!I475))="INTERVIEWING",UPPER(TRIM(Applications!I475))="REJECTED",UPPER(TRIM(Applications!I475))="OFFER"),1,0)</f>
        <v/>
      </c>
      <c r="E475" s="26">
        <f>IF(AND(ISNUMBER(Applications!M475),OR(N(Applications!O475)&gt;0,UPPER(TRIM(Applications!I475))="INTERVIEWING",UPPER(TRIM(Applications!I475))="OFFER")),Applications!M475-WEEKDAY(Applications!M475,3),"")</f>
        <v/>
      </c>
      <c r="F475" s="26">
        <f>IF(AND(UPPER(TRIM(Applications!I475))="SKIPPED",ISNUMBER(Applications!A475)),Applications!A475-WEEKDAY(Applications!A475,3),"")</f>
        <v/>
      </c>
      <c r="G475" s="26">
        <f>IF(AND(UPPER(TRIM(Applications!I475))="BOOKMARKED",ISNUMBER(Applications!A475)),Applications!A475-WEEKDAY(Applications!A475,3),"")</f>
        <v/>
      </c>
      <c r="H475" s="26">
        <f>IF(AND(UPPER(TRIM(Applications!I475))="NOT APPLIED",ISNUMBER(Applications!A475)),Applications!A475-WEEKDAY(Applications!A475,3),"")</f>
        <v/>
      </c>
      <c r="I475" s="26">
        <f>IF(AND(UPPER(TRIM(Applications!I475))="REJECTED",ISNUMBER(Applications!M475)),Applications!M475-WEEKDAY(Applications!M475,3),"")</f>
        <v/>
      </c>
      <c r="J475" s="26">
        <f>IF(AND(UPPER(TRIM(Applications!I475))="OFFER",ISNUMBER(Applications!M475)),Applications!M475-WEEKDAY(Applications!M475,3),"")</f>
        <v/>
      </c>
      <c r="K475" s="26">
        <f>IF(TRIM(Applications!J475)="","",IFERROR(LOOKUP(2,1/ISNUMBER(SEARCH($R$2:$R$25,Applications!J475)),$S$2:$S$25),""))</f>
        <v/>
      </c>
      <c r="L475" s="26">
        <f>IF(K475="","",IF(COUNTIF(K$2:K475,K475)=1,COUNTIF(K$2:K$2000,K475)+(2001-ROW())/100000,""))</f>
        <v/>
      </c>
      <c r="M475" s="26">
        <f>IF(TRIM(Applications!D475)="","",TRIM(LEFT(TRIM(Applications!D475),FIND(",",TRIM(Applications!D475)&amp;",")-1)))</f>
        <v/>
      </c>
      <c r="N475" s="26">
        <f>IF(M475="","",IF(LEN(TRIM(LEFT(TRIM(MID(TRIM(Applications!D475),FIND(",",TRIM(Applications!D475)&amp;",")+1,200)),FIND(",",TRIM(MID(TRIM(Applications!D475),FIND(",",TRIM(Applications!D475)&amp;",")+1,200))&amp;",")-1)))=2,UPPER(TRIM(LEFT(TRIM(MID(TRIM(Applications!D475),FIND(",",TRIM(Applications!D475)&amp;",")+1,200)),FIND(",",TRIM(MID(TRIM(Applications!D475),FIND(",",TRIM(Applications!D475)&amp;",")+1,200))&amp;",")-1))),IFERROR(VLOOKUP(LOWER(TRIM(LEFT(TRIM(MID(TRIM(Applications!D475),FIND(",",TRIM(Applications!D475)&amp;",")+1,200)),FIND(",",TRIM(MID(TRIM(Applications!D475),FIND(",",TRIM(Applications!D475)&amp;",")+1,200))&amp;",")-1))),$U$2:$V$67,2,FALSE),"")))</f>
        <v/>
      </c>
      <c r="O475" s="26">
        <f>IF(M475="","",IF(N475="",M475,M475&amp;", "&amp;N475))</f>
        <v/>
      </c>
      <c r="P475" s="26">
        <f>IF(O475="","",IF(COUNTIF(O$2:O475,O475)=1,COUNTIF(O$2:O$2000,O475)+(2001-ROW())/100000,""))</f>
        <v/>
      </c>
    </row>
    <row r="476">
      <c r="A476" s="26">
        <f>IF(AND(ISNUMBER(Applications!A476),ISNUMBER(Applications!M476),OR(UPPER(TRIM(Applications!I476))="INTERVIEWING",UPPER(TRIM(Applications!I476))="REJECTED",UPPER(TRIM(Applications!I476))="OFFER")),IF(Applications!M476&gt;=Applications!A476,Applications!M476-Applications!A476,""),"")</f>
        <v/>
      </c>
      <c r="B476" s="26">
        <f>IF(AND(D476=1,ISNUMBER(Applications!A476)),WEEKDAY(Applications!A476),"")</f>
        <v/>
      </c>
      <c r="C476" s="27">
        <f>IF(AND(D476=1,ISNUMBER(Applications!A476)),Applications!A476-WEEKDAY(Applications!A476,3),"")</f>
        <v/>
      </c>
      <c r="D476" s="26">
        <f>IF(OR(UPPER(TRIM(Applications!I476))="APPLIED",UPPER(TRIM(Applications!I476))="INTERVIEWING",UPPER(TRIM(Applications!I476))="REJECTED",UPPER(TRIM(Applications!I476))="OFFER"),1,0)</f>
        <v/>
      </c>
      <c r="E476" s="26">
        <f>IF(AND(ISNUMBER(Applications!M476),OR(N(Applications!O476)&gt;0,UPPER(TRIM(Applications!I476))="INTERVIEWING",UPPER(TRIM(Applications!I476))="OFFER")),Applications!M476-WEEKDAY(Applications!M476,3),"")</f>
        <v/>
      </c>
      <c r="F476" s="26">
        <f>IF(AND(UPPER(TRIM(Applications!I476))="SKIPPED",ISNUMBER(Applications!A476)),Applications!A476-WEEKDAY(Applications!A476,3),"")</f>
        <v/>
      </c>
      <c r="G476" s="26">
        <f>IF(AND(UPPER(TRIM(Applications!I476))="BOOKMARKED",ISNUMBER(Applications!A476)),Applications!A476-WEEKDAY(Applications!A476,3),"")</f>
        <v/>
      </c>
      <c r="H476" s="26">
        <f>IF(AND(UPPER(TRIM(Applications!I476))="NOT APPLIED",ISNUMBER(Applications!A476)),Applications!A476-WEEKDAY(Applications!A476,3),"")</f>
        <v/>
      </c>
      <c r="I476" s="26">
        <f>IF(AND(UPPER(TRIM(Applications!I476))="REJECTED",ISNUMBER(Applications!M476)),Applications!M476-WEEKDAY(Applications!M476,3),"")</f>
        <v/>
      </c>
      <c r="J476" s="26">
        <f>IF(AND(UPPER(TRIM(Applications!I476))="OFFER",ISNUMBER(Applications!M476)),Applications!M476-WEEKDAY(Applications!M476,3),"")</f>
        <v/>
      </c>
      <c r="K476" s="26">
        <f>IF(TRIM(Applications!J476)="","",IFERROR(LOOKUP(2,1/ISNUMBER(SEARCH($R$2:$R$25,Applications!J476)),$S$2:$S$25),""))</f>
        <v/>
      </c>
      <c r="L476" s="26">
        <f>IF(K476="","",IF(COUNTIF(K$2:K476,K476)=1,COUNTIF(K$2:K$2000,K476)+(2001-ROW())/100000,""))</f>
        <v/>
      </c>
      <c r="M476" s="26">
        <f>IF(TRIM(Applications!D476)="","",TRIM(LEFT(TRIM(Applications!D476),FIND(",",TRIM(Applications!D476)&amp;",")-1)))</f>
        <v/>
      </c>
      <c r="N476" s="26">
        <f>IF(M476="","",IF(LEN(TRIM(LEFT(TRIM(MID(TRIM(Applications!D476),FIND(",",TRIM(Applications!D476)&amp;",")+1,200)),FIND(",",TRIM(MID(TRIM(Applications!D476),FIND(",",TRIM(Applications!D476)&amp;",")+1,200))&amp;",")-1)))=2,UPPER(TRIM(LEFT(TRIM(MID(TRIM(Applications!D476),FIND(",",TRIM(Applications!D476)&amp;",")+1,200)),FIND(",",TRIM(MID(TRIM(Applications!D476),FIND(",",TRIM(Applications!D476)&amp;",")+1,200))&amp;",")-1))),IFERROR(VLOOKUP(LOWER(TRIM(LEFT(TRIM(MID(TRIM(Applications!D476),FIND(",",TRIM(Applications!D476)&amp;",")+1,200)),FIND(",",TRIM(MID(TRIM(Applications!D476),FIND(",",TRIM(Applications!D476)&amp;",")+1,200))&amp;",")-1))),$U$2:$V$67,2,FALSE),"")))</f>
        <v/>
      </c>
      <c r="O476" s="26">
        <f>IF(M476="","",IF(N476="",M476,M476&amp;", "&amp;N476))</f>
        <v/>
      </c>
      <c r="P476" s="26">
        <f>IF(O476="","",IF(COUNTIF(O$2:O476,O476)=1,COUNTIF(O$2:O$2000,O476)+(2001-ROW())/100000,""))</f>
        <v/>
      </c>
    </row>
    <row r="477">
      <c r="A477" s="26">
        <f>IF(AND(ISNUMBER(Applications!A477),ISNUMBER(Applications!M477),OR(UPPER(TRIM(Applications!I477))="INTERVIEWING",UPPER(TRIM(Applications!I477))="REJECTED",UPPER(TRIM(Applications!I477))="OFFER")),IF(Applications!M477&gt;=Applications!A477,Applications!M477-Applications!A477,""),"")</f>
        <v/>
      </c>
      <c r="B477" s="26">
        <f>IF(AND(D477=1,ISNUMBER(Applications!A477)),WEEKDAY(Applications!A477),"")</f>
        <v/>
      </c>
      <c r="C477" s="27">
        <f>IF(AND(D477=1,ISNUMBER(Applications!A477)),Applications!A477-WEEKDAY(Applications!A477,3),"")</f>
        <v/>
      </c>
      <c r="D477" s="26">
        <f>IF(OR(UPPER(TRIM(Applications!I477))="APPLIED",UPPER(TRIM(Applications!I477))="INTERVIEWING",UPPER(TRIM(Applications!I477))="REJECTED",UPPER(TRIM(Applications!I477))="OFFER"),1,0)</f>
        <v/>
      </c>
      <c r="E477" s="26">
        <f>IF(AND(ISNUMBER(Applications!M477),OR(N(Applications!O477)&gt;0,UPPER(TRIM(Applications!I477))="INTERVIEWING",UPPER(TRIM(Applications!I477))="OFFER")),Applications!M477-WEEKDAY(Applications!M477,3),"")</f>
        <v/>
      </c>
      <c r="F477" s="26">
        <f>IF(AND(UPPER(TRIM(Applications!I477))="SKIPPED",ISNUMBER(Applications!A477)),Applications!A477-WEEKDAY(Applications!A477,3),"")</f>
        <v/>
      </c>
      <c r="G477" s="26">
        <f>IF(AND(UPPER(TRIM(Applications!I477))="BOOKMARKED",ISNUMBER(Applications!A477)),Applications!A477-WEEKDAY(Applications!A477,3),"")</f>
        <v/>
      </c>
      <c r="H477" s="26">
        <f>IF(AND(UPPER(TRIM(Applications!I477))="NOT APPLIED",ISNUMBER(Applications!A477)),Applications!A477-WEEKDAY(Applications!A477,3),"")</f>
        <v/>
      </c>
      <c r="I477" s="26">
        <f>IF(AND(UPPER(TRIM(Applications!I477))="REJECTED",ISNUMBER(Applications!M477)),Applications!M477-WEEKDAY(Applications!M477,3),"")</f>
        <v/>
      </c>
      <c r="J477" s="26">
        <f>IF(AND(UPPER(TRIM(Applications!I477))="OFFER",ISNUMBER(Applications!M477)),Applications!M477-WEEKDAY(Applications!M477,3),"")</f>
        <v/>
      </c>
      <c r="K477" s="26">
        <f>IF(TRIM(Applications!J477)="","",IFERROR(LOOKUP(2,1/ISNUMBER(SEARCH($R$2:$R$25,Applications!J477)),$S$2:$S$25),""))</f>
        <v/>
      </c>
      <c r="L477" s="26">
        <f>IF(K477="","",IF(COUNTIF(K$2:K477,K477)=1,COUNTIF(K$2:K$2000,K477)+(2001-ROW())/100000,""))</f>
        <v/>
      </c>
      <c r="M477" s="26">
        <f>IF(TRIM(Applications!D477)="","",TRIM(LEFT(TRIM(Applications!D477),FIND(",",TRIM(Applications!D477)&amp;",")-1)))</f>
        <v/>
      </c>
      <c r="N477" s="26">
        <f>IF(M477="","",IF(LEN(TRIM(LEFT(TRIM(MID(TRIM(Applications!D477),FIND(",",TRIM(Applications!D477)&amp;",")+1,200)),FIND(",",TRIM(MID(TRIM(Applications!D477),FIND(",",TRIM(Applications!D477)&amp;",")+1,200))&amp;",")-1)))=2,UPPER(TRIM(LEFT(TRIM(MID(TRIM(Applications!D477),FIND(",",TRIM(Applications!D477)&amp;",")+1,200)),FIND(",",TRIM(MID(TRIM(Applications!D477),FIND(",",TRIM(Applications!D477)&amp;",")+1,200))&amp;",")-1))),IFERROR(VLOOKUP(LOWER(TRIM(LEFT(TRIM(MID(TRIM(Applications!D477),FIND(",",TRIM(Applications!D477)&amp;",")+1,200)),FIND(",",TRIM(MID(TRIM(Applications!D477),FIND(",",TRIM(Applications!D477)&amp;",")+1,200))&amp;",")-1))),$U$2:$V$67,2,FALSE),"")))</f>
        <v/>
      </c>
      <c r="O477" s="26">
        <f>IF(M477="","",IF(N477="",M477,M477&amp;", "&amp;N477))</f>
        <v/>
      </c>
      <c r="P477" s="26">
        <f>IF(O477="","",IF(COUNTIF(O$2:O477,O477)=1,COUNTIF(O$2:O$2000,O477)+(2001-ROW())/100000,""))</f>
        <v/>
      </c>
    </row>
    <row r="478">
      <c r="A478" s="26">
        <f>IF(AND(ISNUMBER(Applications!A478),ISNUMBER(Applications!M478),OR(UPPER(TRIM(Applications!I478))="INTERVIEWING",UPPER(TRIM(Applications!I478))="REJECTED",UPPER(TRIM(Applications!I478))="OFFER")),IF(Applications!M478&gt;=Applications!A478,Applications!M478-Applications!A478,""),"")</f>
        <v/>
      </c>
      <c r="B478" s="26">
        <f>IF(AND(D478=1,ISNUMBER(Applications!A478)),WEEKDAY(Applications!A478),"")</f>
        <v/>
      </c>
      <c r="C478" s="27">
        <f>IF(AND(D478=1,ISNUMBER(Applications!A478)),Applications!A478-WEEKDAY(Applications!A478,3),"")</f>
        <v/>
      </c>
      <c r="D478" s="26">
        <f>IF(OR(UPPER(TRIM(Applications!I478))="APPLIED",UPPER(TRIM(Applications!I478))="INTERVIEWING",UPPER(TRIM(Applications!I478))="REJECTED",UPPER(TRIM(Applications!I478))="OFFER"),1,0)</f>
        <v/>
      </c>
      <c r="E478" s="26">
        <f>IF(AND(ISNUMBER(Applications!M478),OR(N(Applications!O478)&gt;0,UPPER(TRIM(Applications!I478))="INTERVIEWING",UPPER(TRIM(Applications!I478))="OFFER")),Applications!M478-WEEKDAY(Applications!M478,3),"")</f>
        <v/>
      </c>
      <c r="F478" s="26">
        <f>IF(AND(UPPER(TRIM(Applications!I478))="SKIPPED",ISNUMBER(Applications!A478)),Applications!A478-WEEKDAY(Applications!A478,3),"")</f>
        <v/>
      </c>
      <c r="G478" s="26">
        <f>IF(AND(UPPER(TRIM(Applications!I478))="BOOKMARKED",ISNUMBER(Applications!A478)),Applications!A478-WEEKDAY(Applications!A478,3),"")</f>
        <v/>
      </c>
      <c r="H478" s="26">
        <f>IF(AND(UPPER(TRIM(Applications!I478))="NOT APPLIED",ISNUMBER(Applications!A478)),Applications!A478-WEEKDAY(Applications!A478,3),"")</f>
        <v/>
      </c>
      <c r="I478" s="26">
        <f>IF(AND(UPPER(TRIM(Applications!I478))="REJECTED",ISNUMBER(Applications!M478)),Applications!M478-WEEKDAY(Applications!M478,3),"")</f>
        <v/>
      </c>
      <c r="J478" s="26">
        <f>IF(AND(UPPER(TRIM(Applications!I478))="OFFER",ISNUMBER(Applications!M478)),Applications!M478-WEEKDAY(Applications!M478,3),"")</f>
        <v/>
      </c>
      <c r="K478" s="26">
        <f>IF(TRIM(Applications!J478)="","",IFERROR(LOOKUP(2,1/ISNUMBER(SEARCH($R$2:$R$25,Applications!J478)),$S$2:$S$25),""))</f>
        <v/>
      </c>
      <c r="L478" s="26">
        <f>IF(K478="","",IF(COUNTIF(K$2:K478,K478)=1,COUNTIF(K$2:K$2000,K478)+(2001-ROW())/100000,""))</f>
        <v/>
      </c>
      <c r="M478" s="26">
        <f>IF(TRIM(Applications!D478)="","",TRIM(LEFT(TRIM(Applications!D478),FIND(",",TRIM(Applications!D478)&amp;",")-1)))</f>
        <v/>
      </c>
      <c r="N478" s="26">
        <f>IF(M478="","",IF(LEN(TRIM(LEFT(TRIM(MID(TRIM(Applications!D478),FIND(",",TRIM(Applications!D478)&amp;",")+1,200)),FIND(",",TRIM(MID(TRIM(Applications!D478),FIND(",",TRIM(Applications!D478)&amp;",")+1,200))&amp;",")-1)))=2,UPPER(TRIM(LEFT(TRIM(MID(TRIM(Applications!D478),FIND(",",TRIM(Applications!D478)&amp;",")+1,200)),FIND(",",TRIM(MID(TRIM(Applications!D478),FIND(",",TRIM(Applications!D478)&amp;",")+1,200))&amp;",")-1))),IFERROR(VLOOKUP(LOWER(TRIM(LEFT(TRIM(MID(TRIM(Applications!D478),FIND(",",TRIM(Applications!D478)&amp;",")+1,200)),FIND(",",TRIM(MID(TRIM(Applications!D478),FIND(",",TRIM(Applications!D478)&amp;",")+1,200))&amp;",")-1))),$U$2:$V$67,2,FALSE),"")))</f>
        <v/>
      </c>
      <c r="O478" s="26">
        <f>IF(M478="","",IF(N478="",M478,M478&amp;", "&amp;N478))</f>
        <v/>
      </c>
      <c r="P478" s="26">
        <f>IF(O478="","",IF(COUNTIF(O$2:O478,O478)=1,COUNTIF(O$2:O$2000,O478)+(2001-ROW())/100000,""))</f>
        <v/>
      </c>
    </row>
    <row r="479">
      <c r="A479" s="26">
        <f>IF(AND(ISNUMBER(Applications!A479),ISNUMBER(Applications!M479),OR(UPPER(TRIM(Applications!I479))="INTERVIEWING",UPPER(TRIM(Applications!I479))="REJECTED",UPPER(TRIM(Applications!I479))="OFFER")),IF(Applications!M479&gt;=Applications!A479,Applications!M479-Applications!A479,""),"")</f>
        <v/>
      </c>
      <c r="B479" s="26">
        <f>IF(AND(D479=1,ISNUMBER(Applications!A479)),WEEKDAY(Applications!A479),"")</f>
        <v/>
      </c>
      <c r="C479" s="27">
        <f>IF(AND(D479=1,ISNUMBER(Applications!A479)),Applications!A479-WEEKDAY(Applications!A479,3),"")</f>
        <v/>
      </c>
      <c r="D479" s="26">
        <f>IF(OR(UPPER(TRIM(Applications!I479))="APPLIED",UPPER(TRIM(Applications!I479))="INTERVIEWING",UPPER(TRIM(Applications!I479))="REJECTED",UPPER(TRIM(Applications!I479))="OFFER"),1,0)</f>
        <v/>
      </c>
      <c r="E479" s="26">
        <f>IF(AND(ISNUMBER(Applications!M479),OR(N(Applications!O479)&gt;0,UPPER(TRIM(Applications!I479))="INTERVIEWING",UPPER(TRIM(Applications!I479))="OFFER")),Applications!M479-WEEKDAY(Applications!M479,3),"")</f>
        <v/>
      </c>
      <c r="F479" s="26">
        <f>IF(AND(UPPER(TRIM(Applications!I479))="SKIPPED",ISNUMBER(Applications!A479)),Applications!A479-WEEKDAY(Applications!A479,3),"")</f>
        <v/>
      </c>
      <c r="G479" s="26">
        <f>IF(AND(UPPER(TRIM(Applications!I479))="BOOKMARKED",ISNUMBER(Applications!A479)),Applications!A479-WEEKDAY(Applications!A479,3),"")</f>
        <v/>
      </c>
      <c r="H479" s="26">
        <f>IF(AND(UPPER(TRIM(Applications!I479))="NOT APPLIED",ISNUMBER(Applications!A479)),Applications!A479-WEEKDAY(Applications!A479,3),"")</f>
        <v/>
      </c>
      <c r="I479" s="26">
        <f>IF(AND(UPPER(TRIM(Applications!I479))="REJECTED",ISNUMBER(Applications!M479)),Applications!M479-WEEKDAY(Applications!M479,3),"")</f>
        <v/>
      </c>
      <c r="J479" s="26">
        <f>IF(AND(UPPER(TRIM(Applications!I479))="OFFER",ISNUMBER(Applications!M479)),Applications!M479-WEEKDAY(Applications!M479,3),"")</f>
        <v/>
      </c>
      <c r="K479" s="26">
        <f>IF(TRIM(Applications!J479)="","",IFERROR(LOOKUP(2,1/ISNUMBER(SEARCH($R$2:$R$25,Applications!J479)),$S$2:$S$25),""))</f>
        <v/>
      </c>
      <c r="L479" s="26">
        <f>IF(K479="","",IF(COUNTIF(K$2:K479,K479)=1,COUNTIF(K$2:K$2000,K479)+(2001-ROW())/100000,""))</f>
        <v/>
      </c>
      <c r="M479" s="26">
        <f>IF(TRIM(Applications!D479)="","",TRIM(LEFT(TRIM(Applications!D479),FIND(",",TRIM(Applications!D479)&amp;",")-1)))</f>
        <v/>
      </c>
      <c r="N479" s="26">
        <f>IF(M479="","",IF(LEN(TRIM(LEFT(TRIM(MID(TRIM(Applications!D479),FIND(",",TRIM(Applications!D479)&amp;",")+1,200)),FIND(",",TRIM(MID(TRIM(Applications!D479),FIND(",",TRIM(Applications!D479)&amp;",")+1,200))&amp;",")-1)))=2,UPPER(TRIM(LEFT(TRIM(MID(TRIM(Applications!D479),FIND(",",TRIM(Applications!D479)&amp;",")+1,200)),FIND(",",TRIM(MID(TRIM(Applications!D479),FIND(",",TRIM(Applications!D479)&amp;",")+1,200))&amp;",")-1))),IFERROR(VLOOKUP(LOWER(TRIM(LEFT(TRIM(MID(TRIM(Applications!D479),FIND(",",TRIM(Applications!D479)&amp;",")+1,200)),FIND(",",TRIM(MID(TRIM(Applications!D479),FIND(",",TRIM(Applications!D479)&amp;",")+1,200))&amp;",")-1))),$U$2:$V$67,2,FALSE),"")))</f>
        <v/>
      </c>
      <c r="O479" s="26">
        <f>IF(M479="","",IF(N479="",M479,M479&amp;", "&amp;N479))</f>
        <v/>
      </c>
      <c r="P479" s="26">
        <f>IF(O479="","",IF(COUNTIF(O$2:O479,O479)=1,COUNTIF(O$2:O$2000,O479)+(2001-ROW())/100000,""))</f>
        <v/>
      </c>
    </row>
    <row r="480">
      <c r="A480" s="26">
        <f>IF(AND(ISNUMBER(Applications!A480),ISNUMBER(Applications!M480),OR(UPPER(TRIM(Applications!I480))="INTERVIEWING",UPPER(TRIM(Applications!I480))="REJECTED",UPPER(TRIM(Applications!I480))="OFFER")),IF(Applications!M480&gt;=Applications!A480,Applications!M480-Applications!A480,""),"")</f>
        <v/>
      </c>
      <c r="B480" s="26">
        <f>IF(AND(D480=1,ISNUMBER(Applications!A480)),WEEKDAY(Applications!A480),"")</f>
        <v/>
      </c>
      <c r="C480" s="27">
        <f>IF(AND(D480=1,ISNUMBER(Applications!A480)),Applications!A480-WEEKDAY(Applications!A480,3),"")</f>
        <v/>
      </c>
      <c r="D480" s="26">
        <f>IF(OR(UPPER(TRIM(Applications!I480))="APPLIED",UPPER(TRIM(Applications!I480))="INTERVIEWING",UPPER(TRIM(Applications!I480))="REJECTED",UPPER(TRIM(Applications!I480))="OFFER"),1,0)</f>
        <v/>
      </c>
      <c r="E480" s="26">
        <f>IF(AND(ISNUMBER(Applications!M480),OR(N(Applications!O480)&gt;0,UPPER(TRIM(Applications!I480))="INTERVIEWING",UPPER(TRIM(Applications!I480))="OFFER")),Applications!M480-WEEKDAY(Applications!M480,3),"")</f>
        <v/>
      </c>
      <c r="F480" s="26">
        <f>IF(AND(UPPER(TRIM(Applications!I480))="SKIPPED",ISNUMBER(Applications!A480)),Applications!A480-WEEKDAY(Applications!A480,3),"")</f>
        <v/>
      </c>
      <c r="G480" s="26">
        <f>IF(AND(UPPER(TRIM(Applications!I480))="BOOKMARKED",ISNUMBER(Applications!A480)),Applications!A480-WEEKDAY(Applications!A480,3),"")</f>
        <v/>
      </c>
      <c r="H480" s="26">
        <f>IF(AND(UPPER(TRIM(Applications!I480))="NOT APPLIED",ISNUMBER(Applications!A480)),Applications!A480-WEEKDAY(Applications!A480,3),"")</f>
        <v/>
      </c>
      <c r="I480" s="26">
        <f>IF(AND(UPPER(TRIM(Applications!I480))="REJECTED",ISNUMBER(Applications!M480)),Applications!M480-WEEKDAY(Applications!M480,3),"")</f>
        <v/>
      </c>
      <c r="J480" s="26">
        <f>IF(AND(UPPER(TRIM(Applications!I480))="OFFER",ISNUMBER(Applications!M480)),Applications!M480-WEEKDAY(Applications!M480,3),"")</f>
        <v/>
      </c>
      <c r="K480" s="26">
        <f>IF(TRIM(Applications!J480)="","",IFERROR(LOOKUP(2,1/ISNUMBER(SEARCH($R$2:$R$25,Applications!J480)),$S$2:$S$25),""))</f>
        <v/>
      </c>
      <c r="L480" s="26">
        <f>IF(K480="","",IF(COUNTIF(K$2:K480,K480)=1,COUNTIF(K$2:K$2000,K480)+(2001-ROW())/100000,""))</f>
        <v/>
      </c>
      <c r="M480" s="26">
        <f>IF(TRIM(Applications!D480)="","",TRIM(LEFT(TRIM(Applications!D480),FIND(",",TRIM(Applications!D480)&amp;",")-1)))</f>
        <v/>
      </c>
      <c r="N480" s="26">
        <f>IF(M480="","",IF(LEN(TRIM(LEFT(TRIM(MID(TRIM(Applications!D480),FIND(",",TRIM(Applications!D480)&amp;",")+1,200)),FIND(",",TRIM(MID(TRIM(Applications!D480),FIND(",",TRIM(Applications!D480)&amp;",")+1,200))&amp;",")-1)))=2,UPPER(TRIM(LEFT(TRIM(MID(TRIM(Applications!D480),FIND(",",TRIM(Applications!D480)&amp;",")+1,200)),FIND(",",TRIM(MID(TRIM(Applications!D480),FIND(",",TRIM(Applications!D480)&amp;",")+1,200))&amp;",")-1))),IFERROR(VLOOKUP(LOWER(TRIM(LEFT(TRIM(MID(TRIM(Applications!D480),FIND(",",TRIM(Applications!D480)&amp;",")+1,200)),FIND(",",TRIM(MID(TRIM(Applications!D480),FIND(",",TRIM(Applications!D480)&amp;",")+1,200))&amp;",")-1))),$U$2:$V$67,2,FALSE),"")))</f>
        <v/>
      </c>
      <c r="O480" s="26">
        <f>IF(M480="","",IF(N480="",M480,M480&amp;", "&amp;N480))</f>
        <v/>
      </c>
      <c r="P480" s="26">
        <f>IF(O480="","",IF(COUNTIF(O$2:O480,O480)=1,COUNTIF(O$2:O$2000,O480)+(2001-ROW())/100000,""))</f>
        <v/>
      </c>
    </row>
    <row r="481">
      <c r="A481" s="26">
        <f>IF(AND(ISNUMBER(Applications!A481),ISNUMBER(Applications!M481),OR(UPPER(TRIM(Applications!I481))="INTERVIEWING",UPPER(TRIM(Applications!I481))="REJECTED",UPPER(TRIM(Applications!I481))="OFFER")),IF(Applications!M481&gt;=Applications!A481,Applications!M481-Applications!A481,""),"")</f>
        <v/>
      </c>
      <c r="B481" s="26">
        <f>IF(AND(D481=1,ISNUMBER(Applications!A481)),WEEKDAY(Applications!A481),"")</f>
        <v/>
      </c>
      <c r="C481" s="27">
        <f>IF(AND(D481=1,ISNUMBER(Applications!A481)),Applications!A481-WEEKDAY(Applications!A481,3),"")</f>
        <v/>
      </c>
      <c r="D481" s="26">
        <f>IF(OR(UPPER(TRIM(Applications!I481))="APPLIED",UPPER(TRIM(Applications!I481))="INTERVIEWING",UPPER(TRIM(Applications!I481))="REJECTED",UPPER(TRIM(Applications!I481))="OFFER"),1,0)</f>
        <v/>
      </c>
      <c r="E481" s="26">
        <f>IF(AND(ISNUMBER(Applications!M481),OR(N(Applications!O481)&gt;0,UPPER(TRIM(Applications!I481))="INTERVIEWING",UPPER(TRIM(Applications!I481))="OFFER")),Applications!M481-WEEKDAY(Applications!M481,3),"")</f>
        <v/>
      </c>
      <c r="F481" s="26">
        <f>IF(AND(UPPER(TRIM(Applications!I481))="SKIPPED",ISNUMBER(Applications!A481)),Applications!A481-WEEKDAY(Applications!A481,3),"")</f>
        <v/>
      </c>
      <c r="G481" s="26">
        <f>IF(AND(UPPER(TRIM(Applications!I481))="BOOKMARKED",ISNUMBER(Applications!A481)),Applications!A481-WEEKDAY(Applications!A481,3),"")</f>
        <v/>
      </c>
      <c r="H481" s="26">
        <f>IF(AND(UPPER(TRIM(Applications!I481))="NOT APPLIED",ISNUMBER(Applications!A481)),Applications!A481-WEEKDAY(Applications!A481,3),"")</f>
        <v/>
      </c>
      <c r="I481" s="26">
        <f>IF(AND(UPPER(TRIM(Applications!I481))="REJECTED",ISNUMBER(Applications!M481)),Applications!M481-WEEKDAY(Applications!M481,3),"")</f>
        <v/>
      </c>
      <c r="J481" s="26">
        <f>IF(AND(UPPER(TRIM(Applications!I481))="OFFER",ISNUMBER(Applications!M481)),Applications!M481-WEEKDAY(Applications!M481,3),"")</f>
        <v/>
      </c>
      <c r="K481" s="26">
        <f>IF(TRIM(Applications!J481)="","",IFERROR(LOOKUP(2,1/ISNUMBER(SEARCH($R$2:$R$25,Applications!J481)),$S$2:$S$25),""))</f>
        <v/>
      </c>
      <c r="L481" s="26">
        <f>IF(K481="","",IF(COUNTIF(K$2:K481,K481)=1,COUNTIF(K$2:K$2000,K481)+(2001-ROW())/100000,""))</f>
        <v/>
      </c>
      <c r="M481" s="26">
        <f>IF(TRIM(Applications!D481)="","",TRIM(LEFT(TRIM(Applications!D481),FIND(",",TRIM(Applications!D481)&amp;",")-1)))</f>
        <v/>
      </c>
      <c r="N481" s="26">
        <f>IF(M481="","",IF(LEN(TRIM(LEFT(TRIM(MID(TRIM(Applications!D481),FIND(",",TRIM(Applications!D481)&amp;",")+1,200)),FIND(",",TRIM(MID(TRIM(Applications!D481),FIND(",",TRIM(Applications!D481)&amp;",")+1,200))&amp;",")-1)))=2,UPPER(TRIM(LEFT(TRIM(MID(TRIM(Applications!D481),FIND(",",TRIM(Applications!D481)&amp;",")+1,200)),FIND(",",TRIM(MID(TRIM(Applications!D481),FIND(",",TRIM(Applications!D481)&amp;",")+1,200))&amp;",")-1))),IFERROR(VLOOKUP(LOWER(TRIM(LEFT(TRIM(MID(TRIM(Applications!D481),FIND(",",TRIM(Applications!D481)&amp;",")+1,200)),FIND(",",TRIM(MID(TRIM(Applications!D481),FIND(",",TRIM(Applications!D481)&amp;",")+1,200))&amp;",")-1))),$U$2:$V$67,2,FALSE),"")))</f>
        <v/>
      </c>
      <c r="O481" s="26">
        <f>IF(M481="","",IF(N481="",M481,M481&amp;", "&amp;N481))</f>
        <v/>
      </c>
      <c r="P481" s="26">
        <f>IF(O481="","",IF(COUNTIF(O$2:O481,O481)=1,COUNTIF(O$2:O$2000,O481)+(2001-ROW())/100000,""))</f>
        <v/>
      </c>
    </row>
    <row r="482">
      <c r="A482" s="26">
        <f>IF(AND(ISNUMBER(Applications!A482),ISNUMBER(Applications!M482),OR(UPPER(TRIM(Applications!I482))="INTERVIEWING",UPPER(TRIM(Applications!I482))="REJECTED",UPPER(TRIM(Applications!I482))="OFFER")),IF(Applications!M482&gt;=Applications!A482,Applications!M482-Applications!A482,""),"")</f>
        <v/>
      </c>
      <c r="B482" s="26">
        <f>IF(AND(D482=1,ISNUMBER(Applications!A482)),WEEKDAY(Applications!A482),"")</f>
        <v/>
      </c>
      <c r="C482" s="27">
        <f>IF(AND(D482=1,ISNUMBER(Applications!A482)),Applications!A482-WEEKDAY(Applications!A482,3),"")</f>
        <v/>
      </c>
      <c r="D482" s="26">
        <f>IF(OR(UPPER(TRIM(Applications!I482))="APPLIED",UPPER(TRIM(Applications!I482))="INTERVIEWING",UPPER(TRIM(Applications!I482))="REJECTED",UPPER(TRIM(Applications!I482))="OFFER"),1,0)</f>
        <v/>
      </c>
      <c r="E482" s="26">
        <f>IF(AND(ISNUMBER(Applications!M482),OR(N(Applications!O482)&gt;0,UPPER(TRIM(Applications!I482))="INTERVIEWING",UPPER(TRIM(Applications!I482))="OFFER")),Applications!M482-WEEKDAY(Applications!M482,3),"")</f>
        <v/>
      </c>
      <c r="F482" s="26">
        <f>IF(AND(UPPER(TRIM(Applications!I482))="SKIPPED",ISNUMBER(Applications!A482)),Applications!A482-WEEKDAY(Applications!A482,3),"")</f>
        <v/>
      </c>
      <c r="G482" s="26">
        <f>IF(AND(UPPER(TRIM(Applications!I482))="BOOKMARKED",ISNUMBER(Applications!A482)),Applications!A482-WEEKDAY(Applications!A482,3),"")</f>
        <v/>
      </c>
      <c r="H482" s="26">
        <f>IF(AND(UPPER(TRIM(Applications!I482))="NOT APPLIED",ISNUMBER(Applications!A482)),Applications!A482-WEEKDAY(Applications!A482,3),"")</f>
        <v/>
      </c>
      <c r="I482" s="26">
        <f>IF(AND(UPPER(TRIM(Applications!I482))="REJECTED",ISNUMBER(Applications!M482)),Applications!M482-WEEKDAY(Applications!M482,3),"")</f>
        <v/>
      </c>
      <c r="J482" s="26">
        <f>IF(AND(UPPER(TRIM(Applications!I482))="OFFER",ISNUMBER(Applications!M482)),Applications!M482-WEEKDAY(Applications!M482,3),"")</f>
        <v/>
      </c>
      <c r="K482" s="26">
        <f>IF(TRIM(Applications!J482)="","",IFERROR(LOOKUP(2,1/ISNUMBER(SEARCH($R$2:$R$25,Applications!J482)),$S$2:$S$25),""))</f>
        <v/>
      </c>
      <c r="L482" s="26">
        <f>IF(K482="","",IF(COUNTIF(K$2:K482,K482)=1,COUNTIF(K$2:K$2000,K482)+(2001-ROW())/100000,""))</f>
        <v/>
      </c>
      <c r="M482" s="26">
        <f>IF(TRIM(Applications!D482)="","",TRIM(LEFT(TRIM(Applications!D482),FIND(",",TRIM(Applications!D482)&amp;",")-1)))</f>
        <v/>
      </c>
      <c r="N482" s="26">
        <f>IF(M482="","",IF(LEN(TRIM(LEFT(TRIM(MID(TRIM(Applications!D482),FIND(",",TRIM(Applications!D482)&amp;",")+1,200)),FIND(",",TRIM(MID(TRIM(Applications!D482),FIND(",",TRIM(Applications!D482)&amp;",")+1,200))&amp;",")-1)))=2,UPPER(TRIM(LEFT(TRIM(MID(TRIM(Applications!D482),FIND(",",TRIM(Applications!D482)&amp;",")+1,200)),FIND(",",TRIM(MID(TRIM(Applications!D482),FIND(",",TRIM(Applications!D482)&amp;",")+1,200))&amp;",")-1))),IFERROR(VLOOKUP(LOWER(TRIM(LEFT(TRIM(MID(TRIM(Applications!D482),FIND(",",TRIM(Applications!D482)&amp;",")+1,200)),FIND(",",TRIM(MID(TRIM(Applications!D482),FIND(",",TRIM(Applications!D482)&amp;",")+1,200))&amp;",")-1))),$U$2:$V$67,2,FALSE),"")))</f>
        <v/>
      </c>
      <c r="O482" s="26">
        <f>IF(M482="","",IF(N482="",M482,M482&amp;", "&amp;N482))</f>
        <v/>
      </c>
      <c r="P482" s="26">
        <f>IF(O482="","",IF(COUNTIF(O$2:O482,O482)=1,COUNTIF(O$2:O$2000,O482)+(2001-ROW())/100000,""))</f>
        <v/>
      </c>
    </row>
    <row r="483">
      <c r="A483" s="26">
        <f>IF(AND(ISNUMBER(Applications!A483),ISNUMBER(Applications!M483),OR(UPPER(TRIM(Applications!I483))="INTERVIEWING",UPPER(TRIM(Applications!I483))="REJECTED",UPPER(TRIM(Applications!I483))="OFFER")),IF(Applications!M483&gt;=Applications!A483,Applications!M483-Applications!A483,""),"")</f>
        <v/>
      </c>
      <c r="B483" s="26">
        <f>IF(AND(D483=1,ISNUMBER(Applications!A483)),WEEKDAY(Applications!A483),"")</f>
        <v/>
      </c>
      <c r="C483" s="27">
        <f>IF(AND(D483=1,ISNUMBER(Applications!A483)),Applications!A483-WEEKDAY(Applications!A483,3),"")</f>
        <v/>
      </c>
      <c r="D483" s="26">
        <f>IF(OR(UPPER(TRIM(Applications!I483))="APPLIED",UPPER(TRIM(Applications!I483))="INTERVIEWING",UPPER(TRIM(Applications!I483))="REJECTED",UPPER(TRIM(Applications!I483))="OFFER"),1,0)</f>
        <v/>
      </c>
      <c r="E483" s="26">
        <f>IF(AND(ISNUMBER(Applications!M483),OR(N(Applications!O483)&gt;0,UPPER(TRIM(Applications!I483))="INTERVIEWING",UPPER(TRIM(Applications!I483))="OFFER")),Applications!M483-WEEKDAY(Applications!M483,3),"")</f>
        <v/>
      </c>
      <c r="F483" s="26">
        <f>IF(AND(UPPER(TRIM(Applications!I483))="SKIPPED",ISNUMBER(Applications!A483)),Applications!A483-WEEKDAY(Applications!A483,3),"")</f>
        <v/>
      </c>
      <c r="G483" s="26">
        <f>IF(AND(UPPER(TRIM(Applications!I483))="BOOKMARKED",ISNUMBER(Applications!A483)),Applications!A483-WEEKDAY(Applications!A483,3),"")</f>
        <v/>
      </c>
      <c r="H483" s="26">
        <f>IF(AND(UPPER(TRIM(Applications!I483))="NOT APPLIED",ISNUMBER(Applications!A483)),Applications!A483-WEEKDAY(Applications!A483,3),"")</f>
        <v/>
      </c>
      <c r="I483" s="26">
        <f>IF(AND(UPPER(TRIM(Applications!I483))="REJECTED",ISNUMBER(Applications!M483)),Applications!M483-WEEKDAY(Applications!M483,3),"")</f>
        <v/>
      </c>
      <c r="J483" s="26">
        <f>IF(AND(UPPER(TRIM(Applications!I483))="OFFER",ISNUMBER(Applications!M483)),Applications!M483-WEEKDAY(Applications!M483,3),"")</f>
        <v/>
      </c>
      <c r="K483" s="26">
        <f>IF(TRIM(Applications!J483)="","",IFERROR(LOOKUP(2,1/ISNUMBER(SEARCH($R$2:$R$25,Applications!J483)),$S$2:$S$25),""))</f>
        <v/>
      </c>
      <c r="L483" s="26">
        <f>IF(K483="","",IF(COUNTIF(K$2:K483,K483)=1,COUNTIF(K$2:K$2000,K483)+(2001-ROW())/100000,""))</f>
        <v/>
      </c>
      <c r="M483" s="26">
        <f>IF(TRIM(Applications!D483)="","",TRIM(LEFT(TRIM(Applications!D483),FIND(",",TRIM(Applications!D483)&amp;",")-1)))</f>
        <v/>
      </c>
      <c r="N483" s="26">
        <f>IF(M483="","",IF(LEN(TRIM(LEFT(TRIM(MID(TRIM(Applications!D483),FIND(",",TRIM(Applications!D483)&amp;",")+1,200)),FIND(",",TRIM(MID(TRIM(Applications!D483),FIND(",",TRIM(Applications!D483)&amp;",")+1,200))&amp;",")-1)))=2,UPPER(TRIM(LEFT(TRIM(MID(TRIM(Applications!D483),FIND(",",TRIM(Applications!D483)&amp;",")+1,200)),FIND(",",TRIM(MID(TRIM(Applications!D483),FIND(",",TRIM(Applications!D483)&amp;",")+1,200))&amp;",")-1))),IFERROR(VLOOKUP(LOWER(TRIM(LEFT(TRIM(MID(TRIM(Applications!D483),FIND(",",TRIM(Applications!D483)&amp;",")+1,200)),FIND(",",TRIM(MID(TRIM(Applications!D483),FIND(",",TRIM(Applications!D483)&amp;",")+1,200))&amp;",")-1))),$U$2:$V$67,2,FALSE),"")))</f>
        <v/>
      </c>
      <c r="O483" s="26">
        <f>IF(M483="","",IF(N483="",M483,M483&amp;", "&amp;N483))</f>
        <v/>
      </c>
      <c r="P483" s="26">
        <f>IF(O483="","",IF(COUNTIF(O$2:O483,O483)=1,COUNTIF(O$2:O$2000,O483)+(2001-ROW())/100000,""))</f>
        <v/>
      </c>
    </row>
    <row r="484">
      <c r="A484" s="26">
        <f>IF(AND(ISNUMBER(Applications!A484),ISNUMBER(Applications!M484),OR(UPPER(TRIM(Applications!I484))="INTERVIEWING",UPPER(TRIM(Applications!I484))="REJECTED",UPPER(TRIM(Applications!I484))="OFFER")),IF(Applications!M484&gt;=Applications!A484,Applications!M484-Applications!A484,""),"")</f>
        <v/>
      </c>
      <c r="B484" s="26">
        <f>IF(AND(D484=1,ISNUMBER(Applications!A484)),WEEKDAY(Applications!A484),"")</f>
        <v/>
      </c>
      <c r="C484" s="27">
        <f>IF(AND(D484=1,ISNUMBER(Applications!A484)),Applications!A484-WEEKDAY(Applications!A484,3),"")</f>
        <v/>
      </c>
      <c r="D484" s="26">
        <f>IF(OR(UPPER(TRIM(Applications!I484))="APPLIED",UPPER(TRIM(Applications!I484))="INTERVIEWING",UPPER(TRIM(Applications!I484))="REJECTED",UPPER(TRIM(Applications!I484))="OFFER"),1,0)</f>
        <v/>
      </c>
      <c r="E484" s="26">
        <f>IF(AND(ISNUMBER(Applications!M484),OR(N(Applications!O484)&gt;0,UPPER(TRIM(Applications!I484))="INTERVIEWING",UPPER(TRIM(Applications!I484))="OFFER")),Applications!M484-WEEKDAY(Applications!M484,3),"")</f>
        <v/>
      </c>
      <c r="F484" s="26">
        <f>IF(AND(UPPER(TRIM(Applications!I484))="SKIPPED",ISNUMBER(Applications!A484)),Applications!A484-WEEKDAY(Applications!A484,3),"")</f>
        <v/>
      </c>
      <c r="G484" s="26">
        <f>IF(AND(UPPER(TRIM(Applications!I484))="BOOKMARKED",ISNUMBER(Applications!A484)),Applications!A484-WEEKDAY(Applications!A484,3),"")</f>
        <v/>
      </c>
      <c r="H484" s="26">
        <f>IF(AND(UPPER(TRIM(Applications!I484))="NOT APPLIED",ISNUMBER(Applications!A484)),Applications!A484-WEEKDAY(Applications!A484,3),"")</f>
        <v/>
      </c>
      <c r="I484" s="26">
        <f>IF(AND(UPPER(TRIM(Applications!I484))="REJECTED",ISNUMBER(Applications!M484)),Applications!M484-WEEKDAY(Applications!M484,3),"")</f>
        <v/>
      </c>
      <c r="J484" s="26">
        <f>IF(AND(UPPER(TRIM(Applications!I484))="OFFER",ISNUMBER(Applications!M484)),Applications!M484-WEEKDAY(Applications!M484,3),"")</f>
        <v/>
      </c>
      <c r="K484" s="26">
        <f>IF(TRIM(Applications!J484)="","",IFERROR(LOOKUP(2,1/ISNUMBER(SEARCH($R$2:$R$25,Applications!J484)),$S$2:$S$25),""))</f>
        <v/>
      </c>
      <c r="L484" s="26">
        <f>IF(K484="","",IF(COUNTIF(K$2:K484,K484)=1,COUNTIF(K$2:K$2000,K484)+(2001-ROW())/100000,""))</f>
        <v/>
      </c>
      <c r="M484" s="26">
        <f>IF(TRIM(Applications!D484)="","",TRIM(LEFT(TRIM(Applications!D484),FIND(",",TRIM(Applications!D484)&amp;",")-1)))</f>
        <v/>
      </c>
      <c r="N484" s="26">
        <f>IF(M484="","",IF(LEN(TRIM(LEFT(TRIM(MID(TRIM(Applications!D484),FIND(",",TRIM(Applications!D484)&amp;",")+1,200)),FIND(",",TRIM(MID(TRIM(Applications!D484),FIND(",",TRIM(Applications!D484)&amp;",")+1,200))&amp;",")-1)))=2,UPPER(TRIM(LEFT(TRIM(MID(TRIM(Applications!D484),FIND(",",TRIM(Applications!D484)&amp;",")+1,200)),FIND(",",TRIM(MID(TRIM(Applications!D484),FIND(",",TRIM(Applications!D484)&amp;",")+1,200))&amp;",")-1))),IFERROR(VLOOKUP(LOWER(TRIM(LEFT(TRIM(MID(TRIM(Applications!D484),FIND(",",TRIM(Applications!D484)&amp;",")+1,200)),FIND(",",TRIM(MID(TRIM(Applications!D484),FIND(",",TRIM(Applications!D484)&amp;",")+1,200))&amp;",")-1))),$U$2:$V$67,2,FALSE),"")))</f>
        <v/>
      </c>
      <c r="O484" s="26">
        <f>IF(M484="","",IF(N484="",M484,M484&amp;", "&amp;N484))</f>
        <v/>
      </c>
      <c r="P484" s="26">
        <f>IF(O484="","",IF(COUNTIF(O$2:O484,O484)=1,COUNTIF(O$2:O$2000,O484)+(2001-ROW())/100000,""))</f>
        <v/>
      </c>
    </row>
    <row r="485">
      <c r="A485" s="26">
        <f>IF(AND(ISNUMBER(Applications!A485),ISNUMBER(Applications!M485),OR(UPPER(TRIM(Applications!I485))="INTERVIEWING",UPPER(TRIM(Applications!I485))="REJECTED",UPPER(TRIM(Applications!I485))="OFFER")),IF(Applications!M485&gt;=Applications!A485,Applications!M485-Applications!A485,""),"")</f>
        <v/>
      </c>
      <c r="B485" s="26">
        <f>IF(AND(D485=1,ISNUMBER(Applications!A485)),WEEKDAY(Applications!A485),"")</f>
        <v/>
      </c>
      <c r="C485" s="27">
        <f>IF(AND(D485=1,ISNUMBER(Applications!A485)),Applications!A485-WEEKDAY(Applications!A485,3),"")</f>
        <v/>
      </c>
      <c r="D485" s="26">
        <f>IF(OR(UPPER(TRIM(Applications!I485))="APPLIED",UPPER(TRIM(Applications!I485))="INTERVIEWING",UPPER(TRIM(Applications!I485))="REJECTED",UPPER(TRIM(Applications!I485))="OFFER"),1,0)</f>
        <v/>
      </c>
      <c r="E485" s="26">
        <f>IF(AND(ISNUMBER(Applications!M485),OR(N(Applications!O485)&gt;0,UPPER(TRIM(Applications!I485))="INTERVIEWING",UPPER(TRIM(Applications!I485))="OFFER")),Applications!M485-WEEKDAY(Applications!M485,3),"")</f>
        <v/>
      </c>
      <c r="F485" s="26">
        <f>IF(AND(UPPER(TRIM(Applications!I485))="SKIPPED",ISNUMBER(Applications!A485)),Applications!A485-WEEKDAY(Applications!A485,3),"")</f>
        <v/>
      </c>
      <c r="G485" s="26">
        <f>IF(AND(UPPER(TRIM(Applications!I485))="BOOKMARKED",ISNUMBER(Applications!A485)),Applications!A485-WEEKDAY(Applications!A485,3),"")</f>
        <v/>
      </c>
      <c r="H485" s="26">
        <f>IF(AND(UPPER(TRIM(Applications!I485))="NOT APPLIED",ISNUMBER(Applications!A485)),Applications!A485-WEEKDAY(Applications!A485,3),"")</f>
        <v/>
      </c>
      <c r="I485" s="26">
        <f>IF(AND(UPPER(TRIM(Applications!I485))="REJECTED",ISNUMBER(Applications!M485)),Applications!M485-WEEKDAY(Applications!M485,3),"")</f>
        <v/>
      </c>
      <c r="J485" s="26">
        <f>IF(AND(UPPER(TRIM(Applications!I485))="OFFER",ISNUMBER(Applications!M485)),Applications!M485-WEEKDAY(Applications!M485,3),"")</f>
        <v/>
      </c>
      <c r="K485" s="26">
        <f>IF(TRIM(Applications!J485)="","",IFERROR(LOOKUP(2,1/ISNUMBER(SEARCH($R$2:$R$25,Applications!J485)),$S$2:$S$25),""))</f>
        <v/>
      </c>
      <c r="L485" s="26">
        <f>IF(K485="","",IF(COUNTIF(K$2:K485,K485)=1,COUNTIF(K$2:K$2000,K485)+(2001-ROW())/100000,""))</f>
        <v/>
      </c>
      <c r="M485" s="26">
        <f>IF(TRIM(Applications!D485)="","",TRIM(LEFT(TRIM(Applications!D485),FIND(",",TRIM(Applications!D485)&amp;",")-1)))</f>
        <v/>
      </c>
      <c r="N485" s="26">
        <f>IF(M485="","",IF(LEN(TRIM(LEFT(TRIM(MID(TRIM(Applications!D485),FIND(",",TRIM(Applications!D485)&amp;",")+1,200)),FIND(",",TRIM(MID(TRIM(Applications!D485),FIND(",",TRIM(Applications!D485)&amp;",")+1,200))&amp;",")-1)))=2,UPPER(TRIM(LEFT(TRIM(MID(TRIM(Applications!D485),FIND(",",TRIM(Applications!D485)&amp;",")+1,200)),FIND(",",TRIM(MID(TRIM(Applications!D485),FIND(",",TRIM(Applications!D485)&amp;",")+1,200))&amp;",")-1))),IFERROR(VLOOKUP(LOWER(TRIM(LEFT(TRIM(MID(TRIM(Applications!D485),FIND(",",TRIM(Applications!D485)&amp;",")+1,200)),FIND(",",TRIM(MID(TRIM(Applications!D485),FIND(",",TRIM(Applications!D485)&amp;",")+1,200))&amp;",")-1))),$U$2:$V$67,2,FALSE),"")))</f>
        <v/>
      </c>
      <c r="O485" s="26">
        <f>IF(M485="","",IF(N485="",M485,M485&amp;", "&amp;N485))</f>
        <v/>
      </c>
      <c r="P485" s="26">
        <f>IF(O485="","",IF(COUNTIF(O$2:O485,O485)=1,COUNTIF(O$2:O$2000,O485)+(2001-ROW())/100000,""))</f>
        <v/>
      </c>
    </row>
    <row r="486">
      <c r="A486" s="26">
        <f>IF(AND(ISNUMBER(Applications!A486),ISNUMBER(Applications!M486),OR(UPPER(TRIM(Applications!I486))="INTERVIEWING",UPPER(TRIM(Applications!I486))="REJECTED",UPPER(TRIM(Applications!I486))="OFFER")),IF(Applications!M486&gt;=Applications!A486,Applications!M486-Applications!A486,""),"")</f>
        <v/>
      </c>
      <c r="B486" s="26">
        <f>IF(AND(D486=1,ISNUMBER(Applications!A486)),WEEKDAY(Applications!A486),"")</f>
        <v/>
      </c>
      <c r="C486" s="27">
        <f>IF(AND(D486=1,ISNUMBER(Applications!A486)),Applications!A486-WEEKDAY(Applications!A486,3),"")</f>
        <v/>
      </c>
      <c r="D486" s="26">
        <f>IF(OR(UPPER(TRIM(Applications!I486))="APPLIED",UPPER(TRIM(Applications!I486))="INTERVIEWING",UPPER(TRIM(Applications!I486))="REJECTED",UPPER(TRIM(Applications!I486))="OFFER"),1,0)</f>
        <v/>
      </c>
      <c r="E486" s="26">
        <f>IF(AND(ISNUMBER(Applications!M486),OR(N(Applications!O486)&gt;0,UPPER(TRIM(Applications!I486))="INTERVIEWING",UPPER(TRIM(Applications!I486))="OFFER")),Applications!M486-WEEKDAY(Applications!M486,3),"")</f>
        <v/>
      </c>
      <c r="F486" s="26">
        <f>IF(AND(UPPER(TRIM(Applications!I486))="SKIPPED",ISNUMBER(Applications!A486)),Applications!A486-WEEKDAY(Applications!A486,3),"")</f>
        <v/>
      </c>
      <c r="G486" s="26">
        <f>IF(AND(UPPER(TRIM(Applications!I486))="BOOKMARKED",ISNUMBER(Applications!A486)),Applications!A486-WEEKDAY(Applications!A486,3),"")</f>
        <v/>
      </c>
      <c r="H486" s="26">
        <f>IF(AND(UPPER(TRIM(Applications!I486))="NOT APPLIED",ISNUMBER(Applications!A486)),Applications!A486-WEEKDAY(Applications!A486,3),"")</f>
        <v/>
      </c>
      <c r="I486" s="26">
        <f>IF(AND(UPPER(TRIM(Applications!I486))="REJECTED",ISNUMBER(Applications!M486)),Applications!M486-WEEKDAY(Applications!M486,3),"")</f>
        <v/>
      </c>
      <c r="J486" s="26">
        <f>IF(AND(UPPER(TRIM(Applications!I486))="OFFER",ISNUMBER(Applications!M486)),Applications!M486-WEEKDAY(Applications!M486,3),"")</f>
        <v/>
      </c>
      <c r="K486" s="26">
        <f>IF(TRIM(Applications!J486)="","",IFERROR(LOOKUP(2,1/ISNUMBER(SEARCH($R$2:$R$25,Applications!J486)),$S$2:$S$25),""))</f>
        <v/>
      </c>
      <c r="L486" s="26">
        <f>IF(K486="","",IF(COUNTIF(K$2:K486,K486)=1,COUNTIF(K$2:K$2000,K486)+(2001-ROW())/100000,""))</f>
        <v/>
      </c>
      <c r="M486" s="26">
        <f>IF(TRIM(Applications!D486)="","",TRIM(LEFT(TRIM(Applications!D486),FIND(",",TRIM(Applications!D486)&amp;",")-1)))</f>
        <v/>
      </c>
      <c r="N486" s="26">
        <f>IF(M486="","",IF(LEN(TRIM(LEFT(TRIM(MID(TRIM(Applications!D486),FIND(",",TRIM(Applications!D486)&amp;",")+1,200)),FIND(",",TRIM(MID(TRIM(Applications!D486),FIND(",",TRIM(Applications!D486)&amp;",")+1,200))&amp;",")-1)))=2,UPPER(TRIM(LEFT(TRIM(MID(TRIM(Applications!D486),FIND(",",TRIM(Applications!D486)&amp;",")+1,200)),FIND(",",TRIM(MID(TRIM(Applications!D486),FIND(",",TRIM(Applications!D486)&amp;",")+1,200))&amp;",")-1))),IFERROR(VLOOKUP(LOWER(TRIM(LEFT(TRIM(MID(TRIM(Applications!D486),FIND(",",TRIM(Applications!D486)&amp;",")+1,200)),FIND(",",TRIM(MID(TRIM(Applications!D486),FIND(",",TRIM(Applications!D486)&amp;",")+1,200))&amp;",")-1))),$U$2:$V$67,2,FALSE),"")))</f>
        <v/>
      </c>
      <c r="O486" s="26">
        <f>IF(M486="","",IF(N486="",M486,M486&amp;", "&amp;N486))</f>
        <v/>
      </c>
      <c r="P486" s="26">
        <f>IF(O486="","",IF(COUNTIF(O$2:O486,O486)=1,COUNTIF(O$2:O$2000,O486)+(2001-ROW())/100000,""))</f>
        <v/>
      </c>
    </row>
    <row r="487">
      <c r="A487" s="26">
        <f>IF(AND(ISNUMBER(Applications!A487),ISNUMBER(Applications!M487),OR(UPPER(TRIM(Applications!I487))="INTERVIEWING",UPPER(TRIM(Applications!I487))="REJECTED",UPPER(TRIM(Applications!I487))="OFFER")),IF(Applications!M487&gt;=Applications!A487,Applications!M487-Applications!A487,""),"")</f>
        <v/>
      </c>
      <c r="B487" s="26">
        <f>IF(AND(D487=1,ISNUMBER(Applications!A487)),WEEKDAY(Applications!A487),"")</f>
        <v/>
      </c>
      <c r="C487" s="27">
        <f>IF(AND(D487=1,ISNUMBER(Applications!A487)),Applications!A487-WEEKDAY(Applications!A487,3),"")</f>
        <v/>
      </c>
      <c r="D487" s="26">
        <f>IF(OR(UPPER(TRIM(Applications!I487))="APPLIED",UPPER(TRIM(Applications!I487))="INTERVIEWING",UPPER(TRIM(Applications!I487))="REJECTED",UPPER(TRIM(Applications!I487))="OFFER"),1,0)</f>
        <v/>
      </c>
      <c r="E487" s="26">
        <f>IF(AND(ISNUMBER(Applications!M487),OR(N(Applications!O487)&gt;0,UPPER(TRIM(Applications!I487))="INTERVIEWING",UPPER(TRIM(Applications!I487))="OFFER")),Applications!M487-WEEKDAY(Applications!M487,3),"")</f>
        <v/>
      </c>
      <c r="F487" s="26">
        <f>IF(AND(UPPER(TRIM(Applications!I487))="SKIPPED",ISNUMBER(Applications!A487)),Applications!A487-WEEKDAY(Applications!A487,3),"")</f>
        <v/>
      </c>
      <c r="G487" s="26">
        <f>IF(AND(UPPER(TRIM(Applications!I487))="BOOKMARKED",ISNUMBER(Applications!A487)),Applications!A487-WEEKDAY(Applications!A487,3),"")</f>
        <v/>
      </c>
      <c r="H487" s="26">
        <f>IF(AND(UPPER(TRIM(Applications!I487))="NOT APPLIED",ISNUMBER(Applications!A487)),Applications!A487-WEEKDAY(Applications!A487,3),"")</f>
        <v/>
      </c>
      <c r="I487" s="26">
        <f>IF(AND(UPPER(TRIM(Applications!I487))="REJECTED",ISNUMBER(Applications!M487)),Applications!M487-WEEKDAY(Applications!M487,3),"")</f>
        <v/>
      </c>
      <c r="J487" s="26">
        <f>IF(AND(UPPER(TRIM(Applications!I487))="OFFER",ISNUMBER(Applications!M487)),Applications!M487-WEEKDAY(Applications!M487,3),"")</f>
        <v/>
      </c>
      <c r="K487" s="26">
        <f>IF(TRIM(Applications!J487)="","",IFERROR(LOOKUP(2,1/ISNUMBER(SEARCH($R$2:$R$25,Applications!J487)),$S$2:$S$25),""))</f>
        <v/>
      </c>
      <c r="L487" s="26">
        <f>IF(K487="","",IF(COUNTIF(K$2:K487,K487)=1,COUNTIF(K$2:K$2000,K487)+(2001-ROW())/100000,""))</f>
        <v/>
      </c>
      <c r="M487" s="26">
        <f>IF(TRIM(Applications!D487)="","",TRIM(LEFT(TRIM(Applications!D487),FIND(",",TRIM(Applications!D487)&amp;",")-1)))</f>
        <v/>
      </c>
      <c r="N487" s="26">
        <f>IF(M487="","",IF(LEN(TRIM(LEFT(TRIM(MID(TRIM(Applications!D487),FIND(",",TRIM(Applications!D487)&amp;",")+1,200)),FIND(",",TRIM(MID(TRIM(Applications!D487),FIND(",",TRIM(Applications!D487)&amp;",")+1,200))&amp;",")-1)))=2,UPPER(TRIM(LEFT(TRIM(MID(TRIM(Applications!D487),FIND(",",TRIM(Applications!D487)&amp;",")+1,200)),FIND(",",TRIM(MID(TRIM(Applications!D487),FIND(",",TRIM(Applications!D487)&amp;",")+1,200))&amp;",")-1))),IFERROR(VLOOKUP(LOWER(TRIM(LEFT(TRIM(MID(TRIM(Applications!D487),FIND(",",TRIM(Applications!D487)&amp;",")+1,200)),FIND(",",TRIM(MID(TRIM(Applications!D487),FIND(",",TRIM(Applications!D487)&amp;",")+1,200))&amp;",")-1))),$U$2:$V$67,2,FALSE),"")))</f>
        <v/>
      </c>
      <c r="O487" s="26">
        <f>IF(M487="","",IF(N487="",M487,M487&amp;", "&amp;N487))</f>
        <v/>
      </c>
      <c r="P487" s="26">
        <f>IF(O487="","",IF(COUNTIF(O$2:O487,O487)=1,COUNTIF(O$2:O$2000,O487)+(2001-ROW())/100000,""))</f>
        <v/>
      </c>
    </row>
    <row r="488">
      <c r="A488" s="26">
        <f>IF(AND(ISNUMBER(Applications!A488),ISNUMBER(Applications!M488),OR(UPPER(TRIM(Applications!I488))="INTERVIEWING",UPPER(TRIM(Applications!I488))="REJECTED",UPPER(TRIM(Applications!I488))="OFFER")),IF(Applications!M488&gt;=Applications!A488,Applications!M488-Applications!A488,""),"")</f>
        <v/>
      </c>
      <c r="B488" s="26">
        <f>IF(AND(D488=1,ISNUMBER(Applications!A488)),WEEKDAY(Applications!A488),"")</f>
        <v/>
      </c>
      <c r="C488" s="27">
        <f>IF(AND(D488=1,ISNUMBER(Applications!A488)),Applications!A488-WEEKDAY(Applications!A488,3),"")</f>
        <v/>
      </c>
      <c r="D488" s="26">
        <f>IF(OR(UPPER(TRIM(Applications!I488))="APPLIED",UPPER(TRIM(Applications!I488))="INTERVIEWING",UPPER(TRIM(Applications!I488))="REJECTED",UPPER(TRIM(Applications!I488))="OFFER"),1,0)</f>
        <v/>
      </c>
      <c r="E488" s="26">
        <f>IF(AND(ISNUMBER(Applications!M488),OR(N(Applications!O488)&gt;0,UPPER(TRIM(Applications!I488))="INTERVIEWING",UPPER(TRIM(Applications!I488))="OFFER")),Applications!M488-WEEKDAY(Applications!M488,3),"")</f>
        <v/>
      </c>
      <c r="F488" s="26">
        <f>IF(AND(UPPER(TRIM(Applications!I488))="SKIPPED",ISNUMBER(Applications!A488)),Applications!A488-WEEKDAY(Applications!A488,3),"")</f>
        <v/>
      </c>
      <c r="G488" s="26">
        <f>IF(AND(UPPER(TRIM(Applications!I488))="BOOKMARKED",ISNUMBER(Applications!A488)),Applications!A488-WEEKDAY(Applications!A488,3),"")</f>
        <v/>
      </c>
      <c r="H488" s="26">
        <f>IF(AND(UPPER(TRIM(Applications!I488))="NOT APPLIED",ISNUMBER(Applications!A488)),Applications!A488-WEEKDAY(Applications!A488,3),"")</f>
        <v/>
      </c>
      <c r="I488" s="26">
        <f>IF(AND(UPPER(TRIM(Applications!I488))="REJECTED",ISNUMBER(Applications!M488)),Applications!M488-WEEKDAY(Applications!M488,3),"")</f>
        <v/>
      </c>
      <c r="J488" s="26">
        <f>IF(AND(UPPER(TRIM(Applications!I488))="OFFER",ISNUMBER(Applications!M488)),Applications!M488-WEEKDAY(Applications!M488,3),"")</f>
        <v/>
      </c>
      <c r="K488" s="26">
        <f>IF(TRIM(Applications!J488)="","",IFERROR(LOOKUP(2,1/ISNUMBER(SEARCH($R$2:$R$25,Applications!J488)),$S$2:$S$25),""))</f>
        <v/>
      </c>
      <c r="L488" s="26">
        <f>IF(K488="","",IF(COUNTIF(K$2:K488,K488)=1,COUNTIF(K$2:K$2000,K488)+(2001-ROW())/100000,""))</f>
        <v/>
      </c>
      <c r="M488" s="26">
        <f>IF(TRIM(Applications!D488)="","",TRIM(LEFT(TRIM(Applications!D488),FIND(",",TRIM(Applications!D488)&amp;",")-1)))</f>
        <v/>
      </c>
      <c r="N488" s="26">
        <f>IF(M488="","",IF(LEN(TRIM(LEFT(TRIM(MID(TRIM(Applications!D488),FIND(",",TRIM(Applications!D488)&amp;",")+1,200)),FIND(",",TRIM(MID(TRIM(Applications!D488),FIND(",",TRIM(Applications!D488)&amp;",")+1,200))&amp;",")-1)))=2,UPPER(TRIM(LEFT(TRIM(MID(TRIM(Applications!D488),FIND(",",TRIM(Applications!D488)&amp;",")+1,200)),FIND(",",TRIM(MID(TRIM(Applications!D488),FIND(",",TRIM(Applications!D488)&amp;",")+1,200))&amp;",")-1))),IFERROR(VLOOKUP(LOWER(TRIM(LEFT(TRIM(MID(TRIM(Applications!D488),FIND(",",TRIM(Applications!D488)&amp;",")+1,200)),FIND(",",TRIM(MID(TRIM(Applications!D488),FIND(",",TRIM(Applications!D488)&amp;",")+1,200))&amp;",")-1))),$U$2:$V$67,2,FALSE),"")))</f>
        <v/>
      </c>
      <c r="O488" s="26">
        <f>IF(M488="","",IF(N488="",M488,M488&amp;", "&amp;N488))</f>
        <v/>
      </c>
      <c r="P488" s="26">
        <f>IF(O488="","",IF(COUNTIF(O$2:O488,O488)=1,COUNTIF(O$2:O$2000,O488)+(2001-ROW())/100000,""))</f>
        <v/>
      </c>
    </row>
    <row r="489">
      <c r="A489" s="26">
        <f>IF(AND(ISNUMBER(Applications!A489),ISNUMBER(Applications!M489),OR(UPPER(TRIM(Applications!I489))="INTERVIEWING",UPPER(TRIM(Applications!I489))="REJECTED",UPPER(TRIM(Applications!I489))="OFFER")),IF(Applications!M489&gt;=Applications!A489,Applications!M489-Applications!A489,""),"")</f>
        <v/>
      </c>
      <c r="B489" s="26">
        <f>IF(AND(D489=1,ISNUMBER(Applications!A489)),WEEKDAY(Applications!A489),"")</f>
        <v/>
      </c>
      <c r="C489" s="27">
        <f>IF(AND(D489=1,ISNUMBER(Applications!A489)),Applications!A489-WEEKDAY(Applications!A489,3),"")</f>
        <v/>
      </c>
      <c r="D489" s="26">
        <f>IF(OR(UPPER(TRIM(Applications!I489))="APPLIED",UPPER(TRIM(Applications!I489))="INTERVIEWING",UPPER(TRIM(Applications!I489))="REJECTED",UPPER(TRIM(Applications!I489))="OFFER"),1,0)</f>
        <v/>
      </c>
      <c r="E489" s="26">
        <f>IF(AND(ISNUMBER(Applications!M489),OR(N(Applications!O489)&gt;0,UPPER(TRIM(Applications!I489))="INTERVIEWING",UPPER(TRIM(Applications!I489))="OFFER")),Applications!M489-WEEKDAY(Applications!M489,3),"")</f>
        <v/>
      </c>
      <c r="F489" s="26">
        <f>IF(AND(UPPER(TRIM(Applications!I489))="SKIPPED",ISNUMBER(Applications!A489)),Applications!A489-WEEKDAY(Applications!A489,3),"")</f>
        <v/>
      </c>
      <c r="G489" s="26">
        <f>IF(AND(UPPER(TRIM(Applications!I489))="BOOKMARKED",ISNUMBER(Applications!A489)),Applications!A489-WEEKDAY(Applications!A489,3),"")</f>
        <v/>
      </c>
      <c r="H489" s="26">
        <f>IF(AND(UPPER(TRIM(Applications!I489))="NOT APPLIED",ISNUMBER(Applications!A489)),Applications!A489-WEEKDAY(Applications!A489,3),"")</f>
        <v/>
      </c>
      <c r="I489" s="26">
        <f>IF(AND(UPPER(TRIM(Applications!I489))="REJECTED",ISNUMBER(Applications!M489)),Applications!M489-WEEKDAY(Applications!M489,3),"")</f>
        <v/>
      </c>
      <c r="J489" s="26">
        <f>IF(AND(UPPER(TRIM(Applications!I489))="OFFER",ISNUMBER(Applications!M489)),Applications!M489-WEEKDAY(Applications!M489,3),"")</f>
        <v/>
      </c>
      <c r="K489" s="26">
        <f>IF(TRIM(Applications!J489)="","",IFERROR(LOOKUP(2,1/ISNUMBER(SEARCH($R$2:$R$25,Applications!J489)),$S$2:$S$25),""))</f>
        <v/>
      </c>
      <c r="L489" s="26">
        <f>IF(K489="","",IF(COUNTIF(K$2:K489,K489)=1,COUNTIF(K$2:K$2000,K489)+(2001-ROW())/100000,""))</f>
        <v/>
      </c>
      <c r="M489" s="26">
        <f>IF(TRIM(Applications!D489)="","",TRIM(LEFT(TRIM(Applications!D489),FIND(",",TRIM(Applications!D489)&amp;",")-1)))</f>
        <v/>
      </c>
      <c r="N489" s="26">
        <f>IF(M489="","",IF(LEN(TRIM(LEFT(TRIM(MID(TRIM(Applications!D489),FIND(",",TRIM(Applications!D489)&amp;",")+1,200)),FIND(",",TRIM(MID(TRIM(Applications!D489),FIND(",",TRIM(Applications!D489)&amp;",")+1,200))&amp;",")-1)))=2,UPPER(TRIM(LEFT(TRIM(MID(TRIM(Applications!D489),FIND(",",TRIM(Applications!D489)&amp;",")+1,200)),FIND(",",TRIM(MID(TRIM(Applications!D489),FIND(",",TRIM(Applications!D489)&amp;",")+1,200))&amp;",")-1))),IFERROR(VLOOKUP(LOWER(TRIM(LEFT(TRIM(MID(TRIM(Applications!D489),FIND(",",TRIM(Applications!D489)&amp;",")+1,200)),FIND(",",TRIM(MID(TRIM(Applications!D489),FIND(",",TRIM(Applications!D489)&amp;",")+1,200))&amp;",")-1))),$U$2:$V$67,2,FALSE),"")))</f>
        <v/>
      </c>
      <c r="O489" s="26">
        <f>IF(M489="","",IF(N489="",M489,M489&amp;", "&amp;N489))</f>
        <v/>
      </c>
      <c r="P489" s="26">
        <f>IF(O489="","",IF(COUNTIF(O$2:O489,O489)=1,COUNTIF(O$2:O$2000,O489)+(2001-ROW())/100000,""))</f>
        <v/>
      </c>
    </row>
    <row r="490">
      <c r="A490" s="26">
        <f>IF(AND(ISNUMBER(Applications!A490),ISNUMBER(Applications!M490),OR(UPPER(TRIM(Applications!I490))="INTERVIEWING",UPPER(TRIM(Applications!I490))="REJECTED",UPPER(TRIM(Applications!I490))="OFFER")),IF(Applications!M490&gt;=Applications!A490,Applications!M490-Applications!A490,""),"")</f>
        <v/>
      </c>
      <c r="B490" s="26">
        <f>IF(AND(D490=1,ISNUMBER(Applications!A490)),WEEKDAY(Applications!A490),"")</f>
        <v/>
      </c>
      <c r="C490" s="27">
        <f>IF(AND(D490=1,ISNUMBER(Applications!A490)),Applications!A490-WEEKDAY(Applications!A490,3),"")</f>
        <v/>
      </c>
      <c r="D490" s="26">
        <f>IF(OR(UPPER(TRIM(Applications!I490))="APPLIED",UPPER(TRIM(Applications!I490))="INTERVIEWING",UPPER(TRIM(Applications!I490))="REJECTED",UPPER(TRIM(Applications!I490))="OFFER"),1,0)</f>
        <v/>
      </c>
      <c r="E490" s="26">
        <f>IF(AND(ISNUMBER(Applications!M490),OR(N(Applications!O490)&gt;0,UPPER(TRIM(Applications!I490))="INTERVIEWING",UPPER(TRIM(Applications!I490))="OFFER")),Applications!M490-WEEKDAY(Applications!M490,3),"")</f>
        <v/>
      </c>
      <c r="F490" s="26">
        <f>IF(AND(UPPER(TRIM(Applications!I490))="SKIPPED",ISNUMBER(Applications!A490)),Applications!A490-WEEKDAY(Applications!A490,3),"")</f>
        <v/>
      </c>
      <c r="G490" s="26">
        <f>IF(AND(UPPER(TRIM(Applications!I490))="BOOKMARKED",ISNUMBER(Applications!A490)),Applications!A490-WEEKDAY(Applications!A490,3),"")</f>
        <v/>
      </c>
      <c r="H490" s="26">
        <f>IF(AND(UPPER(TRIM(Applications!I490))="NOT APPLIED",ISNUMBER(Applications!A490)),Applications!A490-WEEKDAY(Applications!A490,3),"")</f>
        <v/>
      </c>
      <c r="I490" s="26">
        <f>IF(AND(UPPER(TRIM(Applications!I490))="REJECTED",ISNUMBER(Applications!M490)),Applications!M490-WEEKDAY(Applications!M490,3),"")</f>
        <v/>
      </c>
      <c r="J490" s="26">
        <f>IF(AND(UPPER(TRIM(Applications!I490))="OFFER",ISNUMBER(Applications!M490)),Applications!M490-WEEKDAY(Applications!M490,3),"")</f>
        <v/>
      </c>
      <c r="K490" s="26">
        <f>IF(TRIM(Applications!J490)="","",IFERROR(LOOKUP(2,1/ISNUMBER(SEARCH($R$2:$R$25,Applications!J490)),$S$2:$S$25),""))</f>
        <v/>
      </c>
      <c r="L490" s="26">
        <f>IF(K490="","",IF(COUNTIF(K$2:K490,K490)=1,COUNTIF(K$2:K$2000,K490)+(2001-ROW())/100000,""))</f>
        <v/>
      </c>
      <c r="M490" s="26">
        <f>IF(TRIM(Applications!D490)="","",TRIM(LEFT(TRIM(Applications!D490),FIND(",",TRIM(Applications!D490)&amp;",")-1)))</f>
        <v/>
      </c>
      <c r="N490" s="26">
        <f>IF(M490="","",IF(LEN(TRIM(LEFT(TRIM(MID(TRIM(Applications!D490),FIND(",",TRIM(Applications!D490)&amp;",")+1,200)),FIND(",",TRIM(MID(TRIM(Applications!D490),FIND(",",TRIM(Applications!D490)&amp;",")+1,200))&amp;",")-1)))=2,UPPER(TRIM(LEFT(TRIM(MID(TRIM(Applications!D490),FIND(",",TRIM(Applications!D490)&amp;",")+1,200)),FIND(",",TRIM(MID(TRIM(Applications!D490),FIND(",",TRIM(Applications!D490)&amp;",")+1,200))&amp;",")-1))),IFERROR(VLOOKUP(LOWER(TRIM(LEFT(TRIM(MID(TRIM(Applications!D490),FIND(",",TRIM(Applications!D490)&amp;",")+1,200)),FIND(",",TRIM(MID(TRIM(Applications!D490),FIND(",",TRIM(Applications!D490)&amp;",")+1,200))&amp;",")-1))),$U$2:$V$67,2,FALSE),"")))</f>
        <v/>
      </c>
      <c r="O490" s="26">
        <f>IF(M490="","",IF(N490="",M490,M490&amp;", "&amp;N490))</f>
        <v/>
      </c>
      <c r="P490" s="26">
        <f>IF(O490="","",IF(COUNTIF(O$2:O490,O490)=1,COUNTIF(O$2:O$2000,O490)+(2001-ROW())/100000,""))</f>
        <v/>
      </c>
    </row>
    <row r="491">
      <c r="A491" s="26">
        <f>IF(AND(ISNUMBER(Applications!A491),ISNUMBER(Applications!M491),OR(UPPER(TRIM(Applications!I491))="INTERVIEWING",UPPER(TRIM(Applications!I491))="REJECTED",UPPER(TRIM(Applications!I491))="OFFER")),IF(Applications!M491&gt;=Applications!A491,Applications!M491-Applications!A491,""),"")</f>
        <v/>
      </c>
      <c r="B491" s="26">
        <f>IF(AND(D491=1,ISNUMBER(Applications!A491)),WEEKDAY(Applications!A491),"")</f>
        <v/>
      </c>
      <c r="C491" s="27">
        <f>IF(AND(D491=1,ISNUMBER(Applications!A491)),Applications!A491-WEEKDAY(Applications!A491,3),"")</f>
        <v/>
      </c>
      <c r="D491" s="26">
        <f>IF(OR(UPPER(TRIM(Applications!I491))="APPLIED",UPPER(TRIM(Applications!I491))="INTERVIEWING",UPPER(TRIM(Applications!I491))="REJECTED",UPPER(TRIM(Applications!I491))="OFFER"),1,0)</f>
        <v/>
      </c>
      <c r="E491" s="26">
        <f>IF(AND(ISNUMBER(Applications!M491),OR(N(Applications!O491)&gt;0,UPPER(TRIM(Applications!I491))="INTERVIEWING",UPPER(TRIM(Applications!I491))="OFFER")),Applications!M491-WEEKDAY(Applications!M491,3),"")</f>
        <v/>
      </c>
      <c r="F491" s="26">
        <f>IF(AND(UPPER(TRIM(Applications!I491))="SKIPPED",ISNUMBER(Applications!A491)),Applications!A491-WEEKDAY(Applications!A491,3),"")</f>
        <v/>
      </c>
      <c r="G491" s="26">
        <f>IF(AND(UPPER(TRIM(Applications!I491))="BOOKMARKED",ISNUMBER(Applications!A491)),Applications!A491-WEEKDAY(Applications!A491,3),"")</f>
        <v/>
      </c>
      <c r="H491" s="26">
        <f>IF(AND(UPPER(TRIM(Applications!I491))="NOT APPLIED",ISNUMBER(Applications!A491)),Applications!A491-WEEKDAY(Applications!A491,3),"")</f>
        <v/>
      </c>
      <c r="I491" s="26">
        <f>IF(AND(UPPER(TRIM(Applications!I491))="REJECTED",ISNUMBER(Applications!M491)),Applications!M491-WEEKDAY(Applications!M491,3),"")</f>
        <v/>
      </c>
      <c r="J491" s="26">
        <f>IF(AND(UPPER(TRIM(Applications!I491))="OFFER",ISNUMBER(Applications!M491)),Applications!M491-WEEKDAY(Applications!M491,3),"")</f>
        <v/>
      </c>
      <c r="K491" s="26">
        <f>IF(TRIM(Applications!J491)="","",IFERROR(LOOKUP(2,1/ISNUMBER(SEARCH($R$2:$R$25,Applications!J491)),$S$2:$S$25),""))</f>
        <v/>
      </c>
      <c r="L491" s="26">
        <f>IF(K491="","",IF(COUNTIF(K$2:K491,K491)=1,COUNTIF(K$2:K$2000,K491)+(2001-ROW())/100000,""))</f>
        <v/>
      </c>
      <c r="M491" s="26">
        <f>IF(TRIM(Applications!D491)="","",TRIM(LEFT(TRIM(Applications!D491),FIND(",",TRIM(Applications!D491)&amp;",")-1)))</f>
        <v/>
      </c>
      <c r="N491" s="26">
        <f>IF(M491="","",IF(LEN(TRIM(LEFT(TRIM(MID(TRIM(Applications!D491),FIND(",",TRIM(Applications!D491)&amp;",")+1,200)),FIND(",",TRIM(MID(TRIM(Applications!D491),FIND(",",TRIM(Applications!D491)&amp;",")+1,200))&amp;",")-1)))=2,UPPER(TRIM(LEFT(TRIM(MID(TRIM(Applications!D491),FIND(",",TRIM(Applications!D491)&amp;",")+1,200)),FIND(",",TRIM(MID(TRIM(Applications!D491),FIND(",",TRIM(Applications!D491)&amp;",")+1,200))&amp;",")-1))),IFERROR(VLOOKUP(LOWER(TRIM(LEFT(TRIM(MID(TRIM(Applications!D491),FIND(",",TRIM(Applications!D491)&amp;",")+1,200)),FIND(",",TRIM(MID(TRIM(Applications!D491),FIND(",",TRIM(Applications!D491)&amp;",")+1,200))&amp;",")-1))),$U$2:$V$67,2,FALSE),"")))</f>
        <v/>
      </c>
      <c r="O491" s="26">
        <f>IF(M491="","",IF(N491="",M491,M491&amp;", "&amp;N491))</f>
        <v/>
      </c>
      <c r="P491" s="26">
        <f>IF(O491="","",IF(COUNTIF(O$2:O491,O491)=1,COUNTIF(O$2:O$2000,O491)+(2001-ROW())/100000,""))</f>
        <v/>
      </c>
    </row>
    <row r="492">
      <c r="A492" s="26">
        <f>IF(AND(ISNUMBER(Applications!A492),ISNUMBER(Applications!M492),OR(UPPER(TRIM(Applications!I492))="INTERVIEWING",UPPER(TRIM(Applications!I492))="REJECTED",UPPER(TRIM(Applications!I492))="OFFER")),IF(Applications!M492&gt;=Applications!A492,Applications!M492-Applications!A492,""),"")</f>
        <v/>
      </c>
      <c r="B492" s="26">
        <f>IF(AND(D492=1,ISNUMBER(Applications!A492)),WEEKDAY(Applications!A492),"")</f>
        <v/>
      </c>
      <c r="C492" s="27">
        <f>IF(AND(D492=1,ISNUMBER(Applications!A492)),Applications!A492-WEEKDAY(Applications!A492,3),"")</f>
        <v/>
      </c>
      <c r="D492" s="26">
        <f>IF(OR(UPPER(TRIM(Applications!I492))="APPLIED",UPPER(TRIM(Applications!I492))="INTERVIEWING",UPPER(TRIM(Applications!I492))="REJECTED",UPPER(TRIM(Applications!I492))="OFFER"),1,0)</f>
        <v/>
      </c>
      <c r="E492" s="26">
        <f>IF(AND(ISNUMBER(Applications!M492),OR(N(Applications!O492)&gt;0,UPPER(TRIM(Applications!I492))="INTERVIEWING",UPPER(TRIM(Applications!I492))="OFFER")),Applications!M492-WEEKDAY(Applications!M492,3),"")</f>
        <v/>
      </c>
      <c r="F492" s="26">
        <f>IF(AND(UPPER(TRIM(Applications!I492))="SKIPPED",ISNUMBER(Applications!A492)),Applications!A492-WEEKDAY(Applications!A492,3),"")</f>
        <v/>
      </c>
      <c r="G492" s="26">
        <f>IF(AND(UPPER(TRIM(Applications!I492))="BOOKMARKED",ISNUMBER(Applications!A492)),Applications!A492-WEEKDAY(Applications!A492,3),"")</f>
        <v/>
      </c>
      <c r="H492" s="26">
        <f>IF(AND(UPPER(TRIM(Applications!I492))="NOT APPLIED",ISNUMBER(Applications!A492)),Applications!A492-WEEKDAY(Applications!A492,3),"")</f>
        <v/>
      </c>
      <c r="I492" s="26">
        <f>IF(AND(UPPER(TRIM(Applications!I492))="REJECTED",ISNUMBER(Applications!M492)),Applications!M492-WEEKDAY(Applications!M492,3),"")</f>
        <v/>
      </c>
      <c r="J492" s="26">
        <f>IF(AND(UPPER(TRIM(Applications!I492))="OFFER",ISNUMBER(Applications!M492)),Applications!M492-WEEKDAY(Applications!M492,3),"")</f>
        <v/>
      </c>
      <c r="K492" s="26">
        <f>IF(TRIM(Applications!J492)="","",IFERROR(LOOKUP(2,1/ISNUMBER(SEARCH($R$2:$R$25,Applications!J492)),$S$2:$S$25),""))</f>
        <v/>
      </c>
      <c r="L492" s="26">
        <f>IF(K492="","",IF(COUNTIF(K$2:K492,K492)=1,COUNTIF(K$2:K$2000,K492)+(2001-ROW())/100000,""))</f>
        <v/>
      </c>
      <c r="M492" s="26">
        <f>IF(TRIM(Applications!D492)="","",TRIM(LEFT(TRIM(Applications!D492),FIND(",",TRIM(Applications!D492)&amp;",")-1)))</f>
        <v/>
      </c>
      <c r="N492" s="26">
        <f>IF(M492="","",IF(LEN(TRIM(LEFT(TRIM(MID(TRIM(Applications!D492),FIND(",",TRIM(Applications!D492)&amp;",")+1,200)),FIND(",",TRIM(MID(TRIM(Applications!D492),FIND(",",TRIM(Applications!D492)&amp;",")+1,200))&amp;",")-1)))=2,UPPER(TRIM(LEFT(TRIM(MID(TRIM(Applications!D492),FIND(",",TRIM(Applications!D492)&amp;",")+1,200)),FIND(",",TRIM(MID(TRIM(Applications!D492),FIND(",",TRIM(Applications!D492)&amp;",")+1,200))&amp;",")-1))),IFERROR(VLOOKUP(LOWER(TRIM(LEFT(TRIM(MID(TRIM(Applications!D492),FIND(",",TRIM(Applications!D492)&amp;",")+1,200)),FIND(",",TRIM(MID(TRIM(Applications!D492),FIND(",",TRIM(Applications!D492)&amp;",")+1,200))&amp;",")-1))),$U$2:$V$67,2,FALSE),"")))</f>
        <v/>
      </c>
      <c r="O492" s="26">
        <f>IF(M492="","",IF(N492="",M492,M492&amp;", "&amp;N492))</f>
        <v/>
      </c>
      <c r="P492" s="26">
        <f>IF(O492="","",IF(COUNTIF(O$2:O492,O492)=1,COUNTIF(O$2:O$2000,O492)+(2001-ROW())/100000,""))</f>
        <v/>
      </c>
    </row>
    <row r="493">
      <c r="A493" s="26">
        <f>IF(AND(ISNUMBER(Applications!A493),ISNUMBER(Applications!M493),OR(UPPER(TRIM(Applications!I493))="INTERVIEWING",UPPER(TRIM(Applications!I493))="REJECTED",UPPER(TRIM(Applications!I493))="OFFER")),IF(Applications!M493&gt;=Applications!A493,Applications!M493-Applications!A493,""),"")</f>
        <v/>
      </c>
      <c r="B493" s="26">
        <f>IF(AND(D493=1,ISNUMBER(Applications!A493)),WEEKDAY(Applications!A493),"")</f>
        <v/>
      </c>
      <c r="C493" s="27">
        <f>IF(AND(D493=1,ISNUMBER(Applications!A493)),Applications!A493-WEEKDAY(Applications!A493,3),"")</f>
        <v/>
      </c>
      <c r="D493" s="26">
        <f>IF(OR(UPPER(TRIM(Applications!I493))="APPLIED",UPPER(TRIM(Applications!I493))="INTERVIEWING",UPPER(TRIM(Applications!I493))="REJECTED",UPPER(TRIM(Applications!I493))="OFFER"),1,0)</f>
        <v/>
      </c>
      <c r="E493" s="26">
        <f>IF(AND(ISNUMBER(Applications!M493),OR(N(Applications!O493)&gt;0,UPPER(TRIM(Applications!I493))="INTERVIEWING",UPPER(TRIM(Applications!I493))="OFFER")),Applications!M493-WEEKDAY(Applications!M493,3),"")</f>
        <v/>
      </c>
      <c r="F493" s="26">
        <f>IF(AND(UPPER(TRIM(Applications!I493))="SKIPPED",ISNUMBER(Applications!A493)),Applications!A493-WEEKDAY(Applications!A493,3),"")</f>
        <v/>
      </c>
      <c r="G493" s="26">
        <f>IF(AND(UPPER(TRIM(Applications!I493))="BOOKMARKED",ISNUMBER(Applications!A493)),Applications!A493-WEEKDAY(Applications!A493,3),"")</f>
        <v/>
      </c>
      <c r="H493" s="26">
        <f>IF(AND(UPPER(TRIM(Applications!I493))="NOT APPLIED",ISNUMBER(Applications!A493)),Applications!A493-WEEKDAY(Applications!A493,3),"")</f>
        <v/>
      </c>
      <c r="I493" s="26">
        <f>IF(AND(UPPER(TRIM(Applications!I493))="REJECTED",ISNUMBER(Applications!M493)),Applications!M493-WEEKDAY(Applications!M493,3),"")</f>
        <v/>
      </c>
      <c r="J493" s="26">
        <f>IF(AND(UPPER(TRIM(Applications!I493))="OFFER",ISNUMBER(Applications!M493)),Applications!M493-WEEKDAY(Applications!M493,3),"")</f>
        <v/>
      </c>
      <c r="K493" s="26">
        <f>IF(TRIM(Applications!J493)="","",IFERROR(LOOKUP(2,1/ISNUMBER(SEARCH($R$2:$R$25,Applications!J493)),$S$2:$S$25),""))</f>
        <v/>
      </c>
      <c r="L493" s="26">
        <f>IF(K493="","",IF(COUNTIF(K$2:K493,K493)=1,COUNTIF(K$2:K$2000,K493)+(2001-ROW())/100000,""))</f>
        <v/>
      </c>
      <c r="M493" s="26">
        <f>IF(TRIM(Applications!D493)="","",TRIM(LEFT(TRIM(Applications!D493),FIND(",",TRIM(Applications!D493)&amp;",")-1)))</f>
        <v/>
      </c>
      <c r="N493" s="26">
        <f>IF(M493="","",IF(LEN(TRIM(LEFT(TRIM(MID(TRIM(Applications!D493),FIND(",",TRIM(Applications!D493)&amp;",")+1,200)),FIND(",",TRIM(MID(TRIM(Applications!D493),FIND(",",TRIM(Applications!D493)&amp;",")+1,200))&amp;",")-1)))=2,UPPER(TRIM(LEFT(TRIM(MID(TRIM(Applications!D493),FIND(",",TRIM(Applications!D493)&amp;",")+1,200)),FIND(",",TRIM(MID(TRIM(Applications!D493),FIND(",",TRIM(Applications!D493)&amp;",")+1,200))&amp;",")-1))),IFERROR(VLOOKUP(LOWER(TRIM(LEFT(TRIM(MID(TRIM(Applications!D493),FIND(",",TRIM(Applications!D493)&amp;",")+1,200)),FIND(",",TRIM(MID(TRIM(Applications!D493),FIND(",",TRIM(Applications!D493)&amp;",")+1,200))&amp;",")-1))),$U$2:$V$67,2,FALSE),"")))</f>
        <v/>
      </c>
      <c r="O493" s="26">
        <f>IF(M493="","",IF(N493="",M493,M493&amp;", "&amp;N493))</f>
        <v/>
      </c>
      <c r="P493" s="26">
        <f>IF(O493="","",IF(COUNTIF(O$2:O493,O493)=1,COUNTIF(O$2:O$2000,O493)+(2001-ROW())/100000,""))</f>
        <v/>
      </c>
    </row>
    <row r="494">
      <c r="A494" s="26">
        <f>IF(AND(ISNUMBER(Applications!A494),ISNUMBER(Applications!M494),OR(UPPER(TRIM(Applications!I494))="INTERVIEWING",UPPER(TRIM(Applications!I494))="REJECTED",UPPER(TRIM(Applications!I494))="OFFER")),IF(Applications!M494&gt;=Applications!A494,Applications!M494-Applications!A494,""),"")</f>
        <v/>
      </c>
      <c r="B494" s="26">
        <f>IF(AND(D494=1,ISNUMBER(Applications!A494)),WEEKDAY(Applications!A494),"")</f>
        <v/>
      </c>
      <c r="C494" s="27">
        <f>IF(AND(D494=1,ISNUMBER(Applications!A494)),Applications!A494-WEEKDAY(Applications!A494,3),"")</f>
        <v/>
      </c>
      <c r="D494" s="26">
        <f>IF(OR(UPPER(TRIM(Applications!I494))="APPLIED",UPPER(TRIM(Applications!I494))="INTERVIEWING",UPPER(TRIM(Applications!I494))="REJECTED",UPPER(TRIM(Applications!I494))="OFFER"),1,0)</f>
        <v/>
      </c>
      <c r="E494" s="26">
        <f>IF(AND(ISNUMBER(Applications!M494),OR(N(Applications!O494)&gt;0,UPPER(TRIM(Applications!I494))="INTERVIEWING",UPPER(TRIM(Applications!I494))="OFFER")),Applications!M494-WEEKDAY(Applications!M494,3),"")</f>
        <v/>
      </c>
      <c r="F494" s="26">
        <f>IF(AND(UPPER(TRIM(Applications!I494))="SKIPPED",ISNUMBER(Applications!A494)),Applications!A494-WEEKDAY(Applications!A494,3),"")</f>
        <v/>
      </c>
      <c r="G494" s="26">
        <f>IF(AND(UPPER(TRIM(Applications!I494))="BOOKMARKED",ISNUMBER(Applications!A494)),Applications!A494-WEEKDAY(Applications!A494,3),"")</f>
        <v/>
      </c>
      <c r="H494" s="26">
        <f>IF(AND(UPPER(TRIM(Applications!I494))="NOT APPLIED",ISNUMBER(Applications!A494)),Applications!A494-WEEKDAY(Applications!A494,3),"")</f>
        <v/>
      </c>
      <c r="I494" s="26">
        <f>IF(AND(UPPER(TRIM(Applications!I494))="REJECTED",ISNUMBER(Applications!M494)),Applications!M494-WEEKDAY(Applications!M494,3),"")</f>
        <v/>
      </c>
      <c r="J494" s="26">
        <f>IF(AND(UPPER(TRIM(Applications!I494))="OFFER",ISNUMBER(Applications!M494)),Applications!M494-WEEKDAY(Applications!M494,3),"")</f>
        <v/>
      </c>
      <c r="K494" s="26">
        <f>IF(TRIM(Applications!J494)="","",IFERROR(LOOKUP(2,1/ISNUMBER(SEARCH($R$2:$R$25,Applications!J494)),$S$2:$S$25),""))</f>
        <v/>
      </c>
      <c r="L494" s="26">
        <f>IF(K494="","",IF(COUNTIF(K$2:K494,K494)=1,COUNTIF(K$2:K$2000,K494)+(2001-ROW())/100000,""))</f>
        <v/>
      </c>
      <c r="M494" s="26">
        <f>IF(TRIM(Applications!D494)="","",TRIM(LEFT(TRIM(Applications!D494),FIND(",",TRIM(Applications!D494)&amp;",")-1)))</f>
        <v/>
      </c>
      <c r="N494" s="26">
        <f>IF(M494="","",IF(LEN(TRIM(LEFT(TRIM(MID(TRIM(Applications!D494),FIND(",",TRIM(Applications!D494)&amp;",")+1,200)),FIND(",",TRIM(MID(TRIM(Applications!D494),FIND(",",TRIM(Applications!D494)&amp;",")+1,200))&amp;",")-1)))=2,UPPER(TRIM(LEFT(TRIM(MID(TRIM(Applications!D494),FIND(",",TRIM(Applications!D494)&amp;",")+1,200)),FIND(",",TRIM(MID(TRIM(Applications!D494),FIND(",",TRIM(Applications!D494)&amp;",")+1,200))&amp;",")-1))),IFERROR(VLOOKUP(LOWER(TRIM(LEFT(TRIM(MID(TRIM(Applications!D494),FIND(",",TRIM(Applications!D494)&amp;",")+1,200)),FIND(",",TRIM(MID(TRIM(Applications!D494),FIND(",",TRIM(Applications!D494)&amp;",")+1,200))&amp;",")-1))),$U$2:$V$67,2,FALSE),"")))</f>
        <v/>
      </c>
      <c r="O494" s="26">
        <f>IF(M494="","",IF(N494="",M494,M494&amp;", "&amp;N494))</f>
        <v/>
      </c>
      <c r="P494" s="26">
        <f>IF(O494="","",IF(COUNTIF(O$2:O494,O494)=1,COUNTIF(O$2:O$2000,O494)+(2001-ROW())/100000,""))</f>
        <v/>
      </c>
    </row>
    <row r="495">
      <c r="A495" s="26">
        <f>IF(AND(ISNUMBER(Applications!A495),ISNUMBER(Applications!M495),OR(UPPER(TRIM(Applications!I495))="INTERVIEWING",UPPER(TRIM(Applications!I495))="REJECTED",UPPER(TRIM(Applications!I495))="OFFER")),IF(Applications!M495&gt;=Applications!A495,Applications!M495-Applications!A495,""),"")</f>
        <v/>
      </c>
      <c r="B495" s="26">
        <f>IF(AND(D495=1,ISNUMBER(Applications!A495)),WEEKDAY(Applications!A495),"")</f>
        <v/>
      </c>
      <c r="C495" s="27">
        <f>IF(AND(D495=1,ISNUMBER(Applications!A495)),Applications!A495-WEEKDAY(Applications!A495,3),"")</f>
        <v/>
      </c>
      <c r="D495" s="26">
        <f>IF(OR(UPPER(TRIM(Applications!I495))="APPLIED",UPPER(TRIM(Applications!I495))="INTERVIEWING",UPPER(TRIM(Applications!I495))="REJECTED",UPPER(TRIM(Applications!I495))="OFFER"),1,0)</f>
        <v/>
      </c>
      <c r="E495" s="26">
        <f>IF(AND(ISNUMBER(Applications!M495),OR(N(Applications!O495)&gt;0,UPPER(TRIM(Applications!I495))="INTERVIEWING",UPPER(TRIM(Applications!I495))="OFFER")),Applications!M495-WEEKDAY(Applications!M495,3),"")</f>
        <v/>
      </c>
      <c r="F495" s="26">
        <f>IF(AND(UPPER(TRIM(Applications!I495))="SKIPPED",ISNUMBER(Applications!A495)),Applications!A495-WEEKDAY(Applications!A495,3),"")</f>
        <v/>
      </c>
      <c r="G495" s="26">
        <f>IF(AND(UPPER(TRIM(Applications!I495))="BOOKMARKED",ISNUMBER(Applications!A495)),Applications!A495-WEEKDAY(Applications!A495,3),"")</f>
        <v/>
      </c>
      <c r="H495" s="26">
        <f>IF(AND(UPPER(TRIM(Applications!I495))="NOT APPLIED",ISNUMBER(Applications!A495)),Applications!A495-WEEKDAY(Applications!A495,3),"")</f>
        <v/>
      </c>
      <c r="I495" s="26">
        <f>IF(AND(UPPER(TRIM(Applications!I495))="REJECTED",ISNUMBER(Applications!M495)),Applications!M495-WEEKDAY(Applications!M495,3),"")</f>
        <v/>
      </c>
      <c r="J495" s="26">
        <f>IF(AND(UPPER(TRIM(Applications!I495))="OFFER",ISNUMBER(Applications!M495)),Applications!M495-WEEKDAY(Applications!M495,3),"")</f>
        <v/>
      </c>
      <c r="K495" s="26">
        <f>IF(TRIM(Applications!J495)="","",IFERROR(LOOKUP(2,1/ISNUMBER(SEARCH($R$2:$R$25,Applications!J495)),$S$2:$S$25),""))</f>
        <v/>
      </c>
      <c r="L495" s="26">
        <f>IF(K495="","",IF(COUNTIF(K$2:K495,K495)=1,COUNTIF(K$2:K$2000,K495)+(2001-ROW())/100000,""))</f>
        <v/>
      </c>
      <c r="M495" s="26">
        <f>IF(TRIM(Applications!D495)="","",TRIM(LEFT(TRIM(Applications!D495),FIND(",",TRIM(Applications!D495)&amp;",")-1)))</f>
        <v/>
      </c>
      <c r="N495" s="26">
        <f>IF(M495="","",IF(LEN(TRIM(LEFT(TRIM(MID(TRIM(Applications!D495),FIND(",",TRIM(Applications!D495)&amp;",")+1,200)),FIND(",",TRIM(MID(TRIM(Applications!D495),FIND(",",TRIM(Applications!D495)&amp;",")+1,200))&amp;",")-1)))=2,UPPER(TRIM(LEFT(TRIM(MID(TRIM(Applications!D495),FIND(",",TRIM(Applications!D495)&amp;",")+1,200)),FIND(",",TRIM(MID(TRIM(Applications!D495),FIND(",",TRIM(Applications!D495)&amp;",")+1,200))&amp;",")-1))),IFERROR(VLOOKUP(LOWER(TRIM(LEFT(TRIM(MID(TRIM(Applications!D495),FIND(",",TRIM(Applications!D495)&amp;",")+1,200)),FIND(",",TRIM(MID(TRIM(Applications!D495),FIND(",",TRIM(Applications!D495)&amp;",")+1,200))&amp;",")-1))),$U$2:$V$67,2,FALSE),"")))</f>
        <v/>
      </c>
      <c r="O495" s="26">
        <f>IF(M495="","",IF(N495="",M495,M495&amp;", "&amp;N495))</f>
        <v/>
      </c>
      <c r="P495" s="26">
        <f>IF(O495="","",IF(COUNTIF(O$2:O495,O495)=1,COUNTIF(O$2:O$2000,O495)+(2001-ROW())/100000,""))</f>
        <v/>
      </c>
    </row>
    <row r="496">
      <c r="A496" s="26">
        <f>IF(AND(ISNUMBER(Applications!A496),ISNUMBER(Applications!M496),OR(UPPER(TRIM(Applications!I496))="INTERVIEWING",UPPER(TRIM(Applications!I496))="REJECTED",UPPER(TRIM(Applications!I496))="OFFER")),IF(Applications!M496&gt;=Applications!A496,Applications!M496-Applications!A496,""),"")</f>
        <v/>
      </c>
      <c r="B496" s="26">
        <f>IF(AND(D496=1,ISNUMBER(Applications!A496)),WEEKDAY(Applications!A496),"")</f>
        <v/>
      </c>
      <c r="C496" s="27">
        <f>IF(AND(D496=1,ISNUMBER(Applications!A496)),Applications!A496-WEEKDAY(Applications!A496,3),"")</f>
        <v/>
      </c>
      <c r="D496" s="26">
        <f>IF(OR(UPPER(TRIM(Applications!I496))="APPLIED",UPPER(TRIM(Applications!I496))="INTERVIEWING",UPPER(TRIM(Applications!I496))="REJECTED",UPPER(TRIM(Applications!I496))="OFFER"),1,0)</f>
        <v/>
      </c>
      <c r="E496" s="26">
        <f>IF(AND(ISNUMBER(Applications!M496),OR(N(Applications!O496)&gt;0,UPPER(TRIM(Applications!I496))="INTERVIEWING",UPPER(TRIM(Applications!I496))="OFFER")),Applications!M496-WEEKDAY(Applications!M496,3),"")</f>
        <v/>
      </c>
      <c r="F496" s="26">
        <f>IF(AND(UPPER(TRIM(Applications!I496))="SKIPPED",ISNUMBER(Applications!A496)),Applications!A496-WEEKDAY(Applications!A496,3),"")</f>
        <v/>
      </c>
      <c r="G496" s="26">
        <f>IF(AND(UPPER(TRIM(Applications!I496))="BOOKMARKED",ISNUMBER(Applications!A496)),Applications!A496-WEEKDAY(Applications!A496,3),"")</f>
        <v/>
      </c>
      <c r="H496" s="26">
        <f>IF(AND(UPPER(TRIM(Applications!I496))="NOT APPLIED",ISNUMBER(Applications!A496)),Applications!A496-WEEKDAY(Applications!A496,3),"")</f>
        <v/>
      </c>
      <c r="I496" s="26">
        <f>IF(AND(UPPER(TRIM(Applications!I496))="REJECTED",ISNUMBER(Applications!M496)),Applications!M496-WEEKDAY(Applications!M496,3),"")</f>
        <v/>
      </c>
      <c r="J496" s="26">
        <f>IF(AND(UPPER(TRIM(Applications!I496))="OFFER",ISNUMBER(Applications!M496)),Applications!M496-WEEKDAY(Applications!M496,3),"")</f>
        <v/>
      </c>
      <c r="K496" s="26">
        <f>IF(TRIM(Applications!J496)="","",IFERROR(LOOKUP(2,1/ISNUMBER(SEARCH($R$2:$R$25,Applications!J496)),$S$2:$S$25),""))</f>
        <v/>
      </c>
      <c r="L496" s="26">
        <f>IF(K496="","",IF(COUNTIF(K$2:K496,K496)=1,COUNTIF(K$2:K$2000,K496)+(2001-ROW())/100000,""))</f>
        <v/>
      </c>
      <c r="M496" s="26">
        <f>IF(TRIM(Applications!D496)="","",TRIM(LEFT(TRIM(Applications!D496),FIND(",",TRIM(Applications!D496)&amp;",")-1)))</f>
        <v/>
      </c>
      <c r="N496" s="26">
        <f>IF(M496="","",IF(LEN(TRIM(LEFT(TRIM(MID(TRIM(Applications!D496),FIND(",",TRIM(Applications!D496)&amp;",")+1,200)),FIND(",",TRIM(MID(TRIM(Applications!D496),FIND(",",TRIM(Applications!D496)&amp;",")+1,200))&amp;",")-1)))=2,UPPER(TRIM(LEFT(TRIM(MID(TRIM(Applications!D496),FIND(",",TRIM(Applications!D496)&amp;",")+1,200)),FIND(",",TRIM(MID(TRIM(Applications!D496),FIND(",",TRIM(Applications!D496)&amp;",")+1,200))&amp;",")-1))),IFERROR(VLOOKUP(LOWER(TRIM(LEFT(TRIM(MID(TRIM(Applications!D496),FIND(",",TRIM(Applications!D496)&amp;",")+1,200)),FIND(",",TRIM(MID(TRIM(Applications!D496),FIND(",",TRIM(Applications!D496)&amp;",")+1,200))&amp;",")-1))),$U$2:$V$67,2,FALSE),"")))</f>
        <v/>
      </c>
      <c r="O496" s="26">
        <f>IF(M496="","",IF(N496="",M496,M496&amp;", "&amp;N496))</f>
        <v/>
      </c>
      <c r="P496" s="26">
        <f>IF(O496="","",IF(COUNTIF(O$2:O496,O496)=1,COUNTIF(O$2:O$2000,O496)+(2001-ROW())/100000,""))</f>
        <v/>
      </c>
    </row>
    <row r="497">
      <c r="A497" s="26">
        <f>IF(AND(ISNUMBER(Applications!A497),ISNUMBER(Applications!M497),OR(UPPER(TRIM(Applications!I497))="INTERVIEWING",UPPER(TRIM(Applications!I497))="REJECTED",UPPER(TRIM(Applications!I497))="OFFER")),IF(Applications!M497&gt;=Applications!A497,Applications!M497-Applications!A497,""),"")</f>
        <v/>
      </c>
      <c r="B497" s="26">
        <f>IF(AND(D497=1,ISNUMBER(Applications!A497)),WEEKDAY(Applications!A497),"")</f>
        <v/>
      </c>
      <c r="C497" s="27">
        <f>IF(AND(D497=1,ISNUMBER(Applications!A497)),Applications!A497-WEEKDAY(Applications!A497,3),"")</f>
        <v/>
      </c>
      <c r="D497" s="26">
        <f>IF(OR(UPPER(TRIM(Applications!I497))="APPLIED",UPPER(TRIM(Applications!I497))="INTERVIEWING",UPPER(TRIM(Applications!I497))="REJECTED",UPPER(TRIM(Applications!I497))="OFFER"),1,0)</f>
        <v/>
      </c>
      <c r="E497" s="26">
        <f>IF(AND(ISNUMBER(Applications!M497),OR(N(Applications!O497)&gt;0,UPPER(TRIM(Applications!I497))="INTERVIEWING",UPPER(TRIM(Applications!I497))="OFFER")),Applications!M497-WEEKDAY(Applications!M497,3),"")</f>
        <v/>
      </c>
      <c r="F497" s="26">
        <f>IF(AND(UPPER(TRIM(Applications!I497))="SKIPPED",ISNUMBER(Applications!A497)),Applications!A497-WEEKDAY(Applications!A497,3),"")</f>
        <v/>
      </c>
      <c r="G497" s="26">
        <f>IF(AND(UPPER(TRIM(Applications!I497))="BOOKMARKED",ISNUMBER(Applications!A497)),Applications!A497-WEEKDAY(Applications!A497,3),"")</f>
        <v/>
      </c>
      <c r="H497" s="26">
        <f>IF(AND(UPPER(TRIM(Applications!I497))="NOT APPLIED",ISNUMBER(Applications!A497)),Applications!A497-WEEKDAY(Applications!A497,3),"")</f>
        <v/>
      </c>
      <c r="I497" s="26">
        <f>IF(AND(UPPER(TRIM(Applications!I497))="REJECTED",ISNUMBER(Applications!M497)),Applications!M497-WEEKDAY(Applications!M497,3),"")</f>
        <v/>
      </c>
      <c r="J497" s="26">
        <f>IF(AND(UPPER(TRIM(Applications!I497))="OFFER",ISNUMBER(Applications!M497)),Applications!M497-WEEKDAY(Applications!M497,3),"")</f>
        <v/>
      </c>
      <c r="K497" s="26">
        <f>IF(TRIM(Applications!J497)="","",IFERROR(LOOKUP(2,1/ISNUMBER(SEARCH($R$2:$R$25,Applications!J497)),$S$2:$S$25),""))</f>
        <v/>
      </c>
      <c r="L497" s="26">
        <f>IF(K497="","",IF(COUNTIF(K$2:K497,K497)=1,COUNTIF(K$2:K$2000,K497)+(2001-ROW())/100000,""))</f>
        <v/>
      </c>
      <c r="M497" s="26">
        <f>IF(TRIM(Applications!D497)="","",TRIM(LEFT(TRIM(Applications!D497),FIND(",",TRIM(Applications!D497)&amp;",")-1)))</f>
        <v/>
      </c>
      <c r="N497" s="26">
        <f>IF(M497="","",IF(LEN(TRIM(LEFT(TRIM(MID(TRIM(Applications!D497),FIND(",",TRIM(Applications!D497)&amp;",")+1,200)),FIND(",",TRIM(MID(TRIM(Applications!D497),FIND(",",TRIM(Applications!D497)&amp;",")+1,200))&amp;",")-1)))=2,UPPER(TRIM(LEFT(TRIM(MID(TRIM(Applications!D497),FIND(",",TRIM(Applications!D497)&amp;",")+1,200)),FIND(",",TRIM(MID(TRIM(Applications!D497),FIND(",",TRIM(Applications!D497)&amp;",")+1,200))&amp;",")-1))),IFERROR(VLOOKUP(LOWER(TRIM(LEFT(TRIM(MID(TRIM(Applications!D497),FIND(",",TRIM(Applications!D497)&amp;",")+1,200)),FIND(",",TRIM(MID(TRIM(Applications!D497),FIND(",",TRIM(Applications!D497)&amp;",")+1,200))&amp;",")-1))),$U$2:$V$67,2,FALSE),"")))</f>
        <v/>
      </c>
      <c r="O497" s="26">
        <f>IF(M497="","",IF(N497="",M497,M497&amp;", "&amp;N497))</f>
        <v/>
      </c>
      <c r="P497" s="26">
        <f>IF(O497="","",IF(COUNTIF(O$2:O497,O497)=1,COUNTIF(O$2:O$2000,O497)+(2001-ROW())/100000,""))</f>
        <v/>
      </c>
    </row>
    <row r="498">
      <c r="A498" s="26">
        <f>IF(AND(ISNUMBER(Applications!A498),ISNUMBER(Applications!M498),OR(UPPER(TRIM(Applications!I498))="INTERVIEWING",UPPER(TRIM(Applications!I498))="REJECTED",UPPER(TRIM(Applications!I498))="OFFER")),IF(Applications!M498&gt;=Applications!A498,Applications!M498-Applications!A498,""),"")</f>
        <v/>
      </c>
      <c r="B498" s="26">
        <f>IF(AND(D498=1,ISNUMBER(Applications!A498)),WEEKDAY(Applications!A498),"")</f>
        <v/>
      </c>
      <c r="C498" s="27">
        <f>IF(AND(D498=1,ISNUMBER(Applications!A498)),Applications!A498-WEEKDAY(Applications!A498,3),"")</f>
        <v/>
      </c>
      <c r="D498" s="26">
        <f>IF(OR(UPPER(TRIM(Applications!I498))="APPLIED",UPPER(TRIM(Applications!I498))="INTERVIEWING",UPPER(TRIM(Applications!I498))="REJECTED",UPPER(TRIM(Applications!I498))="OFFER"),1,0)</f>
        <v/>
      </c>
      <c r="E498" s="26">
        <f>IF(AND(ISNUMBER(Applications!M498),OR(N(Applications!O498)&gt;0,UPPER(TRIM(Applications!I498))="INTERVIEWING",UPPER(TRIM(Applications!I498))="OFFER")),Applications!M498-WEEKDAY(Applications!M498,3),"")</f>
        <v/>
      </c>
      <c r="F498" s="26">
        <f>IF(AND(UPPER(TRIM(Applications!I498))="SKIPPED",ISNUMBER(Applications!A498)),Applications!A498-WEEKDAY(Applications!A498,3),"")</f>
        <v/>
      </c>
      <c r="G498" s="26">
        <f>IF(AND(UPPER(TRIM(Applications!I498))="BOOKMARKED",ISNUMBER(Applications!A498)),Applications!A498-WEEKDAY(Applications!A498,3),"")</f>
        <v/>
      </c>
      <c r="H498" s="26">
        <f>IF(AND(UPPER(TRIM(Applications!I498))="NOT APPLIED",ISNUMBER(Applications!A498)),Applications!A498-WEEKDAY(Applications!A498,3),"")</f>
        <v/>
      </c>
      <c r="I498" s="26">
        <f>IF(AND(UPPER(TRIM(Applications!I498))="REJECTED",ISNUMBER(Applications!M498)),Applications!M498-WEEKDAY(Applications!M498,3),"")</f>
        <v/>
      </c>
      <c r="J498" s="26">
        <f>IF(AND(UPPER(TRIM(Applications!I498))="OFFER",ISNUMBER(Applications!M498)),Applications!M498-WEEKDAY(Applications!M498,3),"")</f>
        <v/>
      </c>
      <c r="K498" s="26">
        <f>IF(TRIM(Applications!J498)="","",IFERROR(LOOKUP(2,1/ISNUMBER(SEARCH($R$2:$R$25,Applications!J498)),$S$2:$S$25),""))</f>
        <v/>
      </c>
      <c r="L498" s="26">
        <f>IF(K498="","",IF(COUNTIF(K$2:K498,K498)=1,COUNTIF(K$2:K$2000,K498)+(2001-ROW())/100000,""))</f>
        <v/>
      </c>
      <c r="M498" s="26">
        <f>IF(TRIM(Applications!D498)="","",TRIM(LEFT(TRIM(Applications!D498),FIND(",",TRIM(Applications!D498)&amp;",")-1)))</f>
        <v/>
      </c>
      <c r="N498" s="26">
        <f>IF(M498="","",IF(LEN(TRIM(LEFT(TRIM(MID(TRIM(Applications!D498),FIND(",",TRIM(Applications!D498)&amp;",")+1,200)),FIND(",",TRIM(MID(TRIM(Applications!D498),FIND(",",TRIM(Applications!D498)&amp;",")+1,200))&amp;",")-1)))=2,UPPER(TRIM(LEFT(TRIM(MID(TRIM(Applications!D498),FIND(",",TRIM(Applications!D498)&amp;",")+1,200)),FIND(",",TRIM(MID(TRIM(Applications!D498),FIND(",",TRIM(Applications!D498)&amp;",")+1,200))&amp;",")-1))),IFERROR(VLOOKUP(LOWER(TRIM(LEFT(TRIM(MID(TRIM(Applications!D498),FIND(",",TRIM(Applications!D498)&amp;",")+1,200)),FIND(",",TRIM(MID(TRIM(Applications!D498),FIND(",",TRIM(Applications!D498)&amp;",")+1,200))&amp;",")-1))),$U$2:$V$67,2,FALSE),"")))</f>
        <v/>
      </c>
      <c r="O498" s="26">
        <f>IF(M498="","",IF(N498="",M498,M498&amp;", "&amp;N498))</f>
        <v/>
      </c>
      <c r="P498" s="26">
        <f>IF(O498="","",IF(COUNTIF(O$2:O498,O498)=1,COUNTIF(O$2:O$2000,O498)+(2001-ROW())/100000,""))</f>
        <v/>
      </c>
    </row>
    <row r="499">
      <c r="A499" s="26">
        <f>IF(AND(ISNUMBER(Applications!A499),ISNUMBER(Applications!M499),OR(UPPER(TRIM(Applications!I499))="INTERVIEWING",UPPER(TRIM(Applications!I499))="REJECTED",UPPER(TRIM(Applications!I499))="OFFER")),IF(Applications!M499&gt;=Applications!A499,Applications!M499-Applications!A499,""),"")</f>
        <v/>
      </c>
      <c r="B499" s="26">
        <f>IF(AND(D499=1,ISNUMBER(Applications!A499)),WEEKDAY(Applications!A499),"")</f>
        <v/>
      </c>
      <c r="C499" s="27">
        <f>IF(AND(D499=1,ISNUMBER(Applications!A499)),Applications!A499-WEEKDAY(Applications!A499,3),"")</f>
        <v/>
      </c>
      <c r="D499" s="26">
        <f>IF(OR(UPPER(TRIM(Applications!I499))="APPLIED",UPPER(TRIM(Applications!I499))="INTERVIEWING",UPPER(TRIM(Applications!I499))="REJECTED",UPPER(TRIM(Applications!I499))="OFFER"),1,0)</f>
        <v/>
      </c>
      <c r="E499" s="26">
        <f>IF(AND(ISNUMBER(Applications!M499),OR(N(Applications!O499)&gt;0,UPPER(TRIM(Applications!I499))="INTERVIEWING",UPPER(TRIM(Applications!I499))="OFFER")),Applications!M499-WEEKDAY(Applications!M499,3),"")</f>
        <v/>
      </c>
      <c r="F499" s="26">
        <f>IF(AND(UPPER(TRIM(Applications!I499))="SKIPPED",ISNUMBER(Applications!A499)),Applications!A499-WEEKDAY(Applications!A499,3),"")</f>
        <v/>
      </c>
      <c r="G499" s="26">
        <f>IF(AND(UPPER(TRIM(Applications!I499))="BOOKMARKED",ISNUMBER(Applications!A499)),Applications!A499-WEEKDAY(Applications!A499,3),"")</f>
        <v/>
      </c>
      <c r="H499" s="26">
        <f>IF(AND(UPPER(TRIM(Applications!I499))="NOT APPLIED",ISNUMBER(Applications!A499)),Applications!A499-WEEKDAY(Applications!A499,3),"")</f>
        <v/>
      </c>
      <c r="I499" s="26">
        <f>IF(AND(UPPER(TRIM(Applications!I499))="REJECTED",ISNUMBER(Applications!M499)),Applications!M499-WEEKDAY(Applications!M499,3),"")</f>
        <v/>
      </c>
      <c r="J499" s="26">
        <f>IF(AND(UPPER(TRIM(Applications!I499))="OFFER",ISNUMBER(Applications!M499)),Applications!M499-WEEKDAY(Applications!M499,3),"")</f>
        <v/>
      </c>
      <c r="K499" s="26">
        <f>IF(TRIM(Applications!J499)="","",IFERROR(LOOKUP(2,1/ISNUMBER(SEARCH($R$2:$R$25,Applications!J499)),$S$2:$S$25),""))</f>
        <v/>
      </c>
      <c r="L499" s="26">
        <f>IF(K499="","",IF(COUNTIF(K$2:K499,K499)=1,COUNTIF(K$2:K$2000,K499)+(2001-ROW())/100000,""))</f>
        <v/>
      </c>
      <c r="M499" s="26">
        <f>IF(TRIM(Applications!D499)="","",TRIM(LEFT(TRIM(Applications!D499),FIND(",",TRIM(Applications!D499)&amp;",")-1)))</f>
        <v/>
      </c>
      <c r="N499" s="26">
        <f>IF(M499="","",IF(LEN(TRIM(LEFT(TRIM(MID(TRIM(Applications!D499),FIND(",",TRIM(Applications!D499)&amp;",")+1,200)),FIND(",",TRIM(MID(TRIM(Applications!D499),FIND(",",TRIM(Applications!D499)&amp;",")+1,200))&amp;",")-1)))=2,UPPER(TRIM(LEFT(TRIM(MID(TRIM(Applications!D499),FIND(",",TRIM(Applications!D499)&amp;",")+1,200)),FIND(",",TRIM(MID(TRIM(Applications!D499),FIND(",",TRIM(Applications!D499)&amp;",")+1,200))&amp;",")-1))),IFERROR(VLOOKUP(LOWER(TRIM(LEFT(TRIM(MID(TRIM(Applications!D499),FIND(",",TRIM(Applications!D499)&amp;",")+1,200)),FIND(",",TRIM(MID(TRIM(Applications!D499),FIND(",",TRIM(Applications!D499)&amp;",")+1,200))&amp;",")-1))),$U$2:$V$67,2,FALSE),"")))</f>
        <v/>
      </c>
      <c r="O499" s="26">
        <f>IF(M499="","",IF(N499="",M499,M499&amp;", "&amp;N499))</f>
        <v/>
      </c>
      <c r="P499" s="26">
        <f>IF(O499="","",IF(COUNTIF(O$2:O499,O499)=1,COUNTIF(O$2:O$2000,O499)+(2001-ROW())/100000,""))</f>
        <v/>
      </c>
    </row>
    <row r="500">
      <c r="A500" s="26">
        <f>IF(AND(ISNUMBER(Applications!A500),ISNUMBER(Applications!M500),OR(UPPER(TRIM(Applications!I500))="INTERVIEWING",UPPER(TRIM(Applications!I500))="REJECTED",UPPER(TRIM(Applications!I500))="OFFER")),IF(Applications!M500&gt;=Applications!A500,Applications!M500-Applications!A500,""),"")</f>
        <v/>
      </c>
      <c r="B500" s="26">
        <f>IF(AND(D500=1,ISNUMBER(Applications!A500)),WEEKDAY(Applications!A500),"")</f>
        <v/>
      </c>
      <c r="C500" s="27">
        <f>IF(AND(D500=1,ISNUMBER(Applications!A500)),Applications!A500-WEEKDAY(Applications!A500,3),"")</f>
        <v/>
      </c>
      <c r="D500" s="26">
        <f>IF(OR(UPPER(TRIM(Applications!I500))="APPLIED",UPPER(TRIM(Applications!I500))="INTERVIEWING",UPPER(TRIM(Applications!I500))="REJECTED",UPPER(TRIM(Applications!I500))="OFFER"),1,0)</f>
        <v/>
      </c>
      <c r="E500" s="26">
        <f>IF(AND(ISNUMBER(Applications!M500),OR(N(Applications!O500)&gt;0,UPPER(TRIM(Applications!I500))="INTERVIEWING",UPPER(TRIM(Applications!I500))="OFFER")),Applications!M500-WEEKDAY(Applications!M500,3),"")</f>
        <v/>
      </c>
      <c r="F500" s="26">
        <f>IF(AND(UPPER(TRIM(Applications!I500))="SKIPPED",ISNUMBER(Applications!A500)),Applications!A500-WEEKDAY(Applications!A500,3),"")</f>
        <v/>
      </c>
      <c r="G500" s="26">
        <f>IF(AND(UPPER(TRIM(Applications!I500))="BOOKMARKED",ISNUMBER(Applications!A500)),Applications!A500-WEEKDAY(Applications!A500,3),"")</f>
        <v/>
      </c>
      <c r="H500" s="26">
        <f>IF(AND(UPPER(TRIM(Applications!I500))="NOT APPLIED",ISNUMBER(Applications!A500)),Applications!A500-WEEKDAY(Applications!A500,3),"")</f>
        <v/>
      </c>
      <c r="I500" s="26">
        <f>IF(AND(UPPER(TRIM(Applications!I500))="REJECTED",ISNUMBER(Applications!M500)),Applications!M500-WEEKDAY(Applications!M500,3),"")</f>
        <v/>
      </c>
      <c r="J500" s="26">
        <f>IF(AND(UPPER(TRIM(Applications!I500))="OFFER",ISNUMBER(Applications!M500)),Applications!M500-WEEKDAY(Applications!M500,3),"")</f>
        <v/>
      </c>
      <c r="K500" s="26">
        <f>IF(TRIM(Applications!J500)="","",IFERROR(LOOKUP(2,1/ISNUMBER(SEARCH($R$2:$R$25,Applications!J500)),$S$2:$S$25),""))</f>
        <v/>
      </c>
      <c r="L500" s="26">
        <f>IF(K500="","",IF(COUNTIF(K$2:K500,K500)=1,COUNTIF(K$2:K$2000,K500)+(2001-ROW())/100000,""))</f>
        <v/>
      </c>
      <c r="M500" s="26">
        <f>IF(TRIM(Applications!D500)="","",TRIM(LEFT(TRIM(Applications!D500),FIND(",",TRIM(Applications!D500)&amp;",")-1)))</f>
        <v/>
      </c>
      <c r="N500" s="26">
        <f>IF(M500="","",IF(LEN(TRIM(LEFT(TRIM(MID(TRIM(Applications!D500),FIND(",",TRIM(Applications!D500)&amp;",")+1,200)),FIND(",",TRIM(MID(TRIM(Applications!D500),FIND(",",TRIM(Applications!D500)&amp;",")+1,200))&amp;",")-1)))=2,UPPER(TRIM(LEFT(TRIM(MID(TRIM(Applications!D500),FIND(",",TRIM(Applications!D500)&amp;",")+1,200)),FIND(",",TRIM(MID(TRIM(Applications!D500),FIND(",",TRIM(Applications!D500)&amp;",")+1,200))&amp;",")-1))),IFERROR(VLOOKUP(LOWER(TRIM(LEFT(TRIM(MID(TRIM(Applications!D500),FIND(",",TRIM(Applications!D500)&amp;",")+1,200)),FIND(",",TRIM(MID(TRIM(Applications!D500),FIND(",",TRIM(Applications!D500)&amp;",")+1,200))&amp;",")-1))),$U$2:$V$67,2,FALSE),"")))</f>
        <v/>
      </c>
      <c r="O500" s="26">
        <f>IF(M500="","",IF(N500="",M500,M500&amp;", "&amp;N500))</f>
        <v/>
      </c>
      <c r="P500" s="26">
        <f>IF(O500="","",IF(COUNTIF(O$2:O500,O500)=1,COUNTIF(O$2:O$2000,O500)+(2001-ROW())/100000,""))</f>
        <v/>
      </c>
    </row>
    <row r="501">
      <c r="A501" s="26">
        <f>IF(AND(ISNUMBER(Applications!A501),ISNUMBER(Applications!M501),OR(UPPER(TRIM(Applications!I501))="INTERVIEWING",UPPER(TRIM(Applications!I501))="REJECTED",UPPER(TRIM(Applications!I501))="OFFER")),IF(Applications!M501&gt;=Applications!A501,Applications!M501-Applications!A501,""),"")</f>
        <v/>
      </c>
      <c r="B501" s="26">
        <f>IF(AND(D501=1,ISNUMBER(Applications!A501)),WEEKDAY(Applications!A501),"")</f>
        <v/>
      </c>
      <c r="C501" s="27">
        <f>IF(AND(D501=1,ISNUMBER(Applications!A501)),Applications!A501-WEEKDAY(Applications!A501,3),"")</f>
        <v/>
      </c>
      <c r="D501" s="26">
        <f>IF(OR(UPPER(TRIM(Applications!I501))="APPLIED",UPPER(TRIM(Applications!I501))="INTERVIEWING",UPPER(TRIM(Applications!I501))="REJECTED",UPPER(TRIM(Applications!I501))="OFFER"),1,0)</f>
        <v/>
      </c>
      <c r="E501" s="26">
        <f>IF(AND(ISNUMBER(Applications!M501),OR(N(Applications!O501)&gt;0,UPPER(TRIM(Applications!I501))="INTERVIEWING",UPPER(TRIM(Applications!I501))="OFFER")),Applications!M501-WEEKDAY(Applications!M501,3),"")</f>
        <v/>
      </c>
      <c r="F501" s="26">
        <f>IF(AND(UPPER(TRIM(Applications!I501))="SKIPPED",ISNUMBER(Applications!A501)),Applications!A501-WEEKDAY(Applications!A501,3),"")</f>
        <v/>
      </c>
      <c r="G501" s="26">
        <f>IF(AND(UPPER(TRIM(Applications!I501))="BOOKMARKED",ISNUMBER(Applications!A501)),Applications!A501-WEEKDAY(Applications!A501,3),"")</f>
        <v/>
      </c>
      <c r="H501" s="26">
        <f>IF(AND(UPPER(TRIM(Applications!I501))="NOT APPLIED",ISNUMBER(Applications!A501)),Applications!A501-WEEKDAY(Applications!A501,3),"")</f>
        <v/>
      </c>
      <c r="I501" s="26">
        <f>IF(AND(UPPER(TRIM(Applications!I501))="REJECTED",ISNUMBER(Applications!M501)),Applications!M501-WEEKDAY(Applications!M501,3),"")</f>
        <v/>
      </c>
      <c r="J501" s="26">
        <f>IF(AND(UPPER(TRIM(Applications!I501))="OFFER",ISNUMBER(Applications!M501)),Applications!M501-WEEKDAY(Applications!M501,3),"")</f>
        <v/>
      </c>
      <c r="K501" s="26">
        <f>IF(TRIM(Applications!J501)="","",IFERROR(LOOKUP(2,1/ISNUMBER(SEARCH($R$2:$R$25,Applications!J501)),$S$2:$S$25),""))</f>
        <v/>
      </c>
      <c r="L501" s="26">
        <f>IF(K501="","",IF(COUNTIF(K$2:K501,K501)=1,COUNTIF(K$2:K$2000,K501)+(2001-ROW())/100000,""))</f>
        <v/>
      </c>
      <c r="M501" s="26">
        <f>IF(TRIM(Applications!D501)="","",TRIM(LEFT(TRIM(Applications!D501),FIND(",",TRIM(Applications!D501)&amp;",")-1)))</f>
        <v/>
      </c>
      <c r="N501" s="26">
        <f>IF(M501="","",IF(LEN(TRIM(LEFT(TRIM(MID(TRIM(Applications!D501),FIND(",",TRIM(Applications!D501)&amp;",")+1,200)),FIND(",",TRIM(MID(TRIM(Applications!D501),FIND(",",TRIM(Applications!D501)&amp;",")+1,200))&amp;",")-1)))=2,UPPER(TRIM(LEFT(TRIM(MID(TRIM(Applications!D501),FIND(",",TRIM(Applications!D501)&amp;",")+1,200)),FIND(",",TRIM(MID(TRIM(Applications!D501),FIND(",",TRIM(Applications!D501)&amp;",")+1,200))&amp;",")-1))),IFERROR(VLOOKUP(LOWER(TRIM(LEFT(TRIM(MID(TRIM(Applications!D501),FIND(",",TRIM(Applications!D501)&amp;",")+1,200)),FIND(",",TRIM(MID(TRIM(Applications!D501),FIND(",",TRIM(Applications!D501)&amp;",")+1,200))&amp;",")-1))),$U$2:$V$67,2,FALSE),"")))</f>
        <v/>
      </c>
      <c r="O501" s="26">
        <f>IF(M501="","",IF(N501="",M501,M501&amp;", "&amp;N501))</f>
        <v/>
      </c>
      <c r="P501" s="26">
        <f>IF(O501="","",IF(COUNTIF(O$2:O501,O501)=1,COUNTIF(O$2:O$2000,O501)+(2001-ROW())/100000,""))</f>
        <v/>
      </c>
    </row>
    <row r="502">
      <c r="A502" s="26">
        <f>IF(AND(ISNUMBER(Applications!A502),ISNUMBER(Applications!M502),OR(UPPER(TRIM(Applications!I502))="INTERVIEWING",UPPER(TRIM(Applications!I502))="REJECTED",UPPER(TRIM(Applications!I502))="OFFER")),IF(Applications!M502&gt;=Applications!A502,Applications!M502-Applications!A502,""),"")</f>
        <v/>
      </c>
      <c r="B502" s="26">
        <f>IF(AND(D502=1,ISNUMBER(Applications!A502)),WEEKDAY(Applications!A502),"")</f>
        <v/>
      </c>
      <c r="C502" s="27">
        <f>IF(AND(D502=1,ISNUMBER(Applications!A502)),Applications!A502-WEEKDAY(Applications!A502,3),"")</f>
        <v/>
      </c>
      <c r="D502" s="26">
        <f>IF(OR(UPPER(TRIM(Applications!I502))="APPLIED",UPPER(TRIM(Applications!I502))="INTERVIEWING",UPPER(TRIM(Applications!I502))="REJECTED",UPPER(TRIM(Applications!I502))="OFFER"),1,0)</f>
        <v/>
      </c>
      <c r="E502" s="26">
        <f>IF(AND(ISNUMBER(Applications!M502),OR(N(Applications!O502)&gt;0,UPPER(TRIM(Applications!I502))="INTERVIEWING",UPPER(TRIM(Applications!I502))="OFFER")),Applications!M502-WEEKDAY(Applications!M502,3),"")</f>
        <v/>
      </c>
      <c r="F502" s="26">
        <f>IF(AND(UPPER(TRIM(Applications!I502))="SKIPPED",ISNUMBER(Applications!A502)),Applications!A502-WEEKDAY(Applications!A502,3),"")</f>
        <v/>
      </c>
      <c r="G502" s="26">
        <f>IF(AND(UPPER(TRIM(Applications!I502))="BOOKMARKED",ISNUMBER(Applications!A502)),Applications!A502-WEEKDAY(Applications!A502,3),"")</f>
        <v/>
      </c>
      <c r="H502" s="26">
        <f>IF(AND(UPPER(TRIM(Applications!I502))="NOT APPLIED",ISNUMBER(Applications!A502)),Applications!A502-WEEKDAY(Applications!A502,3),"")</f>
        <v/>
      </c>
      <c r="I502" s="26">
        <f>IF(AND(UPPER(TRIM(Applications!I502))="REJECTED",ISNUMBER(Applications!M502)),Applications!M502-WEEKDAY(Applications!M502,3),"")</f>
        <v/>
      </c>
      <c r="J502" s="26">
        <f>IF(AND(UPPER(TRIM(Applications!I502))="OFFER",ISNUMBER(Applications!M502)),Applications!M502-WEEKDAY(Applications!M502,3),"")</f>
        <v/>
      </c>
      <c r="K502" s="26">
        <f>IF(TRIM(Applications!J502)="","",IFERROR(LOOKUP(2,1/ISNUMBER(SEARCH($R$2:$R$25,Applications!J502)),$S$2:$S$25),""))</f>
        <v/>
      </c>
      <c r="L502" s="26">
        <f>IF(K502="","",IF(COUNTIF(K$2:K502,K502)=1,COUNTIF(K$2:K$2000,K502)+(2001-ROW())/100000,""))</f>
        <v/>
      </c>
      <c r="M502" s="26">
        <f>IF(TRIM(Applications!D502)="","",TRIM(LEFT(TRIM(Applications!D502),FIND(",",TRIM(Applications!D502)&amp;",")-1)))</f>
        <v/>
      </c>
      <c r="N502" s="26">
        <f>IF(M502="","",IF(LEN(TRIM(LEFT(TRIM(MID(TRIM(Applications!D502),FIND(",",TRIM(Applications!D502)&amp;",")+1,200)),FIND(",",TRIM(MID(TRIM(Applications!D502),FIND(",",TRIM(Applications!D502)&amp;",")+1,200))&amp;",")-1)))=2,UPPER(TRIM(LEFT(TRIM(MID(TRIM(Applications!D502),FIND(",",TRIM(Applications!D502)&amp;",")+1,200)),FIND(",",TRIM(MID(TRIM(Applications!D502),FIND(",",TRIM(Applications!D502)&amp;",")+1,200))&amp;",")-1))),IFERROR(VLOOKUP(LOWER(TRIM(LEFT(TRIM(MID(TRIM(Applications!D502),FIND(",",TRIM(Applications!D502)&amp;",")+1,200)),FIND(",",TRIM(MID(TRIM(Applications!D502),FIND(",",TRIM(Applications!D502)&amp;",")+1,200))&amp;",")-1))),$U$2:$V$67,2,FALSE),"")))</f>
        <v/>
      </c>
      <c r="O502" s="26">
        <f>IF(M502="","",IF(N502="",M502,M502&amp;", "&amp;N502))</f>
        <v/>
      </c>
      <c r="P502" s="26">
        <f>IF(O502="","",IF(COUNTIF(O$2:O502,O502)=1,COUNTIF(O$2:O$2000,O502)+(2001-ROW())/100000,""))</f>
        <v/>
      </c>
    </row>
    <row r="503">
      <c r="A503" s="26">
        <f>IF(AND(ISNUMBER(Applications!A503),ISNUMBER(Applications!M503),OR(UPPER(TRIM(Applications!I503))="INTERVIEWING",UPPER(TRIM(Applications!I503))="REJECTED",UPPER(TRIM(Applications!I503))="OFFER")),IF(Applications!M503&gt;=Applications!A503,Applications!M503-Applications!A503,""),"")</f>
        <v/>
      </c>
      <c r="B503" s="26">
        <f>IF(AND(D503=1,ISNUMBER(Applications!A503)),WEEKDAY(Applications!A503),"")</f>
        <v/>
      </c>
      <c r="C503" s="27">
        <f>IF(AND(D503=1,ISNUMBER(Applications!A503)),Applications!A503-WEEKDAY(Applications!A503,3),"")</f>
        <v/>
      </c>
      <c r="D503" s="26">
        <f>IF(OR(UPPER(TRIM(Applications!I503))="APPLIED",UPPER(TRIM(Applications!I503))="INTERVIEWING",UPPER(TRIM(Applications!I503))="REJECTED",UPPER(TRIM(Applications!I503))="OFFER"),1,0)</f>
        <v/>
      </c>
      <c r="E503" s="26">
        <f>IF(AND(ISNUMBER(Applications!M503),OR(N(Applications!O503)&gt;0,UPPER(TRIM(Applications!I503))="INTERVIEWING",UPPER(TRIM(Applications!I503))="OFFER")),Applications!M503-WEEKDAY(Applications!M503,3),"")</f>
        <v/>
      </c>
      <c r="F503" s="26">
        <f>IF(AND(UPPER(TRIM(Applications!I503))="SKIPPED",ISNUMBER(Applications!A503)),Applications!A503-WEEKDAY(Applications!A503,3),"")</f>
        <v/>
      </c>
      <c r="G503" s="26">
        <f>IF(AND(UPPER(TRIM(Applications!I503))="BOOKMARKED",ISNUMBER(Applications!A503)),Applications!A503-WEEKDAY(Applications!A503,3),"")</f>
        <v/>
      </c>
      <c r="H503" s="26">
        <f>IF(AND(UPPER(TRIM(Applications!I503))="NOT APPLIED",ISNUMBER(Applications!A503)),Applications!A503-WEEKDAY(Applications!A503,3),"")</f>
        <v/>
      </c>
      <c r="I503" s="26">
        <f>IF(AND(UPPER(TRIM(Applications!I503))="REJECTED",ISNUMBER(Applications!M503)),Applications!M503-WEEKDAY(Applications!M503,3),"")</f>
        <v/>
      </c>
      <c r="J503" s="26">
        <f>IF(AND(UPPER(TRIM(Applications!I503))="OFFER",ISNUMBER(Applications!M503)),Applications!M503-WEEKDAY(Applications!M503,3),"")</f>
        <v/>
      </c>
      <c r="K503" s="26">
        <f>IF(TRIM(Applications!J503)="","",IFERROR(LOOKUP(2,1/ISNUMBER(SEARCH($R$2:$R$25,Applications!J503)),$S$2:$S$25),""))</f>
        <v/>
      </c>
      <c r="L503" s="26">
        <f>IF(K503="","",IF(COUNTIF(K$2:K503,K503)=1,COUNTIF(K$2:K$2000,K503)+(2001-ROW())/100000,""))</f>
        <v/>
      </c>
      <c r="M503" s="26">
        <f>IF(TRIM(Applications!D503)="","",TRIM(LEFT(TRIM(Applications!D503),FIND(",",TRIM(Applications!D503)&amp;",")-1)))</f>
        <v/>
      </c>
      <c r="N503" s="26">
        <f>IF(M503="","",IF(LEN(TRIM(LEFT(TRIM(MID(TRIM(Applications!D503),FIND(",",TRIM(Applications!D503)&amp;",")+1,200)),FIND(",",TRIM(MID(TRIM(Applications!D503),FIND(",",TRIM(Applications!D503)&amp;",")+1,200))&amp;",")-1)))=2,UPPER(TRIM(LEFT(TRIM(MID(TRIM(Applications!D503),FIND(",",TRIM(Applications!D503)&amp;",")+1,200)),FIND(",",TRIM(MID(TRIM(Applications!D503),FIND(",",TRIM(Applications!D503)&amp;",")+1,200))&amp;",")-1))),IFERROR(VLOOKUP(LOWER(TRIM(LEFT(TRIM(MID(TRIM(Applications!D503),FIND(",",TRIM(Applications!D503)&amp;",")+1,200)),FIND(",",TRIM(MID(TRIM(Applications!D503),FIND(",",TRIM(Applications!D503)&amp;",")+1,200))&amp;",")-1))),$U$2:$V$67,2,FALSE),"")))</f>
        <v/>
      </c>
      <c r="O503" s="26">
        <f>IF(M503="","",IF(N503="",M503,M503&amp;", "&amp;N503))</f>
        <v/>
      </c>
      <c r="P503" s="26">
        <f>IF(O503="","",IF(COUNTIF(O$2:O503,O503)=1,COUNTIF(O$2:O$2000,O503)+(2001-ROW())/100000,""))</f>
        <v/>
      </c>
    </row>
    <row r="504">
      <c r="A504" s="26">
        <f>IF(AND(ISNUMBER(Applications!A504),ISNUMBER(Applications!M504),OR(UPPER(TRIM(Applications!I504))="INTERVIEWING",UPPER(TRIM(Applications!I504))="REJECTED",UPPER(TRIM(Applications!I504))="OFFER")),IF(Applications!M504&gt;=Applications!A504,Applications!M504-Applications!A504,""),"")</f>
        <v/>
      </c>
      <c r="B504" s="26">
        <f>IF(AND(D504=1,ISNUMBER(Applications!A504)),WEEKDAY(Applications!A504),"")</f>
        <v/>
      </c>
      <c r="C504" s="27">
        <f>IF(AND(D504=1,ISNUMBER(Applications!A504)),Applications!A504-WEEKDAY(Applications!A504,3),"")</f>
        <v/>
      </c>
      <c r="D504" s="26">
        <f>IF(OR(UPPER(TRIM(Applications!I504))="APPLIED",UPPER(TRIM(Applications!I504))="INTERVIEWING",UPPER(TRIM(Applications!I504))="REJECTED",UPPER(TRIM(Applications!I504))="OFFER"),1,0)</f>
        <v/>
      </c>
      <c r="E504" s="26">
        <f>IF(AND(ISNUMBER(Applications!M504),OR(N(Applications!O504)&gt;0,UPPER(TRIM(Applications!I504))="INTERVIEWING",UPPER(TRIM(Applications!I504))="OFFER")),Applications!M504-WEEKDAY(Applications!M504,3),"")</f>
        <v/>
      </c>
      <c r="F504" s="26">
        <f>IF(AND(UPPER(TRIM(Applications!I504))="SKIPPED",ISNUMBER(Applications!A504)),Applications!A504-WEEKDAY(Applications!A504,3),"")</f>
        <v/>
      </c>
      <c r="G504" s="26">
        <f>IF(AND(UPPER(TRIM(Applications!I504))="BOOKMARKED",ISNUMBER(Applications!A504)),Applications!A504-WEEKDAY(Applications!A504,3),"")</f>
        <v/>
      </c>
      <c r="H504" s="26">
        <f>IF(AND(UPPER(TRIM(Applications!I504))="NOT APPLIED",ISNUMBER(Applications!A504)),Applications!A504-WEEKDAY(Applications!A504,3),"")</f>
        <v/>
      </c>
      <c r="I504" s="26">
        <f>IF(AND(UPPER(TRIM(Applications!I504))="REJECTED",ISNUMBER(Applications!M504)),Applications!M504-WEEKDAY(Applications!M504,3),"")</f>
        <v/>
      </c>
      <c r="J504" s="26">
        <f>IF(AND(UPPER(TRIM(Applications!I504))="OFFER",ISNUMBER(Applications!M504)),Applications!M504-WEEKDAY(Applications!M504,3),"")</f>
        <v/>
      </c>
      <c r="K504" s="26">
        <f>IF(TRIM(Applications!J504)="","",IFERROR(LOOKUP(2,1/ISNUMBER(SEARCH($R$2:$R$25,Applications!J504)),$S$2:$S$25),""))</f>
        <v/>
      </c>
      <c r="L504" s="26">
        <f>IF(K504="","",IF(COUNTIF(K$2:K504,K504)=1,COUNTIF(K$2:K$2000,K504)+(2001-ROW())/100000,""))</f>
        <v/>
      </c>
      <c r="M504" s="26">
        <f>IF(TRIM(Applications!D504)="","",TRIM(LEFT(TRIM(Applications!D504),FIND(",",TRIM(Applications!D504)&amp;",")-1)))</f>
        <v/>
      </c>
      <c r="N504" s="26">
        <f>IF(M504="","",IF(LEN(TRIM(LEFT(TRIM(MID(TRIM(Applications!D504),FIND(",",TRIM(Applications!D504)&amp;",")+1,200)),FIND(",",TRIM(MID(TRIM(Applications!D504),FIND(",",TRIM(Applications!D504)&amp;",")+1,200))&amp;",")-1)))=2,UPPER(TRIM(LEFT(TRIM(MID(TRIM(Applications!D504),FIND(",",TRIM(Applications!D504)&amp;",")+1,200)),FIND(",",TRIM(MID(TRIM(Applications!D504),FIND(",",TRIM(Applications!D504)&amp;",")+1,200))&amp;",")-1))),IFERROR(VLOOKUP(LOWER(TRIM(LEFT(TRIM(MID(TRIM(Applications!D504),FIND(",",TRIM(Applications!D504)&amp;",")+1,200)),FIND(",",TRIM(MID(TRIM(Applications!D504),FIND(",",TRIM(Applications!D504)&amp;",")+1,200))&amp;",")-1))),$U$2:$V$67,2,FALSE),"")))</f>
        <v/>
      </c>
      <c r="O504" s="26">
        <f>IF(M504="","",IF(N504="",M504,M504&amp;", "&amp;N504))</f>
        <v/>
      </c>
      <c r="P504" s="26">
        <f>IF(O504="","",IF(COUNTIF(O$2:O504,O504)=1,COUNTIF(O$2:O$2000,O504)+(2001-ROW())/100000,""))</f>
        <v/>
      </c>
    </row>
    <row r="505">
      <c r="A505" s="26">
        <f>IF(AND(ISNUMBER(Applications!A505),ISNUMBER(Applications!M505),OR(UPPER(TRIM(Applications!I505))="INTERVIEWING",UPPER(TRIM(Applications!I505))="REJECTED",UPPER(TRIM(Applications!I505))="OFFER")),IF(Applications!M505&gt;=Applications!A505,Applications!M505-Applications!A505,""),"")</f>
        <v/>
      </c>
      <c r="B505" s="26">
        <f>IF(AND(D505=1,ISNUMBER(Applications!A505)),WEEKDAY(Applications!A505),"")</f>
        <v/>
      </c>
      <c r="C505" s="27">
        <f>IF(AND(D505=1,ISNUMBER(Applications!A505)),Applications!A505-WEEKDAY(Applications!A505,3),"")</f>
        <v/>
      </c>
      <c r="D505" s="26">
        <f>IF(OR(UPPER(TRIM(Applications!I505))="APPLIED",UPPER(TRIM(Applications!I505))="INTERVIEWING",UPPER(TRIM(Applications!I505))="REJECTED",UPPER(TRIM(Applications!I505))="OFFER"),1,0)</f>
        <v/>
      </c>
      <c r="E505" s="26">
        <f>IF(AND(ISNUMBER(Applications!M505),OR(N(Applications!O505)&gt;0,UPPER(TRIM(Applications!I505))="INTERVIEWING",UPPER(TRIM(Applications!I505))="OFFER")),Applications!M505-WEEKDAY(Applications!M505,3),"")</f>
        <v/>
      </c>
      <c r="F505" s="26">
        <f>IF(AND(UPPER(TRIM(Applications!I505))="SKIPPED",ISNUMBER(Applications!A505)),Applications!A505-WEEKDAY(Applications!A505,3),"")</f>
        <v/>
      </c>
      <c r="G505" s="26">
        <f>IF(AND(UPPER(TRIM(Applications!I505))="BOOKMARKED",ISNUMBER(Applications!A505)),Applications!A505-WEEKDAY(Applications!A505,3),"")</f>
        <v/>
      </c>
      <c r="H505" s="26">
        <f>IF(AND(UPPER(TRIM(Applications!I505))="NOT APPLIED",ISNUMBER(Applications!A505)),Applications!A505-WEEKDAY(Applications!A505,3),"")</f>
        <v/>
      </c>
      <c r="I505" s="26">
        <f>IF(AND(UPPER(TRIM(Applications!I505))="REJECTED",ISNUMBER(Applications!M505)),Applications!M505-WEEKDAY(Applications!M505,3),"")</f>
        <v/>
      </c>
      <c r="J505" s="26">
        <f>IF(AND(UPPER(TRIM(Applications!I505))="OFFER",ISNUMBER(Applications!M505)),Applications!M505-WEEKDAY(Applications!M505,3),"")</f>
        <v/>
      </c>
      <c r="K505" s="26">
        <f>IF(TRIM(Applications!J505)="","",IFERROR(LOOKUP(2,1/ISNUMBER(SEARCH($R$2:$R$25,Applications!J505)),$S$2:$S$25),""))</f>
        <v/>
      </c>
      <c r="L505" s="26">
        <f>IF(K505="","",IF(COUNTIF(K$2:K505,K505)=1,COUNTIF(K$2:K$2000,K505)+(2001-ROW())/100000,""))</f>
        <v/>
      </c>
      <c r="M505" s="26">
        <f>IF(TRIM(Applications!D505)="","",TRIM(LEFT(TRIM(Applications!D505),FIND(",",TRIM(Applications!D505)&amp;",")-1)))</f>
        <v/>
      </c>
      <c r="N505" s="26">
        <f>IF(M505="","",IF(LEN(TRIM(LEFT(TRIM(MID(TRIM(Applications!D505),FIND(",",TRIM(Applications!D505)&amp;",")+1,200)),FIND(",",TRIM(MID(TRIM(Applications!D505),FIND(",",TRIM(Applications!D505)&amp;",")+1,200))&amp;",")-1)))=2,UPPER(TRIM(LEFT(TRIM(MID(TRIM(Applications!D505),FIND(",",TRIM(Applications!D505)&amp;",")+1,200)),FIND(",",TRIM(MID(TRIM(Applications!D505),FIND(",",TRIM(Applications!D505)&amp;",")+1,200))&amp;",")-1))),IFERROR(VLOOKUP(LOWER(TRIM(LEFT(TRIM(MID(TRIM(Applications!D505),FIND(",",TRIM(Applications!D505)&amp;",")+1,200)),FIND(",",TRIM(MID(TRIM(Applications!D505),FIND(",",TRIM(Applications!D505)&amp;",")+1,200))&amp;",")-1))),$U$2:$V$67,2,FALSE),"")))</f>
        <v/>
      </c>
      <c r="O505" s="26">
        <f>IF(M505="","",IF(N505="",M505,M505&amp;", "&amp;N505))</f>
        <v/>
      </c>
      <c r="P505" s="26">
        <f>IF(O505="","",IF(COUNTIF(O$2:O505,O505)=1,COUNTIF(O$2:O$2000,O505)+(2001-ROW())/100000,""))</f>
        <v/>
      </c>
    </row>
    <row r="506">
      <c r="A506" s="26">
        <f>IF(AND(ISNUMBER(Applications!A506),ISNUMBER(Applications!M506),OR(UPPER(TRIM(Applications!I506))="INTERVIEWING",UPPER(TRIM(Applications!I506))="REJECTED",UPPER(TRIM(Applications!I506))="OFFER")),IF(Applications!M506&gt;=Applications!A506,Applications!M506-Applications!A506,""),"")</f>
        <v/>
      </c>
      <c r="B506" s="26">
        <f>IF(AND(D506=1,ISNUMBER(Applications!A506)),WEEKDAY(Applications!A506),"")</f>
        <v/>
      </c>
      <c r="C506" s="27">
        <f>IF(AND(D506=1,ISNUMBER(Applications!A506)),Applications!A506-WEEKDAY(Applications!A506,3),"")</f>
        <v/>
      </c>
      <c r="D506" s="26">
        <f>IF(OR(UPPER(TRIM(Applications!I506))="APPLIED",UPPER(TRIM(Applications!I506))="INTERVIEWING",UPPER(TRIM(Applications!I506))="REJECTED",UPPER(TRIM(Applications!I506))="OFFER"),1,0)</f>
        <v/>
      </c>
      <c r="E506" s="26">
        <f>IF(AND(ISNUMBER(Applications!M506),OR(N(Applications!O506)&gt;0,UPPER(TRIM(Applications!I506))="INTERVIEWING",UPPER(TRIM(Applications!I506))="OFFER")),Applications!M506-WEEKDAY(Applications!M506,3),"")</f>
        <v/>
      </c>
      <c r="F506" s="26">
        <f>IF(AND(UPPER(TRIM(Applications!I506))="SKIPPED",ISNUMBER(Applications!A506)),Applications!A506-WEEKDAY(Applications!A506,3),"")</f>
        <v/>
      </c>
      <c r="G506" s="26">
        <f>IF(AND(UPPER(TRIM(Applications!I506))="BOOKMARKED",ISNUMBER(Applications!A506)),Applications!A506-WEEKDAY(Applications!A506,3),"")</f>
        <v/>
      </c>
      <c r="H506" s="26">
        <f>IF(AND(UPPER(TRIM(Applications!I506))="NOT APPLIED",ISNUMBER(Applications!A506)),Applications!A506-WEEKDAY(Applications!A506,3),"")</f>
        <v/>
      </c>
      <c r="I506" s="26">
        <f>IF(AND(UPPER(TRIM(Applications!I506))="REJECTED",ISNUMBER(Applications!M506)),Applications!M506-WEEKDAY(Applications!M506,3),"")</f>
        <v/>
      </c>
      <c r="J506" s="26">
        <f>IF(AND(UPPER(TRIM(Applications!I506))="OFFER",ISNUMBER(Applications!M506)),Applications!M506-WEEKDAY(Applications!M506,3),"")</f>
        <v/>
      </c>
      <c r="K506" s="26">
        <f>IF(TRIM(Applications!J506)="","",IFERROR(LOOKUP(2,1/ISNUMBER(SEARCH($R$2:$R$25,Applications!J506)),$S$2:$S$25),""))</f>
        <v/>
      </c>
      <c r="L506" s="26">
        <f>IF(K506="","",IF(COUNTIF(K$2:K506,K506)=1,COUNTIF(K$2:K$2000,K506)+(2001-ROW())/100000,""))</f>
        <v/>
      </c>
      <c r="M506" s="26">
        <f>IF(TRIM(Applications!D506)="","",TRIM(LEFT(TRIM(Applications!D506),FIND(",",TRIM(Applications!D506)&amp;",")-1)))</f>
        <v/>
      </c>
      <c r="N506" s="26">
        <f>IF(M506="","",IF(LEN(TRIM(LEFT(TRIM(MID(TRIM(Applications!D506),FIND(",",TRIM(Applications!D506)&amp;",")+1,200)),FIND(",",TRIM(MID(TRIM(Applications!D506),FIND(",",TRIM(Applications!D506)&amp;",")+1,200))&amp;",")-1)))=2,UPPER(TRIM(LEFT(TRIM(MID(TRIM(Applications!D506),FIND(",",TRIM(Applications!D506)&amp;",")+1,200)),FIND(",",TRIM(MID(TRIM(Applications!D506),FIND(",",TRIM(Applications!D506)&amp;",")+1,200))&amp;",")-1))),IFERROR(VLOOKUP(LOWER(TRIM(LEFT(TRIM(MID(TRIM(Applications!D506),FIND(",",TRIM(Applications!D506)&amp;",")+1,200)),FIND(",",TRIM(MID(TRIM(Applications!D506),FIND(",",TRIM(Applications!D506)&amp;",")+1,200))&amp;",")-1))),$U$2:$V$67,2,FALSE),"")))</f>
        <v/>
      </c>
      <c r="O506" s="26">
        <f>IF(M506="","",IF(N506="",M506,M506&amp;", "&amp;N506))</f>
        <v/>
      </c>
      <c r="P506" s="26">
        <f>IF(O506="","",IF(COUNTIF(O$2:O506,O506)=1,COUNTIF(O$2:O$2000,O506)+(2001-ROW())/100000,""))</f>
        <v/>
      </c>
    </row>
    <row r="507">
      <c r="A507" s="26">
        <f>IF(AND(ISNUMBER(Applications!A507),ISNUMBER(Applications!M507),OR(UPPER(TRIM(Applications!I507))="INTERVIEWING",UPPER(TRIM(Applications!I507))="REJECTED",UPPER(TRIM(Applications!I507))="OFFER")),IF(Applications!M507&gt;=Applications!A507,Applications!M507-Applications!A507,""),"")</f>
        <v/>
      </c>
      <c r="B507" s="26">
        <f>IF(AND(D507=1,ISNUMBER(Applications!A507)),WEEKDAY(Applications!A507),"")</f>
        <v/>
      </c>
      <c r="C507" s="27">
        <f>IF(AND(D507=1,ISNUMBER(Applications!A507)),Applications!A507-WEEKDAY(Applications!A507,3),"")</f>
        <v/>
      </c>
      <c r="D507" s="26">
        <f>IF(OR(UPPER(TRIM(Applications!I507))="APPLIED",UPPER(TRIM(Applications!I507))="INTERVIEWING",UPPER(TRIM(Applications!I507))="REJECTED",UPPER(TRIM(Applications!I507))="OFFER"),1,0)</f>
        <v/>
      </c>
      <c r="E507" s="26">
        <f>IF(AND(ISNUMBER(Applications!M507),OR(N(Applications!O507)&gt;0,UPPER(TRIM(Applications!I507))="INTERVIEWING",UPPER(TRIM(Applications!I507))="OFFER")),Applications!M507-WEEKDAY(Applications!M507,3),"")</f>
        <v/>
      </c>
      <c r="F507" s="26">
        <f>IF(AND(UPPER(TRIM(Applications!I507))="SKIPPED",ISNUMBER(Applications!A507)),Applications!A507-WEEKDAY(Applications!A507,3),"")</f>
        <v/>
      </c>
      <c r="G507" s="26">
        <f>IF(AND(UPPER(TRIM(Applications!I507))="BOOKMARKED",ISNUMBER(Applications!A507)),Applications!A507-WEEKDAY(Applications!A507,3),"")</f>
        <v/>
      </c>
      <c r="H507" s="26">
        <f>IF(AND(UPPER(TRIM(Applications!I507))="NOT APPLIED",ISNUMBER(Applications!A507)),Applications!A507-WEEKDAY(Applications!A507,3),"")</f>
        <v/>
      </c>
      <c r="I507" s="26">
        <f>IF(AND(UPPER(TRIM(Applications!I507))="REJECTED",ISNUMBER(Applications!M507)),Applications!M507-WEEKDAY(Applications!M507,3),"")</f>
        <v/>
      </c>
      <c r="J507" s="26">
        <f>IF(AND(UPPER(TRIM(Applications!I507))="OFFER",ISNUMBER(Applications!M507)),Applications!M507-WEEKDAY(Applications!M507,3),"")</f>
        <v/>
      </c>
      <c r="K507" s="26">
        <f>IF(TRIM(Applications!J507)="","",IFERROR(LOOKUP(2,1/ISNUMBER(SEARCH($R$2:$R$25,Applications!J507)),$S$2:$S$25),""))</f>
        <v/>
      </c>
      <c r="L507" s="26">
        <f>IF(K507="","",IF(COUNTIF(K$2:K507,K507)=1,COUNTIF(K$2:K$2000,K507)+(2001-ROW())/100000,""))</f>
        <v/>
      </c>
      <c r="M507" s="26">
        <f>IF(TRIM(Applications!D507)="","",TRIM(LEFT(TRIM(Applications!D507),FIND(",",TRIM(Applications!D507)&amp;",")-1)))</f>
        <v/>
      </c>
      <c r="N507" s="26">
        <f>IF(M507="","",IF(LEN(TRIM(LEFT(TRIM(MID(TRIM(Applications!D507),FIND(",",TRIM(Applications!D507)&amp;",")+1,200)),FIND(",",TRIM(MID(TRIM(Applications!D507),FIND(",",TRIM(Applications!D507)&amp;",")+1,200))&amp;",")-1)))=2,UPPER(TRIM(LEFT(TRIM(MID(TRIM(Applications!D507),FIND(",",TRIM(Applications!D507)&amp;",")+1,200)),FIND(",",TRIM(MID(TRIM(Applications!D507),FIND(",",TRIM(Applications!D507)&amp;",")+1,200))&amp;",")-1))),IFERROR(VLOOKUP(LOWER(TRIM(LEFT(TRIM(MID(TRIM(Applications!D507),FIND(",",TRIM(Applications!D507)&amp;",")+1,200)),FIND(",",TRIM(MID(TRIM(Applications!D507),FIND(",",TRIM(Applications!D507)&amp;",")+1,200))&amp;",")-1))),$U$2:$V$67,2,FALSE),"")))</f>
        <v/>
      </c>
      <c r="O507" s="26">
        <f>IF(M507="","",IF(N507="",M507,M507&amp;", "&amp;N507))</f>
        <v/>
      </c>
      <c r="P507" s="26">
        <f>IF(O507="","",IF(COUNTIF(O$2:O507,O507)=1,COUNTIF(O$2:O$2000,O507)+(2001-ROW())/100000,""))</f>
        <v/>
      </c>
    </row>
    <row r="508">
      <c r="A508" s="26">
        <f>IF(AND(ISNUMBER(Applications!A508),ISNUMBER(Applications!M508),OR(UPPER(TRIM(Applications!I508))="INTERVIEWING",UPPER(TRIM(Applications!I508))="REJECTED",UPPER(TRIM(Applications!I508))="OFFER")),IF(Applications!M508&gt;=Applications!A508,Applications!M508-Applications!A508,""),"")</f>
        <v/>
      </c>
      <c r="B508" s="26">
        <f>IF(AND(D508=1,ISNUMBER(Applications!A508)),WEEKDAY(Applications!A508),"")</f>
        <v/>
      </c>
      <c r="C508" s="27">
        <f>IF(AND(D508=1,ISNUMBER(Applications!A508)),Applications!A508-WEEKDAY(Applications!A508,3),"")</f>
        <v/>
      </c>
      <c r="D508" s="26">
        <f>IF(OR(UPPER(TRIM(Applications!I508))="APPLIED",UPPER(TRIM(Applications!I508))="INTERVIEWING",UPPER(TRIM(Applications!I508))="REJECTED",UPPER(TRIM(Applications!I508))="OFFER"),1,0)</f>
        <v/>
      </c>
      <c r="E508" s="26">
        <f>IF(AND(ISNUMBER(Applications!M508),OR(N(Applications!O508)&gt;0,UPPER(TRIM(Applications!I508))="INTERVIEWING",UPPER(TRIM(Applications!I508))="OFFER")),Applications!M508-WEEKDAY(Applications!M508,3),"")</f>
        <v/>
      </c>
      <c r="F508" s="26">
        <f>IF(AND(UPPER(TRIM(Applications!I508))="SKIPPED",ISNUMBER(Applications!A508)),Applications!A508-WEEKDAY(Applications!A508,3),"")</f>
        <v/>
      </c>
      <c r="G508" s="26">
        <f>IF(AND(UPPER(TRIM(Applications!I508))="BOOKMARKED",ISNUMBER(Applications!A508)),Applications!A508-WEEKDAY(Applications!A508,3),"")</f>
        <v/>
      </c>
      <c r="H508" s="26">
        <f>IF(AND(UPPER(TRIM(Applications!I508))="NOT APPLIED",ISNUMBER(Applications!A508)),Applications!A508-WEEKDAY(Applications!A508,3),"")</f>
        <v/>
      </c>
      <c r="I508" s="26">
        <f>IF(AND(UPPER(TRIM(Applications!I508))="REJECTED",ISNUMBER(Applications!M508)),Applications!M508-WEEKDAY(Applications!M508,3),"")</f>
        <v/>
      </c>
      <c r="J508" s="26">
        <f>IF(AND(UPPER(TRIM(Applications!I508))="OFFER",ISNUMBER(Applications!M508)),Applications!M508-WEEKDAY(Applications!M508,3),"")</f>
        <v/>
      </c>
      <c r="K508" s="26">
        <f>IF(TRIM(Applications!J508)="","",IFERROR(LOOKUP(2,1/ISNUMBER(SEARCH($R$2:$R$25,Applications!J508)),$S$2:$S$25),""))</f>
        <v/>
      </c>
      <c r="L508" s="26">
        <f>IF(K508="","",IF(COUNTIF(K$2:K508,K508)=1,COUNTIF(K$2:K$2000,K508)+(2001-ROW())/100000,""))</f>
        <v/>
      </c>
      <c r="M508" s="26">
        <f>IF(TRIM(Applications!D508)="","",TRIM(LEFT(TRIM(Applications!D508),FIND(",",TRIM(Applications!D508)&amp;",")-1)))</f>
        <v/>
      </c>
      <c r="N508" s="26">
        <f>IF(M508="","",IF(LEN(TRIM(LEFT(TRIM(MID(TRIM(Applications!D508),FIND(",",TRIM(Applications!D508)&amp;",")+1,200)),FIND(",",TRIM(MID(TRIM(Applications!D508),FIND(",",TRIM(Applications!D508)&amp;",")+1,200))&amp;",")-1)))=2,UPPER(TRIM(LEFT(TRIM(MID(TRIM(Applications!D508),FIND(",",TRIM(Applications!D508)&amp;",")+1,200)),FIND(",",TRIM(MID(TRIM(Applications!D508),FIND(",",TRIM(Applications!D508)&amp;",")+1,200))&amp;",")-1))),IFERROR(VLOOKUP(LOWER(TRIM(LEFT(TRIM(MID(TRIM(Applications!D508),FIND(",",TRIM(Applications!D508)&amp;",")+1,200)),FIND(",",TRIM(MID(TRIM(Applications!D508),FIND(",",TRIM(Applications!D508)&amp;",")+1,200))&amp;",")-1))),$U$2:$V$67,2,FALSE),"")))</f>
        <v/>
      </c>
      <c r="O508" s="26">
        <f>IF(M508="","",IF(N508="",M508,M508&amp;", "&amp;N508))</f>
        <v/>
      </c>
      <c r="P508" s="26">
        <f>IF(O508="","",IF(COUNTIF(O$2:O508,O508)=1,COUNTIF(O$2:O$2000,O508)+(2001-ROW())/100000,""))</f>
        <v/>
      </c>
    </row>
    <row r="509">
      <c r="A509" s="26">
        <f>IF(AND(ISNUMBER(Applications!A509),ISNUMBER(Applications!M509),OR(UPPER(TRIM(Applications!I509))="INTERVIEWING",UPPER(TRIM(Applications!I509))="REJECTED",UPPER(TRIM(Applications!I509))="OFFER")),IF(Applications!M509&gt;=Applications!A509,Applications!M509-Applications!A509,""),"")</f>
        <v/>
      </c>
      <c r="B509" s="26">
        <f>IF(AND(D509=1,ISNUMBER(Applications!A509)),WEEKDAY(Applications!A509),"")</f>
        <v/>
      </c>
      <c r="C509" s="27">
        <f>IF(AND(D509=1,ISNUMBER(Applications!A509)),Applications!A509-WEEKDAY(Applications!A509,3),"")</f>
        <v/>
      </c>
      <c r="D509" s="26">
        <f>IF(OR(UPPER(TRIM(Applications!I509))="APPLIED",UPPER(TRIM(Applications!I509))="INTERVIEWING",UPPER(TRIM(Applications!I509))="REJECTED",UPPER(TRIM(Applications!I509))="OFFER"),1,0)</f>
        <v/>
      </c>
      <c r="E509" s="26">
        <f>IF(AND(ISNUMBER(Applications!M509),OR(N(Applications!O509)&gt;0,UPPER(TRIM(Applications!I509))="INTERVIEWING",UPPER(TRIM(Applications!I509))="OFFER")),Applications!M509-WEEKDAY(Applications!M509,3),"")</f>
        <v/>
      </c>
      <c r="F509" s="26">
        <f>IF(AND(UPPER(TRIM(Applications!I509))="SKIPPED",ISNUMBER(Applications!A509)),Applications!A509-WEEKDAY(Applications!A509,3),"")</f>
        <v/>
      </c>
      <c r="G509" s="26">
        <f>IF(AND(UPPER(TRIM(Applications!I509))="BOOKMARKED",ISNUMBER(Applications!A509)),Applications!A509-WEEKDAY(Applications!A509,3),"")</f>
        <v/>
      </c>
      <c r="H509" s="26">
        <f>IF(AND(UPPER(TRIM(Applications!I509))="NOT APPLIED",ISNUMBER(Applications!A509)),Applications!A509-WEEKDAY(Applications!A509,3),"")</f>
        <v/>
      </c>
      <c r="I509" s="26">
        <f>IF(AND(UPPER(TRIM(Applications!I509))="REJECTED",ISNUMBER(Applications!M509)),Applications!M509-WEEKDAY(Applications!M509,3),"")</f>
        <v/>
      </c>
      <c r="J509" s="26">
        <f>IF(AND(UPPER(TRIM(Applications!I509))="OFFER",ISNUMBER(Applications!M509)),Applications!M509-WEEKDAY(Applications!M509,3),"")</f>
        <v/>
      </c>
      <c r="K509" s="26">
        <f>IF(TRIM(Applications!J509)="","",IFERROR(LOOKUP(2,1/ISNUMBER(SEARCH($R$2:$R$25,Applications!J509)),$S$2:$S$25),""))</f>
        <v/>
      </c>
      <c r="L509" s="26">
        <f>IF(K509="","",IF(COUNTIF(K$2:K509,K509)=1,COUNTIF(K$2:K$2000,K509)+(2001-ROW())/100000,""))</f>
        <v/>
      </c>
      <c r="M509" s="26">
        <f>IF(TRIM(Applications!D509)="","",TRIM(LEFT(TRIM(Applications!D509),FIND(",",TRIM(Applications!D509)&amp;",")-1)))</f>
        <v/>
      </c>
      <c r="N509" s="26">
        <f>IF(M509="","",IF(LEN(TRIM(LEFT(TRIM(MID(TRIM(Applications!D509),FIND(",",TRIM(Applications!D509)&amp;",")+1,200)),FIND(",",TRIM(MID(TRIM(Applications!D509),FIND(",",TRIM(Applications!D509)&amp;",")+1,200))&amp;",")-1)))=2,UPPER(TRIM(LEFT(TRIM(MID(TRIM(Applications!D509),FIND(",",TRIM(Applications!D509)&amp;",")+1,200)),FIND(",",TRIM(MID(TRIM(Applications!D509),FIND(",",TRIM(Applications!D509)&amp;",")+1,200))&amp;",")-1))),IFERROR(VLOOKUP(LOWER(TRIM(LEFT(TRIM(MID(TRIM(Applications!D509),FIND(",",TRIM(Applications!D509)&amp;",")+1,200)),FIND(",",TRIM(MID(TRIM(Applications!D509),FIND(",",TRIM(Applications!D509)&amp;",")+1,200))&amp;",")-1))),$U$2:$V$67,2,FALSE),"")))</f>
        <v/>
      </c>
      <c r="O509" s="26">
        <f>IF(M509="","",IF(N509="",M509,M509&amp;", "&amp;N509))</f>
        <v/>
      </c>
      <c r="P509" s="26">
        <f>IF(O509="","",IF(COUNTIF(O$2:O509,O509)=1,COUNTIF(O$2:O$2000,O509)+(2001-ROW())/100000,""))</f>
        <v/>
      </c>
    </row>
    <row r="510">
      <c r="A510" s="26">
        <f>IF(AND(ISNUMBER(Applications!A510),ISNUMBER(Applications!M510),OR(UPPER(TRIM(Applications!I510))="INTERVIEWING",UPPER(TRIM(Applications!I510))="REJECTED",UPPER(TRIM(Applications!I510))="OFFER")),IF(Applications!M510&gt;=Applications!A510,Applications!M510-Applications!A510,""),"")</f>
        <v/>
      </c>
      <c r="B510" s="26">
        <f>IF(AND(D510=1,ISNUMBER(Applications!A510)),WEEKDAY(Applications!A510),"")</f>
        <v/>
      </c>
      <c r="C510" s="27">
        <f>IF(AND(D510=1,ISNUMBER(Applications!A510)),Applications!A510-WEEKDAY(Applications!A510,3),"")</f>
        <v/>
      </c>
      <c r="D510" s="26">
        <f>IF(OR(UPPER(TRIM(Applications!I510))="APPLIED",UPPER(TRIM(Applications!I510))="INTERVIEWING",UPPER(TRIM(Applications!I510))="REJECTED",UPPER(TRIM(Applications!I510))="OFFER"),1,0)</f>
        <v/>
      </c>
      <c r="E510" s="26">
        <f>IF(AND(ISNUMBER(Applications!M510),OR(N(Applications!O510)&gt;0,UPPER(TRIM(Applications!I510))="INTERVIEWING",UPPER(TRIM(Applications!I510))="OFFER")),Applications!M510-WEEKDAY(Applications!M510,3),"")</f>
        <v/>
      </c>
      <c r="F510" s="26">
        <f>IF(AND(UPPER(TRIM(Applications!I510))="SKIPPED",ISNUMBER(Applications!A510)),Applications!A510-WEEKDAY(Applications!A510,3),"")</f>
        <v/>
      </c>
      <c r="G510" s="26">
        <f>IF(AND(UPPER(TRIM(Applications!I510))="BOOKMARKED",ISNUMBER(Applications!A510)),Applications!A510-WEEKDAY(Applications!A510,3),"")</f>
        <v/>
      </c>
      <c r="H510" s="26">
        <f>IF(AND(UPPER(TRIM(Applications!I510))="NOT APPLIED",ISNUMBER(Applications!A510)),Applications!A510-WEEKDAY(Applications!A510,3),"")</f>
        <v/>
      </c>
      <c r="I510" s="26">
        <f>IF(AND(UPPER(TRIM(Applications!I510))="REJECTED",ISNUMBER(Applications!M510)),Applications!M510-WEEKDAY(Applications!M510,3),"")</f>
        <v/>
      </c>
      <c r="J510" s="26">
        <f>IF(AND(UPPER(TRIM(Applications!I510))="OFFER",ISNUMBER(Applications!M510)),Applications!M510-WEEKDAY(Applications!M510,3),"")</f>
        <v/>
      </c>
      <c r="K510" s="26">
        <f>IF(TRIM(Applications!J510)="","",IFERROR(LOOKUP(2,1/ISNUMBER(SEARCH($R$2:$R$25,Applications!J510)),$S$2:$S$25),""))</f>
        <v/>
      </c>
      <c r="L510" s="26">
        <f>IF(K510="","",IF(COUNTIF(K$2:K510,K510)=1,COUNTIF(K$2:K$2000,K510)+(2001-ROW())/100000,""))</f>
        <v/>
      </c>
      <c r="M510" s="26">
        <f>IF(TRIM(Applications!D510)="","",TRIM(LEFT(TRIM(Applications!D510),FIND(",",TRIM(Applications!D510)&amp;",")-1)))</f>
        <v/>
      </c>
      <c r="N510" s="26">
        <f>IF(M510="","",IF(LEN(TRIM(LEFT(TRIM(MID(TRIM(Applications!D510),FIND(",",TRIM(Applications!D510)&amp;",")+1,200)),FIND(",",TRIM(MID(TRIM(Applications!D510),FIND(",",TRIM(Applications!D510)&amp;",")+1,200))&amp;",")-1)))=2,UPPER(TRIM(LEFT(TRIM(MID(TRIM(Applications!D510),FIND(",",TRIM(Applications!D510)&amp;",")+1,200)),FIND(",",TRIM(MID(TRIM(Applications!D510),FIND(",",TRIM(Applications!D510)&amp;",")+1,200))&amp;",")-1))),IFERROR(VLOOKUP(LOWER(TRIM(LEFT(TRIM(MID(TRIM(Applications!D510),FIND(",",TRIM(Applications!D510)&amp;",")+1,200)),FIND(",",TRIM(MID(TRIM(Applications!D510),FIND(",",TRIM(Applications!D510)&amp;",")+1,200))&amp;",")-1))),$U$2:$V$67,2,FALSE),"")))</f>
        <v/>
      </c>
      <c r="O510" s="26">
        <f>IF(M510="","",IF(N510="",M510,M510&amp;", "&amp;N510))</f>
        <v/>
      </c>
      <c r="P510" s="26">
        <f>IF(O510="","",IF(COUNTIF(O$2:O510,O510)=1,COUNTIF(O$2:O$2000,O510)+(2001-ROW())/100000,""))</f>
        <v/>
      </c>
    </row>
    <row r="511">
      <c r="A511" s="26">
        <f>IF(AND(ISNUMBER(Applications!A511),ISNUMBER(Applications!M511),OR(UPPER(TRIM(Applications!I511))="INTERVIEWING",UPPER(TRIM(Applications!I511))="REJECTED",UPPER(TRIM(Applications!I511))="OFFER")),IF(Applications!M511&gt;=Applications!A511,Applications!M511-Applications!A511,""),"")</f>
        <v/>
      </c>
      <c r="B511" s="26">
        <f>IF(AND(D511=1,ISNUMBER(Applications!A511)),WEEKDAY(Applications!A511),"")</f>
        <v/>
      </c>
      <c r="C511" s="27">
        <f>IF(AND(D511=1,ISNUMBER(Applications!A511)),Applications!A511-WEEKDAY(Applications!A511,3),"")</f>
        <v/>
      </c>
      <c r="D511" s="26">
        <f>IF(OR(UPPER(TRIM(Applications!I511))="APPLIED",UPPER(TRIM(Applications!I511))="INTERVIEWING",UPPER(TRIM(Applications!I511))="REJECTED",UPPER(TRIM(Applications!I511))="OFFER"),1,0)</f>
        <v/>
      </c>
      <c r="E511" s="26">
        <f>IF(AND(ISNUMBER(Applications!M511),OR(N(Applications!O511)&gt;0,UPPER(TRIM(Applications!I511))="INTERVIEWING",UPPER(TRIM(Applications!I511))="OFFER")),Applications!M511-WEEKDAY(Applications!M511,3),"")</f>
        <v/>
      </c>
      <c r="F511" s="26">
        <f>IF(AND(UPPER(TRIM(Applications!I511))="SKIPPED",ISNUMBER(Applications!A511)),Applications!A511-WEEKDAY(Applications!A511,3),"")</f>
        <v/>
      </c>
      <c r="G511" s="26">
        <f>IF(AND(UPPER(TRIM(Applications!I511))="BOOKMARKED",ISNUMBER(Applications!A511)),Applications!A511-WEEKDAY(Applications!A511,3),"")</f>
        <v/>
      </c>
      <c r="H511" s="26">
        <f>IF(AND(UPPER(TRIM(Applications!I511))="NOT APPLIED",ISNUMBER(Applications!A511)),Applications!A511-WEEKDAY(Applications!A511,3),"")</f>
        <v/>
      </c>
      <c r="I511" s="26">
        <f>IF(AND(UPPER(TRIM(Applications!I511))="REJECTED",ISNUMBER(Applications!M511)),Applications!M511-WEEKDAY(Applications!M511,3),"")</f>
        <v/>
      </c>
      <c r="J511" s="26">
        <f>IF(AND(UPPER(TRIM(Applications!I511))="OFFER",ISNUMBER(Applications!M511)),Applications!M511-WEEKDAY(Applications!M511,3),"")</f>
        <v/>
      </c>
      <c r="K511" s="26">
        <f>IF(TRIM(Applications!J511)="","",IFERROR(LOOKUP(2,1/ISNUMBER(SEARCH($R$2:$R$25,Applications!J511)),$S$2:$S$25),""))</f>
        <v/>
      </c>
      <c r="L511" s="26">
        <f>IF(K511="","",IF(COUNTIF(K$2:K511,K511)=1,COUNTIF(K$2:K$2000,K511)+(2001-ROW())/100000,""))</f>
        <v/>
      </c>
      <c r="M511" s="26">
        <f>IF(TRIM(Applications!D511)="","",TRIM(LEFT(TRIM(Applications!D511),FIND(",",TRIM(Applications!D511)&amp;",")-1)))</f>
        <v/>
      </c>
      <c r="N511" s="26">
        <f>IF(M511="","",IF(LEN(TRIM(LEFT(TRIM(MID(TRIM(Applications!D511),FIND(",",TRIM(Applications!D511)&amp;",")+1,200)),FIND(",",TRIM(MID(TRIM(Applications!D511),FIND(",",TRIM(Applications!D511)&amp;",")+1,200))&amp;",")-1)))=2,UPPER(TRIM(LEFT(TRIM(MID(TRIM(Applications!D511),FIND(",",TRIM(Applications!D511)&amp;",")+1,200)),FIND(",",TRIM(MID(TRIM(Applications!D511),FIND(",",TRIM(Applications!D511)&amp;",")+1,200))&amp;",")-1))),IFERROR(VLOOKUP(LOWER(TRIM(LEFT(TRIM(MID(TRIM(Applications!D511),FIND(",",TRIM(Applications!D511)&amp;",")+1,200)),FIND(",",TRIM(MID(TRIM(Applications!D511),FIND(",",TRIM(Applications!D511)&amp;",")+1,200))&amp;",")-1))),$U$2:$V$67,2,FALSE),"")))</f>
        <v/>
      </c>
      <c r="O511" s="26">
        <f>IF(M511="","",IF(N511="",M511,M511&amp;", "&amp;N511))</f>
        <v/>
      </c>
      <c r="P511" s="26">
        <f>IF(O511="","",IF(COUNTIF(O$2:O511,O511)=1,COUNTIF(O$2:O$2000,O511)+(2001-ROW())/100000,""))</f>
        <v/>
      </c>
    </row>
    <row r="512">
      <c r="A512" s="26">
        <f>IF(AND(ISNUMBER(Applications!A512),ISNUMBER(Applications!M512),OR(UPPER(TRIM(Applications!I512))="INTERVIEWING",UPPER(TRIM(Applications!I512))="REJECTED",UPPER(TRIM(Applications!I512))="OFFER")),IF(Applications!M512&gt;=Applications!A512,Applications!M512-Applications!A512,""),"")</f>
        <v/>
      </c>
      <c r="B512" s="26">
        <f>IF(AND(D512=1,ISNUMBER(Applications!A512)),WEEKDAY(Applications!A512),"")</f>
        <v/>
      </c>
      <c r="C512" s="27">
        <f>IF(AND(D512=1,ISNUMBER(Applications!A512)),Applications!A512-WEEKDAY(Applications!A512,3),"")</f>
        <v/>
      </c>
      <c r="D512" s="26">
        <f>IF(OR(UPPER(TRIM(Applications!I512))="APPLIED",UPPER(TRIM(Applications!I512))="INTERVIEWING",UPPER(TRIM(Applications!I512))="REJECTED",UPPER(TRIM(Applications!I512))="OFFER"),1,0)</f>
        <v/>
      </c>
      <c r="E512" s="26">
        <f>IF(AND(ISNUMBER(Applications!M512),OR(N(Applications!O512)&gt;0,UPPER(TRIM(Applications!I512))="INTERVIEWING",UPPER(TRIM(Applications!I512))="OFFER")),Applications!M512-WEEKDAY(Applications!M512,3),"")</f>
        <v/>
      </c>
      <c r="F512" s="26">
        <f>IF(AND(UPPER(TRIM(Applications!I512))="SKIPPED",ISNUMBER(Applications!A512)),Applications!A512-WEEKDAY(Applications!A512,3),"")</f>
        <v/>
      </c>
      <c r="G512" s="26">
        <f>IF(AND(UPPER(TRIM(Applications!I512))="BOOKMARKED",ISNUMBER(Applications!A512)),Applications!A512-WEEKDAY(Applications!A512,3),"")</f>
        <v/>
      </c>
      <c r="H512" s="26">
        <f>IF(AND(UPPER(TRIM(Applications!I512))="NOT APPLIED",ISNUMBER(Applications!A512)),Applications!A512-WEEKDAY(Applications!A512,3),"")</f>
        <v/>
      </c>
      <c r="I512" s="26">
        <f>IF(AND(UPPER(TRIM(Applications!I512))="REJECTED",ISNUMBER(Applications!M512)),Applications!M512-WEEKDAY(Applications!M512,3),"")</f>
        <v/>
      </c>
      <c r="J512" s="26">
        <f>IF(AND(UPPER(TRIM(Applications!I512))="OFFER",ISNUMBER(Applications!M512)),Applications!M512-WEEKDAY(Applications!M512,3),"")</f>
        <v/>
      </c>
      <c r="K512" s="26">
        <f>IF(TRIM(Applications!J512)="","",IFERROR(LOOKUP(2,1/ISNUMBER(SEARCH($R$2:$R$25,Applications!J512)),$S$2:$S$25),""))</f>
        <v/>
      </c>
      <c r="L512" s="26">
        <f>IF(K512="","",IF(COUNTIF(K$2:K512,K512)=1,COUNTIF(K$2:K$2000,K512)+(2001-ROW())/100000,""))</f>
        <v/>
      </c>
      <c r="M512" s="26">
        <f>IF(TRIM(Applications!D512)="","",TRIM(LEFT(TRIM(Applications!D512),FIND(",",TRIM(Applications!D512)&amp;",")-1)))</f>
        <v/>
      </c>
      <c r="N512" s="26">
        <f>IF(M512="","",IF(LEN(TRIM(LEFT(TRIM(MID(TRIM(Applications!D512),FIND(",",TRIM(Applications!D512)&amp;",")+1,200)),FIND(",",TRIM(MID(TRIM(Applications!D512),FIND(",",TRIM(Applications!D512)&amp;",")+1,200))&amp;",")-1)))=2,UPPER(TRIM(LEFT(TRIM(MID(TRIM(Applications!D512),FIND(",",TRIM(Applications!D512)&amp;",")+1,200)),FIND(",",TRIM(MID(TRIM(Applications!D512),FIND(",",TRIM(Applications!D512)&amp;",")+1,200))&amp;",")-1))),IFERROR(VLOOKUP(LOWER(TRIM(LEFT(TRIM(MID(TRIM(Applications!D512),FIND(",",TRIM(Applications!D512)&amp;",")+1,200)),FIND(",",TRIM(MID(TRIM(Applications!D512),FIND(",",TRIM(Applications!D512)&amp;",")+1,200))&amp;",")-1))),$U$2:$V$67,2,FALSE),"")))</f>
        <v/>
      </c>
      <c r="O512" s="26">
        <f>IF(M512="","",IF(N512="",M512,M512&amp;", "&amp;N512))</f>
        <v/>
      </c>
      <c r="P512" s="26">
        <f>IF(O512="","",IF(COUNTIF(O$2:O512,O512)=1,COUNTIF(O$2:O$2000,O512)+(2001-ROW())/100000,""))</f>
        <v/>
      </c>
    </row>
    <row r="513">
      <c r="A513" s="26">
        <f>IF(AND(ISNUMBER(Applications!A513),ISNUMBER(Applications!M513),OR(UPPER(TRIM(Applications!I513))="INTERVIEWING",UPPER(TRIM(Applications!I513))="REJECTED",UPPER(TRIM(Applications!I513))="OFFER")),IF(Applications!M513&gt;=Applications!A513,Applications!M513-Applications!A513,""),"")</f>
        <v/>
      </c>
      <c r="B513" s="26">
        <f>IF(AND(D513=1,ISNUMBER(Applications!A513)),WEEKDAY(Applications!A513),"")</f>
        <v/>
      </c>
      <c r="C513" s="27">
        <f>IF(AND(D513=1,ISNUMBER(Applications!A513)),Applications!A513-WEEKDAY(Applications!A513,3),"")</f>
        <v/>
      </c>
      <c r="D513" s="26">
        <f>IF(OR(UPPER(TRIM(Applications!I513))="APPLIED",UPPER(TRIM(Applications!I513))="INTERVIEWING",UPPER(TRIM(Applications!I513))="REJECTED",UPPER(TRIM(Applications!I513))="OFFER"),1,0)</f>
        <v/>
      </c>
      <c r="E513" s="26">
        <f>IF(AND(ISNUMBER(Applications!M513),OR(N(Applications!O513)&gt;0,UPPER(TRIM(Applications!I513))="INTERVIEWING",UPPER(TRIM(Applications!I513))="OFFER")),Applications!M513-WEEKDAY(Applications!M513,3),"")</f>
        <v/>
      </c>
      <c r="F513" s="26">
        <f>IF(AND(UPPER(TRIM(Applications!I513))="SKIPPED",ISNUMBER(Applications!A513)),Applications!A513-WEEKDAY(Applications!A513,3),"")</f>
        <v/>
      </c>
      <c r="G513" s="26">
        <f>IF(AND(UPPER(TRIM(Applications!I513))="BOOKMARKED",ISNUMBER(Applications!A513)),Applications!A513-WEEKDAY(Applications!A513,3),"")</f>
        <v/>
      </c>
      <c r="H513" s="26">
        <f>IF(AND(UPPER(TRIM(Applications!I513))="NOT APPLIED",ISNUMBER(Applications!A513)),Applications!A513-WEEKDAY(Applications!A513,3),"")</f>
        <v/>
      </c>
      <c r="I513" s="26">
        <f>IF(AND(UPPER(TRIM(Applications!I513))="REJECTED",ISNUMBER(Applications!M513)),Applications!M513-WEEKDAY(Applications!M513,3),"")</f>
        <v/>
      </c>
      <c r="J513" s="26">
        <f>IF(AND(UPPER(TRIM(Applications!I513))="OFFER",ISNUMBER(Applications!M513)),Applications!M513-WEEKDAY(Applications!M513,3),"")</f>
        <v/>
      </c>
      <c r="K513" s="26">
        <f>IF(TRIM(Applications!J513)="","",IFERROR(LOOKUP(2,1/ISNUMBER(SEARCH($R$2:$R$25,Applications!J513)),$S$2:$S$25),""))</f>
        <v/>
      </c>
      <c r="L513" s="26">
        <f>IF(K513="","",IF(COUNTIF(K$2:K513,K513)=1,COUNTIF(K$2:K$2000,K513)+(2001-ROW())/100000,""))</f>
        <v/>
      </c>
      <c r="M513" s="26">
        <f>IF(TRIM(Applications!D513)="","",TRIM(LEFT(TRIM(Applications!D513),FIND(",",TRIM(Applications!D513)&amp;",")-1)))</f>
        <v/>
      </c>
      <c r="N513" s="26">
        <f>IF(M513="","",IF(LEN(TRIM(LEFT(TRIM(MID(TRIM(Applications!D513),FIND(",",TRIM(Applications!D513)&amp;",")+1,200)),FIND(",",TRIM(MID(TRIM(Applications!D513),FIND(",",TRIM(Applications!D513)&amp;",")+1,200))&amp;",")-1)))=2,UPPER(TRIM(LEFT(TRIM(MID(TRIM(Applications!D513),FIND(",",TRIM(Applications!D513)&amp;",")+1,200)),FIND(",",TRIM(MID(TRIM(Applications!D513),FIND(",",TRIM(Applications!D513)&amp;",")+1,200))&amp;",")-1))),IFERROR(VLOOKUP(LOWER(TRIM(LEFT(TRIM(MID(TRIM(Applications!D513),FIND(",",TRIM(Applications!D513)&amp;",")+1,200)),FIND(",",TRIM(MID(TRIM(Applications!D513),FIND(",",TRIM(Applications!D513)&amp;",")+1,200))&amp;",")-1))),$U$2:$V$67,2,FALSE),"")))</f>
        <v/>
      </c>
      <c r="O513" s="26">
        <f>IF(M513="","",IF(N513="",M513,M513&amp;", "&amp;N513))</f>
        <v/>
      </c>
      <c r="P513" s="26">
        <f>IF(O513="","",IF(COUNTIF(O$2:O513,O513)=1,COUNTIF(O$2:O$2000,O513)+(2001-ROW())/100000,""))</f>
        <v/>
      </c>
    </row>
    <row r="514">
      <c r="A514" s="26">
        <f>IF(AND(ISNUMBER(Applications!A514),ISNUMBER(Applications!M514),OR(UPPER(TRIM(Applications!I514))="INTERVIEWING",UPPER(TRIM(Applications!I514))="REJECTED",UPPER(TRIM(Applications!I514))="OFFER")),IF(Applications!M514&gt;=Applications!A514,Applications!M514-Applications!A514,""),"")</f>
        <v/>
      </c>
      <c r="B514" s="26">
        <f>IF(AND(D514=1,ISNUMBER(Applications!A514)),WEEKDAY(Applications!A514),"")</f>
        <v/>
      </c>
      <c r="C514" s="27">
        <f>IF(AND(D514=1,ISNUMBER(Applications!A514)),Applications!A514-WEEKDAY(Applications!A514,3),"")</f>
        <v/>
      </c>
      <c r="D514" s="26">
        <f>IF(OR(UPPER(TRIM(Applications!I514))="APPLIED",UPPER(TRIM(Applications!I514))="INTERVIEWING",UPPER(TRIM(Applications!I514))="REJECTED",UPPER(TRIM(Applications!I514))="OFFER"),1,0)</f>
        <v/>
      </c>
      <c r="E514" s="26">
        <f>IF(AND(ISNUMBER(Applications!M514),OR(N(Applications!O514)&gt;0,UPPER(TRIM(Applications!I514))="INTERVIEWING",UPPER(TRIM(Applications!I514))="OFFER")),Applications!M514-WEEKDAY(Applications!M514,3),"")</f>
        <v/>
      </c>
      <c r="F514" s="26">
        <f>IF(AND(UPPER(TRIM(Applications!I514))="SKIPPED",ISNUMBER(Applications!A514)),Applications!A514-WEEKDAY(Applications!A514,3),"")</f>
        <v/>
      </c>
      <c r="G514" s="26">
        <f>IF(AND(UPPER(TRIM(Applications!I514))="BOOKMARKED",ISNUMBER(Applications!A514)),Applications!A514-WEEKDAY(Applications!A514,3),"")</f>
        <v/>
      </c>
      <c r="H514" s="26">
        <f>IF(AND(UPPER(TRIM(Applications!I514))="NOT APPLIED",ISNUMBER(Applications!A514)),Applications!A514-WEEKDAY(Applications!A514,3),"")</f>
        <v/>
      </c>
      <c r="I514" s="26">
        <f>IF(AND(UPPER(TRIM(Applications!I514))="REJECTED",ISNUMBER(Applications!M514)),Applications!M514-WEEKDAY(Applications!M514,3),"")</f>
        <v/>
      </c>
      <c r="J514" s="26">
        <f>IF(AND(UPPER(TRIM(Applications!I514))="OFFER",ISNUMBER(Applications!M514)),Applications!M514-WEEKDAY(Applications!M514,3),"")</f>
        <v/>
      </c>
      <c r="K514" s="26">
        <f>IF(TRIM(Applications!J514)="","",IFERROR(LOOKUP(2,1/ISNUMBER(SEARCH($R$2:$R$25,Applications!J514)),$S$2:$S$25),""))</f>
        <v/>
      </c>
      <c r="L514" s="26">
        <f>IF(K514="","",IF(COUNTIF(K$2:K514,K514)=1,COUNTIF(K$2:K$2000,K514)+(2001-ROW())/100000,""))</f>
        <v/>
      </c>
      <c r="M514" s="26">
        <f>IF(TRIM(Applications!D514)="","",TRIM(LEFT(TRIM(Applications!D514),FIND(",",TRIM(Applications!D514)&amp;",")-1)))</f>
        <v/>
      </c>
      <c r="N514" s="26">
        <f>IF(M514="","",IF(LEN(TRIM(LEFT(TRIM(MID(TRIM(Applications!D514),FIND(",",TRIM(Applications!D514)&amp;",")+1,200)),FIND(",",TRIM(MID(TRIM(Applications!D514),FIND(",",TRIM(Applications!D514)&amp;",")+1,200))&amp;",")-1)))=2,UPPER(TRIM(LEFT(TRIM(MID(TRIM(Applications!D514),FIND(",",TRIM(Applications!D514)&amp;",")+1,200)),FIND(",",TRIM(MID(TRIM(Applications!D514),FIND(",",TRIM(Applications!D514)&amp;",")+1,200))&amp;",")-1))),IFERROR(VLOOKUP(LOWER(TRIM(LEFT(TRIM(MID(TRIM(Applications!D514),FIND(",",TRIM(Applications!D514)&amp;",")+1,200)),FIND(",",TRIM(MID(TRIM(Applications!D514),FIND(",",TRIM(Applications!D514)&amp;",")+1,200))&amp;",")-1))),$U$2:$V$67,2,FALSE),"")))</f>
        <v/>
      </c>
      <c r="O514" s="26">
        <f>IF(M514="","",IF(N514="",M514,M514&amp;", "&amp;N514))</f>
        <v/>
      </c>
      <c r="P514" s="26">
        <f>IF(O514="","",IF(COUNTIF(O$2:O514,O514)=1,COUNTIF(O$2:O$2000,O514)+(2001-ROW())/100000,""))</f>
        <v/>
      </c>
    </row>
    <row r="515">
      <c r="A515" s="26">
        <f>IF(AND(ISNUMBER(Applications!A515),ISNUMBER(Applications!M515),OR(UPPER(TRIM(Applications!I515))="INTERVIEWING",UPPER(TRIM(Applications!I515))="REJECTED",UPPER(TRIM(Applications!I515))="OFFER")),IF(Applications!M515&gt;=Applications!A515,Applications!M515-Applications!A515,""),"")</f>
        <v/>
      </c>
      <c r="B515" s="26">
        <f>IF(AND(D515=1,ISNUMBER(Applications!A515)),WEEKDAY(Applications!A515),"")</f>
        <v/>
      </c>
      <c r="C515" s="27">
        <f>IF(AND(D515=1,ISNUMBER(Applications!A515)),Applications!A515-WEEKDAY(Applications!A515,3),"")</f>
        <v/>
      </c>
      <c r="D515" s="26">
        <f>IF(OR(UPPER(TRIM(Applications!I515))="APPLIED",UPPER(TRIM(Applications!I515))="INTERVIEWING",UPPER(TRIM(Applications!I515))="REJECTED",UPPER(TRIM(Applications!I515))="OFFER"),1,0)</f>
        <v/>
      </c>
      <c r="E515" s="26">
        <f>IF(AND(ISNUMBER(Applications!M515),OR(N(Applications!O515)&gt;0,UPPER(TRIM(Applications!I515))="INTERVIEWING",UPPER(TRIM(Applications!I515))="OFFER")),Applications!M515-WEEKDAY(Applications!M515,3),"")</f>
        <v/>
      </c>
      <c r="F515" s="26">
        <f>IF(AND(UPPER(TRIM(Applications!I515))="SKIPPED",ISNUMBER(Applications!A515)),Applications!A515-WEEKDAY(Applications!A515,3),"")</f>
        <v/>
      </c>
      <c r="G515" s="26">
        <f>IF(AND(UPPER(TRIM(Applications!I515))="BOOKMARKED",ISNUMBER(Applications!A515)),Applications!A515-WEEKDAY(Applications!A515,3),"")</f>
        <v/>
      </c>
      <c r="H515" s="26">
        <f>IF(AND(UPPER(TRIM(Applications!I515))="NOT APPLIED",ISNUMBER(Applications!A515)),Applications!A515-WEEKDAY(Applications!A515,3),"")</f>
        <v/>
      </c>
      <c r="I515" s="26">
        <f>IF(AND(UPPER(TRIM(Applications!I515))="REJECTED",ISNUMBER(Applications!M515)),Applications!M515-WEEKDAY(Applications!M515,3),"")</f>
        <v/>
      </c>
      <c r="J515" s="26">
        <f>IF(AND(UPPER(TRIM(Applications!I515))="OFFER",ISNUMBER(Applications!M515)),Applications!M515-WEEKDAY(Applications!M515,3),"")</f>
        <v/>
      </c>
      <c r="K515" s="26">
        <f>IF(TRIM(Applications!J515)="","",IFERROR(LOOKUP(2,1/ISNUMBER(SEARCH($R$2:$R$25,Applications!J515)),$S$2:$S$25),""))</f>
        <v/>
      </c>
      <c r="L515" s="26">
        <f>IF(K515="","",IF(COUNTIF(K$2:K515,K515)=1,COUNTIF(K$2:K$2000,K515)+(2001-ROW())/100000,""))</f>
        <v/>
      </c>
      <c r="M515" s="26">
        <f>IF(TRIM(Applications!D515)="","",TRIM(LEFT(TRIM(Applications!D515),FIND(",",TRIM(Applications!D515)&amp;",")-1)))</f>
        <v/>
      </c>
      <c r="N515" s="26">
        <f>IF(M515="","",IF(LEN(TRIM(LEFT(TRIM(MID(TRIM(Applications!D515),FIND(",",TRIM(Applications!D515)&amp;",")+1,200)),FIND(",",TRIM(MID(TRIM(Applications!D515),FIND(",",TRIM(Applications!D515)&amp;",")+1,200))&amp;",")-1)))=2,UPPER(TRIM(LEFT(TRIM(MID(TRIM(Applications!D515),FIND(",",TRIM(Applications!D515)&amp;",")+1,200)),FIND(",",TRIM(MID(TRIM(Applications!D515),FIND(",",TRIM(Applications!D515)&amp;",")+1,200))&amp;",")-1))),IFERROR(VLOOKUP(LOWER(TRIM(LEFT(TRIM(MID(TRIM(Applications!D515),FIND(",",TRIM(Applications!D515)&amp;",")+1,200)),FIND(",",TRIM(MID(TRIM(Applications!D515),FIND(",",TRIM(Applications!D515)&amp;",")+1,200))&amp;",")-1))),$U$2:$V$67,2,FALSE),"")))</f>
        <v/>
      </c>
      <c r="O515" s="26">
        <f>IF(M515="","",IF(N515="",M515,M515&amp;", "&amp;N515))</f>
        <v/>
      </c>
      <c r="P515" s="26">
        <f>IF(O515="","",IF(COUNTIF(O$2:O515,O515)=1,COUNTIF(O$2:O$2000,O515)+(2001-ROW())/100000,""))</f>
        <v/>
      </c>
    </row>
    <row r="516">
      <c r="A516" s="26">
        <f>IF(AND(ISNUMBER(Applications!A516),ISNUMBER(Applications!M516),OR(UPPER(TRIM(Applications!I516))="INTERVIEWING",UPPER(TRIM(Applications!I516))="REJECTED",UPPER(TRIM(Applications!I516))="OFFER")),IF(Applications!M516&gt;=Applications!A516,Applications!M516-Applications!A516,""),"")</f>
        <v/>
      </c>
      <c r="B516" s="26">
        <f>IF(AND(D516=1,ISNUMBER(Applications!A516)),WEEKDAY(Applications!A516),"")</f>
        <v/>
      </c>
      <c r="C516" s="27">
        <f>IF(AND(D516=1,ISNUMBER(Applications!A516)),Applications!A516-WEEKDAY(Applications!A516,3),"")</f>
        <v/>
      </c>
      <c r="D516" s="26">
        <f>IF(OR(UPPER(TRIM(Applications!I516))="APPLIED",UPPER(TRIM(Applications!I516))="INTERVIEWING",UPPER(TRIM(Applications!I516))="REJECTED",UPPER(TRIM(Applications!I516))="OFFER"),1,0)</f>
        <v/>
      </c>
      <c r="E516" s="26">
        <f>IF(AND(ISNUMBER(Applications!M516),OR(N(Applications!O516)&gt;0,UPPER(TRIM(Applications!I516))="INTERVIEWING",UPPER(TRIM(Applications!I516))="OFFER")),Applications!M516-WEEKDAY(Applications!M516,3),"")</f>
        <v/>
      </c>
      <c r="F516" s="26">
        <f>IF(AND(UPPER(TRIM(Applications!I516))="SKIPPED",ISNUMBER(Applications!A516)),Applications!A516-WEEKDAY(Applications!A516,3),"")</f>
        <v/>
      </c>
      <c r="G516" s="26">
        <f>IF(AND(UPPER(TRIM(Applications!I516))="BOOKMARKED",ISNUMBER(Applications!A516)),Applications!A516-WEEKDAY(Applications!A516,3),"")</f>
        <v/>
      </c>
      <c r="H516" s="26">
        <f>IF(AND(UPPER(TRIM(Applications!I516))="NOT APPLIED",ISNUMBER(Applications!A516)),Applications!A516-WEEKDAY(Applications!A516,3),"")</f>
        <v/>
      </c>
      <c r="I516" s="26">
        <f>IF(AND(UPPER(TRIM(Applications!I516))="REJECTED",ISNUMBER(Applications!M516)),Applications!M516-WEEKDAY(Applications!M516,3),"")</f>
        <v/>
      </c>
      <c r="J516" s="26">
        <f>IF(AND(UPPER(TRIM(Applications!I516))="OFFER",ISNUMBER(Applications!M516)),Applications!M516-WEEKDAY(Applications!M516,3),"")</f>
        <v/>
      </c>
      <c r="K516" s="26">
        <f>IF(TRIM(Applications!J516)="","",IFERROR(LOOKUP(2,1/ISNUMBER(SEARCH($R$2:$R$25,Applications!J516)),$S$2:$S$25),""))</f>
        <v/>
      </c>
      <c r="L516" s="26">
        <f>IF(K516="","",IF(COUNTIF(K$2:K516,K516)=1,COUNTIF(K$2:K$2000,K516)+(2001-ROW())/100000,""))</f>
        <v/>
      </c>
      <c r="M516" s="26">
        <f>IF(TRIM(Applications!D516)="","",TRIM(LEFT(TRIM(Applications!D516),FIND(",",TRIM(Applications!D516)&amp;",")-1)))</f>
        <v/>
      </c>
      <c r="N516" s="26">
        <f>IF(M516="","",IF(LEN(TRIM(LEFT(TRIM(MID(TRIM(Applications!D516),FIND(",",TRIM(Applications!D516)&amp;",")+1,200)),FIND(",",TRIM(MID(TRIM(Applications!D516),FIND(",",TRIM(Applications!D516)&amp;",")+1,200))&amp;",")-1)))=2,UPPER(TRIM(LEFT(TRIM(MID(TRIM(Applications!D516),FIND(",",TRIM(Applications!D516)&amp;",")+1,200)),FIND(",",TRIM(MID(TRIM(Applications!D516),FIND(",",TRIM(Applications!D516)&amp;",")+1,200))&amp;",")-1))),IFERROR(VLOOKUP(LOWER(TRIM(LEFT(TRIM(MID(TRIM(Applications!D516),FIND(",",TRIM(Applications!D516)&amp;",")+1,200)),FIND(",",TRIM(MID(TRIM(Applications!D516),FIND(",",TRIM(Applications!D516)&amp;",")+1,200))&amp;",")-1))),$U$2:$V$67,2,FALSE),"")))</f>
        <v/>
      </c>
      <c r="O516" s="26">
        <f>IF(M516="","",IF(N516="",M516,M516&amp;", "&amp;N516))</f>
        <v/>
      </c>
      <c r="P516" s="26">
        <f>IF(O516="","",IF(COUNTIF(O$2:O516,O516)=1,COUNTIF(O$2:O$2000,O516)+(2001-ROW())/100000,""))</f>
        <v/>
      </c>
    </row>
    <row r="517">
      <c r="A517" s="26">
        <f>IF(AND(ISNUMBER(Applications!A517),ISNUMBER(Applications!M517),OR(UPPER(TRIM(Applications!I517))="INTERVIEWING",UPPER(TRIM(Applications!I517))="REJECTED",UPPER(TRIM(Applications!I517))="OFFER")),IF(Applications!M517&gt;=Applications!A517,Applications!M517-Applications!A517,""),"")</f>
        <v/>
      </c>
      <c r="B517" s="26">
        <f>IF(AND(D517=1,ISNUMBER(Applications!A517)),WEEKDAY(Applications!A517),"")</f>
        <v/>
      </c>
      <c r="C517" s="27">
        <f>IF(AND(D517=1,ISNUMBER(Applications!A517)),Applications!A517-WEEKDAY(Applications!A517,3),"")</f>
        <v/>
      </c>
      <c r="D517" s="26">
        <f>IF(OR(UPPER(TRIM(Applications!I517))="APPLIED",UPPER(TRIM(Applications!I517))="INTERVIEWING",UPPER(TRIM(Applications!I517))="REJECTED",UPPER(TRIM(Applications!I517))="OFFER"),1,0)</f>
        <v/>
      </c>
      <c r="E517" s="26">
        <f>IF(AND(ISNUMBER(Applications!M517),OR(N(Applications!O517)&gt;0,UPPER(TRIM(Applications!I517))="INTERVIEWING",UPPER(TRIM(Applications!I517))="OFFER")),Applications!M517-WEEKDAY(Applications!M517,3),"")</f>
        <v/>
      </c>
      <c r="F517" s="26">
        <f>IF(AND(UPPER(TRIM(Applications!I517))="SKIPPED",ISNUMBER(Applications!A517)),Applications!A517-WEEKDAY(Applications!A517,3),"")</f>
        <v/>
      </c>
      <c r="G517" s="26">
        <f>IF(AND(UPPER(TRIM(Applications!I517))="BOOKMARKED",ISNUMBER(Applications!A517)),Applications!A517-WEEKDAY(Applications!A517,3),"")</f>
        <v/>
      </c>
      <c r="H517" s="26">
        <f>IF(AND(UPPER(TRIM(Applications!I517))="NOT APPLIED",ISNUMBER(Applications!A517)),Applications!A517-WEEKDAY(Applications!A517,3),"")</f>
        <v/>
      </c>
      <c r="I517" s="26">
        <f>IF(AND(UPPER(TRIM(Applications!I517))="REJECTED",ISNUMBER(Applications!M517)),Applications!M517-WEEKDAY(Applications!M517,3),"")</f>
        <v/>
      </c>
      <c r="J517" s="26">
        <f>IF(AND(UPPER(TRIM(Applications!I517))="OFFER",ISNUMBER(Applications!M517)),Applications!M517-WEEKDAY(Applications!M517,3),"")</f>
        <v/>
      </c>
      <c r="K517" s="26">
        <f>IF(TRIM(Applications!J517)="","",IFERROR(LOOKUP(2,1/ISNUMBER(SEARCH($R$2:$R$25,Applications!J517)),$S$2:$S$25),""))</f>
        <v/>
      </c>
      <c r="L517" s="26">
        <f>IF(K517="","",IF(COUNTIF(K$2:K517,K517)=1,COUNTIF(K$2:K$2000,K517)+(2001-ROW())/100000,""))</f>
        <v/>
      </c>
      <c r="M517" s="26">
        <f>IF(TRIM(Applications!D517)="","",TRIM(LEFT(TRIM(Applications!D517),FIND(",",TRIM(Applications!D517)&amp;",")-1)))</f>
        <v/>
      </c>
      <c r="N517" s="26">
        <f>IF(M517="","",IF(LEN(TRIM(LEFT(TRIM(MID(TRIM(Applications!D517),FIND(",",TRIM(Applications!D517)&amp;",")+1,200)),FIND(",",TRIM(MID(TRIM(Applications!D517),FIND(",",TRIM(Applications!D517)&amp;",")+1,200))&amp;",")-1)))=2,UPPER(TRIM(LEFT(TRIM(MID(TRIM(Applications!D517),FIND(",",TRIM(Applications!D517)&amp;",")+1,200)),FIND(",",TRIM(MID(TRIM(Applications!D517),FIND(",",TRIM(Applications!D517)&amp;",")+1,200))&amp;",")-1))),IFERROR(VLOOKUP(LOWER(TRIM(LEFT(TRIM(MID(TRIM(Applications!D517),FIND(",",TRIM(Applications!D517)&amp;",")+1,200)),FIND(",",TRIM(MID(TRIM(Applications!D517),FIND(",",TRIM(Applications!D517)&amp;",")+1,200))&amp;",")-1))),$U$2:$V$67,2,FALSE),"")))</f>
        <v/>
      </c>
      <c r="O517" s="26">
        <f>IF(M517="","",IF(N517="",M517,M517&amp;", "&amp;N517))</f>
        <v/>
      </c>
      <c r="P517" s="26">
        <f>IF(O517="","",IF(COUNTIF(O$2:O517,O517)=1,COUNTIF(O$2:O$2000,O517)+(2001-ROW())/100000,""))</f>
        <v/>
      </c>
    </row>
    <row r="518">
      <c r="A518" s="26">
        <f>IF(AND(ISNUMBER(Applications!A518),ISNUMBER(Applications!M518),OR(UPPER(TRIM(Applications!I518))="INTERVIEWING",UPPER(TRIM(Applications!I518))="REJECTED",UPPER(TRIM(Applications!I518))="OFFER")),IF(Applications!M518&gt;=Applications!A518,Applications!M518-Applications!A518,""),"")</f>
        <v/>
      </c>
      <c r="B518" s="26">
        <f>IF(AND(D518=1,ISNUMBER(Applications!A518)),WEEKDAY(Applications!A518),"")</f>
        <v/>
      </c>
      <c r="C518" s="27">
        <f>IF(AND(D518=1,ISNUMBER(Applications!A518)),Applications!A518-WEEKDAY(Applications!A518,3),"")</f>
        <v/>
      </c>
      <c r="D518" s="26">
        <f>IF(OR(UPPER(TRIM(Applications!I518))="APPLIED",UPPER(TRIM(Applications!I518))="INTERVIEWING",UPPER(TRIM(Applications!I518))="REJECTED",UPPER(TRIM(Applications!I518))="OFFER"),1,0)</f>
        <v/>
      </c>
      <c r="E518" s="26">
        <f>IF(AND(ISNUMBER(Applications!M518),OR(N(Applications!O518)&gt;0,UPPER(TRIM(Applications!I518))="INTERVIEWING",UPPER(TRIM(Applications!I518))="OFFER")),Applications!M518-WEEKDAY(Applications!M518,3),"")</f>
        <v/>
      </c>
      <c r="F518" s="26">
        <f>IF(AND(UPPER(TRIM(Applications!I518))="SKIPPED",ISNUMBER(Applications!A518)),Applications!A518-WEEKDAY(Applications!A518,3),"")</f>
        <v/>
      </c>
      <c r="G518" s="26">
        <f>IF(AND(UPPER(TRIM(Applications!I518))="BOOKMARKED",ISNUMBER(Applications!A518)),Applications!A518-WEEKDAY(Applications!A518,3),"")</f>
        <v/>
      </c>
      <c r="H518" s="26">
        <f>IF(AND(UPPER(TRIM(Applications!I518))="NOT APPLIED",ISNUMBER(Applications!A518)),Applications!A518-WEEKDAY(Applications!A518,3),"")</f>
        <v/>
      </c>
      <c r="I518" s="26">
        <f>IF(AND(UPPER(TRIM(Applications!I518))="REJECTED",ISNUMBER(Applications!M518)),Applications!M518-WEEKDAY(Applications!M518,3),"")</f>
        <v/>
      </c>
      <c r="J518" s="26">
        <f>IF(AND(UPPER(TRIM(Applications!I518))="OFFER",ISNUMBER(Applications!M518)),Applications!M518-WEEKDAY(Applications!M518,3),"")</f>
        <v/>
      </c>
      <c r="K518" s="26">
        <f>IF(TRIM(Applications!J518)="","",IFERROR(LOOKUP(2,1/ISNUMBER(SEARCH($R$2:$R$25,Applications!J518)),$S$2:$S$25),""))</f>
        <v/>
      </c>
      <c r="L518" s="26">
        <f>IF(K518="","",IF(COUNTIF(K$2:K518,K518)=1,COUNTIF(K$2:K$2000,K518)+(2001-ROW())/100000,""))</f>
        <v/>
      </c>
      <c r="M518" s="26">
        <f>IF(TRIM(Applications!D518)="","",TRIM(LEFT(TRIM(Applications!D518),FIND(",",TRIM(Applications!D518)&amp;",")-1)))</f>
        <v/>
      </c>
      <c r="N518" s="26">
        <f>IF(M518="","",IF(LEN(TRIM(LEFT(TRIM(MID(TRIM(Applications!D518),FIND(",",TRIM(Applications!D518)&amp;",")+1,200)),FIND(",",TRIM(MID(TRIM(Applications!D518),FIND(",",TRIM(Applications!D518)&amp;",")+1,200))&amp;",")-1)))=2,UPPER(TRIM(LEFT(TRIM(MID(TRIM(Applications!D518),FIND(",",TRIM(Applications!D518)&amp;",")+1,200)),FIND(",",TRIM(MID(TRIM(Applications!D518),FIND(",",TRIM(Applications!D518)&amp;",")+1,200))&amp;",")-1))),IFERROR(VLOOKUP(LOWER(TRIM(LEFT(TRIM(MID(TRIM(Applications!D518),FIND(",",TRIM(Applications!D518)&amp;",")+1,200)),FIND(",",TRIM(MID(TRIM(Applications!D518),FIND(",",TRIM(Applications!D518)&amp;",")+1,200))&amp;",")-1))),$U$2:$V$67,2,FALSE),"")))</f>
        <v/>
      </c>
      <c r="O518" s="26">
        <f>IF(M518="","",IF(N518="",M518,M518&amp;", "&amp;N518))</f>
        <v/>
      </c>
      <c r="P518" s="26">
        <f>IF(O518="","",IF(COUNTIF(O$2:O518,O518)=1,COUNTIF(O$2:O$2000,O518)+(2001-ROW())/100000,""))</f>
        <v/>
      </c>
    </row>
    <row r="519">
      <c r="A519" s="26">
        <f>IF(AND(ISNUMBER(Applications!A519),ISNUMBER(Applications!M519),OR(UPPER(TRIM(Applications!I519))="INTERVIEWING",UPPER(TRIM(Applications!I519))="REJECTED",UPPER(TRIM(Applications!I519))="OFFER")),IF(Applications!M519&gt;=Applications!A519,Applications!M519-Applications!A519,""),"")</f>
        <v/>
      </c>
      <c r="B519" s="26">
        <f>IF(AND(D519=1,ISNUMBER(Applications!A519)),WEEKDAY(Applications!A519),"")</f>
        <v/>
      </c>
      <c r="C519" s="27">
        <f>IF(AND(D519=1,ISNUMBER(Applications!A519)),Applications!A519-WEEKDAY(Applications!A519,3),"")</f>
        <v/>
      </c>
      <c r="D519" s="26">
        <f>IF(OR(UPPER(TRIM(Applications!I519))="APPLIED",UPPER(TRIM(Applications!I519))="INTERVIEWING",UPPER(TRIM(Applications!I519))="REJECTED",UPPER(TRIM(Applications!I519))="OFFER"),1,0)</f>
        <v/>
      </c>
      <c r="E519" s="26">
        <f>IF(AND(ISNUMBER(Applications!M519),OR(N(Applications!O519)&gt;0,UPPER(TRIM(Applications!I519))="INTERVIEWING",UPPER(TRIM(Applications!I519))="OFFER")),Applications!M519-WEEKDAY(Applications!M519,3),"")</f>
        <v/>
      </c>
      <c r="F519" s="26">
        <f>IF(AND(UPPER(TRIM(Applications!I519))="SKIPPED",ISNUMBER(Applications!A519)),Applications!A519-WEEKDAY(Applications!A519,3),"")</f>
        <v/>
      </c>
      <c r="G519" s="26">
        <f>IF(AND(UPPER(TRIM(Applications!I519))="BOOKMARKED",ISNUMBER(Applications!A519)),Applications!A519-WEEKDAY(Applications!A519,3),"")</f>
        <v/>
      </c>
      <c r="H519" s="26">
        <f>IF(AND(UPPER(TRIM(Applications!I519))="NOT APPLIED",ISNUMBER(Applications!A519)),Applications!A519-WEEKDAY(Applications!A519,3),"")</f>
        <v/>
      </c>
      <c r="I519" s="26">
        <f>IF(AND(UPPER(TRIM(Applications!I519))="REJECTED",ISNUMBER(Applications!M519)),Applications!M519-WEEKDAY(Applications!M519,3),"")</f>
        <v/>
      </c>
      <c r="J519" s="26">
        <f>IF(AND(UPPER(TRIM(Applications!I519))="OFFER",ISNUMBER(Applications!M519)),Applications!M519-WEEKDAY(Applications!M519,3),"")</f>
        <v/>
      </c>
      <c r="K519" s="26">
        <f>IF(TRIM(Applications!J519)="","",IFERROR(LOOKUP(2,1/ISNUMBER(SEARCH($R$2:$R$25,Applications!J519)),$S$2:$S$25),""))</f>
        <v/>
      </c>
      <c r="L519" s="26">
        <f>IF(K519="","",IF(COUNTIF(K$2:K519,K519)=1,COUNTIF(K$2:K$2000,K519)+(2001-ROW())/100000,""))</f>
        <v/>
      </c>
      <c r="M519" s="26">
        <f>IF(TRIM(Applications!D519)="","",TRIM(LEFT(TRIM(Applications!D519),FIND(",",TRIM(Applications!D519)&amp;",")-1)))</f>
        <v/>
      </c>
      <c r="N519" s="26">
        <f>IF(M519="","",IF(LEN(TRIM(LEFT(TRIM(MID(TRIM(Applications!D519),FIND(",",TRIM(Applications!D519)&amp;",")+1,200)),FIND(",",TRIM(MID(TRIM(Applications!D519),FIND(",",TRIM(Applications!D519)&amp;",")+1,200))&amp;",")-1)))=2,UPPER(TRIM(LEFT(TRIM(MID(TRIM(Applications!D519),FIND(",",TRIM(Applications!D519)&amp;",")+1,200)),FIND(",",TRIM(MID(TRIM(Applications!D519),FIND(",",TRIM(Applications!D519)&amp;",")+1,200))&amp;",")-1))),IFERROR(VLOOKUP(LOWER(TRIM(LEFT(TRIM(MID(TRIM(Applications!D519),FIND(",",TRIM(Applications!D519)&amp;",")+1,200)),FIND(",",TRIM(MID(TRIM(Applications!D519),FIND(",",TRIM(Applications!D519)&amp;",")+1,200))&amp;",")-1))),$U$2:$V$67,2,FALSE),"")))</f>
        <v/>
      </c>
      <c r="O519" s="26">
        <f>IF(M519="","",IF(N519="",M519,M519&amp;", "&amp;N519))</f>
        <v/>
      </c>
      <c r="P519" s="26">
        <f>IF(O519="","",IF(COUNTIF(O$2:O519,O519)=1,COUNTIF(O$2:O$2000,O519)+(2001-ROW())/100000,""))</f>
        <v/>
      </c>
    </row>
    <row r="520">
      <c r="A520" s="26">
        <f>IF(AND(ISNUMBER(Applications!A520),ISNUMBER(Applications!M520),OR(UPPER(TRIM(Applications!I520))="INTERVIEWING",UPPER(TRIM(Applications!I520))="REJECTED",UPPER(TRIM(Applications!I520))="OFFER")),IF(Applications!M520&gt;=Applications!A520,Applications!M520-Applications!A520,""),"")</f>
        <v/>
      </c>
      <c r="B520" s="26">
        <f>IF(AND(D520=1,ISNUMBER(Applications!A520)),WEEKDAY(Applications!A520),"")</f>
        <v/>
      </c>
      <c r="C520" s="27">
        <f>IF(AND(D520=1,ISNUMBER(Applications!A520)),Applications!A520-WEEKDAY(Applications!A520,3),"")</f>
        <v/>
      </c>
      <c r="D520" s="26">
        <f>IF(OR(UPPER(TRIM(Applications!I520))="APPLIED",UPPER(TRIM(Applications!I520))="INTERVIEWING",UPPER(TRIM(Applications!I520))="REJECTED",UPPER(TRIM(Applications!I520))="OFFER"),1,0)</f>
        <v/>
      </c>
      <c r="E520" s="26">
        <f>IF(AND(ISNUMBER(Applications!M520),OR(N(Applications!O520)&gt;0,UPPER(TRIM(Applications!I520))="INTERVIEWING",UPPER(TRIM(Applications!I520))="OFFER")),Applications!M520-WEEKDAY(Applications!M520,3),"")</f>
        <v/>
      </c>
      <c r="F520" s="26">
        <f>IF(AND(UPPER(TRIM(Applications!I520))="SKIPPED",ISNUMBER(Applications!A520)),Applications!A520-WEEKDAY(Applications!A520,3),"")</f>
        <v/>
      </c>
      <c r="G520" s="26">
        <f>IF(AND(UPPER(TRIM(Applications!I520))="BOOKMARKED",ISNUMBER(Applications!A520)),Applications!A520-WEEKDAY(Applications!A520,3),"")</f>
        <v/>
      </c>
      <c r="H520" s="26">
        <f>IF(AND(UPPER(TRIM(Applications!I520))="NOT APPLIED",ISNUMBER(Applications!A520)),Applications!A520-WEEKDAY(Applications!A520,3),"")</f>
        <v/>
      </c>
      <c r="I520" s="26">
        <f>IF(AND(UPPER(TRIM(Applications!I520))="REJECTED",ISNUMBER(Applications!M520)),Applications!M520-WEEKDAY(Applications!M520,3),"")</f>
        <v/>
      </c>
      <c r="J520" s="26">
        <f>IF(AND(UPPER(TRIM(Applications!I520))="OFFER",ISNUMBER(Applications!M520)),Applications!M520-WEEKDAY(Applications!M520,3),"")</f>
        <v/>
      </c>
      <c r="K520" s="26">
        <f>IF(TRIM(Applications!J520)="","",IFERROR(LOOKUP(2,1/ISNUMBER(SEARCH($R$2:$R$25,Applications!J520)),$S$2:$S$25),""))</f>
        <v/>
      </c>
      <c r="L520" s="26">
        <f>IF(K520="","",IF(COUNTIF(K$2:K520,K520)=1,COUNTIF(K$2:K$2000,K520)+(2001-ROW())/100000,""))</f>
        <v/>
      </c>
      <c r="M520" s="26">
        <f>IF(TRIM(Applications!D520)="","",TRIM(LEFT(TRIM(Applications!D520),FIND(",",TRIM(Applications!D520)&amp;",")-1)))</f>
        <v/>
      </c>
      <c r="N520" s="26">
        <f>IF(M520="","",IF(LEN(TRIM(LEFT(TRIM(MID(TRIM(Applications!D520),FIND(",",TRIM(Applications!D520)&amp;",")+1,200)),FIND(",",TRIM(MID(TRIM(Applications!D520),FIND(",",TRIM(Applications!D520)&amp;",")+1,200))&amp;",")-1)))=2,UPPER(TRIM(LEFT(TRIM(MID(TRIM(Applications!D520),FIND(",",TRIM(Applications!D520)&amp;",")+1,200)),FIND(",",TRIM(MID(TRIM(Applications!D520),FIND(",",TRIM(Applications!D520)&amp;",")+1,200))&amp;",")-1))),IFERROR(VLOOKUP(LOWER(TRIM(LEFT(TRIM(MID(TRIM(Applications!D520),FIND(",",TRIM(Applications!D520)&amp;",")+1,200)),FIND(",",TRIM(MID(TRIM(Applications!D520),FIND(",",TRIM(Applications!D520)&amp;",")+1,200))&amp;",")-1))),$U$2:$V$67,2,FALSE),"")))</f>
        <v/>
      </c>
      <c r="O520" s="26">
        <f>IF(M520="","",IF(N520="",M520,M520&amp;", "&amp;N520))</f>
        <v/>
      </c>
      <c r="P520" s="26">
        <f>IF(O520="","",IF(COUNTIF(O$2:O520,O520)=1,COUNTIF(O$2:O$2000,O520)+(2001-ROW())/100000,""))</f>
        <v/>
      </c>
    </row>
    <row r="521">
      <c r="A521" s="26">
        <f>IF(AND(ISNUMBER(Applications!A521),ISNUMBER(Applications!M521),OR(UPPER(TRIM(Applications!I521))="INTERVIEWING",UPPER(TRIM(Applications!I521))="REJECTED",UPPER(TRIM(Applications!I521))="OFFER")),IF(Applications!M521&gt;=Applications!A521,Applications!M521-Applications!A521,""),"")</f>
        <v/>
      </c>
      <c r="B521" s="26">
        <f>IF(AND(D521=1,ISNUMBER(Applications!A521)),WEEKDAY(Applications!A521),"")</f>
        <v/>
      </c>
      <c r="C521" s="27">
        <f>IF(AND(D521=1,ISNUMBER(Applications!A521)),Applications!A521-WEEKDAY(Applications!A521,3),"")</f>
        <v/>
      </c>
      <c r="D521" s="26">
        <f>IF(OR(UPPER(TRIM(Applications!I521))="APPLIED",UPPER(TRIM(Applications!I521))="INTERVIEWING",UPPER(TRIM(Applications!I521))="REJECTED",UPPER(TRIM(Applications!I521))="OFFER"),1,0)</f>
        <v/>
      </c>
      <c r="E521" s="26">
        <f>IF(AND(ISNUMBER(Applications!M521),OR(N(Applications!O521)&gt;0,UPPER(TRIM(Applications!I521))="INTERVIEWING",UPPER(TRIM(Applications!I521))="OFFER")),Applications!M521-WEEKDAY(Applications!M521,3),"")</f>
        <v/>
      </c>
      <c r="F521" s="26">
        <f>IF(AND(UPPER(TRIM(Applications!I521))="SKIPPED",ISNUMBER(Applications!A521)),Applications!A521-WEEKDAY(Applications!A521,3),"")</f>
        <v/>
      </c>
      <c r="G521" s="26">
        <f>IF(AND(UPPER(TRIM(Applications!I521))="BOOKMARKED",ISNUMBER(Applications!A521)),Applications!A521-WEEKDAY(Applications!A521,3),"")</f>
        <v/>
      </c>
      <c r="H521" s="26">
        <f>IF(AND(UPPER(TRIM(Applications!I521))="NOT APPLIED",ISNUMBER(Applications!A521)),Applications!A521-WEEKDAY(Applications!A521,3),"")</f>
        <v/>
      </c>
      <c r="I521" s="26">
        <f>IF(AND(UPPER(TRIM(Applications!I521))="REJECTED",ISNUMBER(Applications!M521)),Applications!M521-WEEKDAY(Applications!M521,3),"")</f>
        <v/>
      </c>
      <c r="J521" s="26">
        <f>IF(AND(UPPER(TRIM(Applications!I521))="OFFER",ISNUMBER(Applications!M521)),Applications!M521-WEEKDAY(Applications!M521,3),"")</f>
        <v/>
      </c>
      <c r="K521" s="26">
        <f>IF(TRIM(Applications!J521)="","",IFERROR(LOOKUP(2,1/ISNUMBER(SEARCH($R$2:$R$25,Applications!J521)),$S$2:$S$25),""))</f>
        <v/>
      </c>
      <c r="L521" s="26">
        <f>IF(K521="","",IF(COUNTIF(K$2:K521,K521)=1,COUNTIF(K$2:K$2000,K521)+(2001-ROW())/100000,""))</f>
        <v/>
      </c>
      <c r="M521" s="26">
        <f>IF(TRIM(Applications!D521)="","",TRIM(LEFT(TRIM(Applications!D521),FIND(",",TRIM(Applications!D521)&amp;",")-1)))</f>
        <v/>
      </c>
      <c r="N521" s="26">
        <f>IF(M521="","",IF(LEN(TRIM(LEFT(TRIM(MID(TRIM(Applications!D521),FIND(",",TRIM(Applications!D521)&amp;",")+1,200)),FIND(",",TRIM(MID(TRIM(Applications!D521),FIND(",",TRIM(Applications!D521)&amp;",")+1,200))&amp;",")-1)))=2,UPPER(TRIM(LEFT(TRIM(MID(TRIM(Applications!D521),FIND(",",TRIM(Applications!D521)&amp;",")+1,200)),FIND(",",TRIM(MID(TRIM(Applications!D521),FIND(",",TRIM(Applications!D521)&amp;",")+1,200))&amp;",")-1))),IFERROR(VLOOKUP(LOWER(TRIM(LEFT(TRIM(MID(TRIM(Applications!D521),FIND(",",TRIM(Applications!D521)&amp;",")+1,200)),FIND(",",TRIM(MID(TRIM(Applications!D521),FIND(",",TRIM(Applications!D521)&amp;",")+1,200))&amp;",")-1))),$U$2:$V$67,2,FALSE),"")))</f>
        <v/>
      </c>
      <c r="O521" s="26">
        <f>IF(M521="","",IF(N521="",M521,M521&amp;", "&amp;N521))</f>
        <v/>
      </c>
      <c r="P521" s="26">
        <f>IF(O521="","",IF(COUNTIF(O$2:O521,O521)=1,COUNTIF(O$2:O$2000,O521)+(2001-ROW())/100000,""))</f>
        <v/>
      </c>
    </row>
    <row r="522">
      <c r="A522" s="26">
        <f>IF(AND(ISNUMBER(Applications!A522),ISNUMBER(Applications!M522),OR(UPPER(TRIM(Applications!I522))="INTERVIEWING",UPPER(TRIM(Applications!I522))="REJECTED",UPPER(TRIM(Applications!I522))="OFFER")),IF(Applications!M522&gt;=Applications!A522,Applications!M522-Applications!A522,""),"")</f>
        <v/>
      </c>
      <c r="B522" s="26">
        <f>IF(AND(D522=1,ISNUMBER(Applications!A522)),WEEKDAY(Applications!A522),"")</f>
        <v/>
      </c>
      <c r="C522" s="27">
        <f>IF(AND(D522=1,ISNUMBER(Applications!A522)),Applications!A522-WEEKDAY(Applications!A522,3),"")</f>
        <v/>
      </c>
      <c r="D522" s="26">
        <f>IF(OR(UPPER(TRIM(Applications!I522))="APPLIED",UPPER(TRIM(Applications!I522))="INTERVIEWING",UPPER(TRIM(Applications!I522))="REJECTED",UPPER(TRIM(Applications!I522))="OFFER"),1,0)</f>
        <v/>
      </c>
      <c r="E522" s="26">
        <f>IF(AND(ISNUMBER(Applications!M522),OR(N(Applications!O522)&gt;0,UPPER(TRIM(Applications!I522))="INTERVIEWING",UPPER(TRIM(Applications!I522))="OFFER")),Applications!M522-WEEKDAY(Applications!M522,3),"")</f>
        <v/>
      </c>
      <c r="F522" s="26">
        <f>IF(AND(UPPER(TRIM(Applications!I522))="SKIPPED",ISNUMBER(Applications!A522)),Applications!A522-WEEKDAY(Applications!A522,3),"")</f>
        <v/>
      </c>
      <c r="G522" s="26">
        <f>IF(AND(UPPER(TRIM(Applications!I522))="BOOKMARKED",ISNUMBER(Applications!A522)),Applications!A522-WEEKDAY(Applications!A522,3),"")</f>
        <v/>
      </c>
      <c r="H522" s="26">
        <f>IF(AND(UPPER(TRIM(Applications!I522))="NOT APPLIED",ISNUMBER(Applications!A522)),Applications!A522-WEEKDAY(Applications!A522,3),"")</f>
        <v/>
      </c>
      <c r="I522" s="26">
        <f>IF(AND(UPPER(TRIM(Applications!I522))="REJECTED",ISNUMBER(Applications!M522)),Applications!M522-WEEKDAY(Applications!M522,3),"")</f>
        <v/>
      </c>
      <c r="J522" s="26">
        <f>IF(AND(UPPER(TRIM(Applications!I522))="OFFER",ISNUMBER(Applications!M522)),Applications!M522-WEEKDAY(Applications!M522,3),"")</f>
        <v/>
      </c>
      <c r="K522" s="26">
        <f>IF(TRIM(Applications!J522)="","",IFERROR(LOOKUP(2,1/ISNUMBER(SEARCH($R$2:$R$25,Applications!J522)),$S$2:$S$25),""))</f>
        <v/>
      </c>
      <c r="L522" s="26">
        <f>IF(K522="","",IF(COUNTIF(K$2:K522,K522)=1,COUNTIF(K$2:K$2000,K522)+(2001-ROW())/100000,""))</f>
        <v/>
      </c>
      <c r="M522" s="26">
        <f>IF(TRIM(Applications!D522)="","",TRIM(LEFT(TRIM(Applications!D522),FIND(",",TRIM(Applications!D522)&amp;",")-1)))</f>
        <v/>
      </c>
      <c r="N522" s="26">
        <f>IF(M522="","",IF(LEN(TRIM(LEFT(TRIM(MID(TRIM(Applications!D522),FIND(",",TRIM(Applications!D522)&amp;",")+1,200)),FIND(",",TRIM(MID(TRIM(Applications!D522),FIND(",",TRIM(Applications!D522)&amp;",")+1,200))&amp;",")-1)))=2,UPPER(TRIM(LEFT(TRIM(MID(TRIM(Applications!D522),FIND(",",TRIM(Applications!D522)&amp;",")+1,200)),FIND(",",TRIM(MID(TRIM(Applications!D522),FIND(",",TRIM(Applications!D522)&amp;",")+1,200))&amp;",")-1))),IFERROR(VLOOKUP(LOWER(TRIM(LEFT(TRIM(MID(TRIM(Applications!D522),FIND(",",TRIM(Applications!D522)&amp;",")+1,200)),FIND(",",TRIM(MID(TRIM(Applications!D522),FIND(",",TRIM(Applications!D522)&amp;",")+1,200))&amp;",")-1))),$U$2:$V$67,2,FALSE),"")))</f>
        <v/>
      </c>
      <c r="O522" s="26">
        <f>IF(M522="","",IF(N522="",M522,M522&amp;", "&amp;N522))</f>
        <v/>
      </c>
      <c r="P522" s="26">
        <f>IF(O522="","",IF(COUNTIF(O$2:O522,O522)=1,COUNTIF(O$2:O$2000,O522)+(2001-ROW())/100000,""))</f>
        <v/>
      </c>
    </row>
    <row r="523">
      <c r="A523" s="26">
        <f>IF(AND(ISNUMBER(Applications!A523),ISNUMBER(Applications!M523),OR(UPPER(TRIM(Applications!I523))="INTERVIEWING",UPPER(TRIM(Applications!I523))="REJECTED",UPPER(TRIM(Applications!I523))="OFFER")),IF(Applications!M523&gt;=Applications!A523,Applications!M523-Applications!A523,""),"")</f>
        <v/>
      </c>
      <c r="B523" s="26">
        <f>IF(AND(D523=1,ISNUMBER(Applications!A523)),WEEKDAY(Applications!A523),"")</f>
        <v/>
      </c>
      <c r="C523" s="27">
        <f>IF(AND(D523=1,ISNUMBER(Applications!A523)),Applications!A523-WEEKDAY(Applications!A523,3),"")</f>
        <v/>
      </c>
      <c r="D523" s="26">
        <f>IF(OR(UPPER(TRIM(Applications!I523))="APPLIED",UPPER(TRIM(Applications!I523))="INTERVIEWING",UPPER(TRIM(Applications!I523))="REJECTED",UPPER(TRIM(Applications!I523))="OFFER"),1,0)</f>
        <v/>
      </c>
      <c r="E523" s="26">
        <f>IF(AND(ISNUMBER(Applications!M523),OR(N(Applications!O523)&gt;0,UPPER(TRIM(Applications!I523))="INTERVIEWING",UPPER(TRIM(Applications!I523))="OFFER")),Applications!M523-WEEKDAY(Applications!M523,3),"")</f>
        <v/>
      </c>
      <c r="F523" s="26">
        <f>IF(AND(UPPER(TRIM(Applications!I523))="SKIPPED",ISNUMBER(Applications!A523)),Applications!A523-WEEKDAY(Applications!A523,3),"")</f>
        <v/>
      </c>
      <c r="G523" s="26">
        <f>IF(AND(UPPER(TRIM(Applications!I523))="BOOKMARKED",ISNUMBER(Applications!A523)),Applications!A523-WEEKDAY(Applications!A523,3),"")</f>
        <v/>
      </c>
      <c r="H523" s="26">
        <f>IF(AND(UPPER(TRIM(Applications!I523))="NOT APPLIED",ISNUMBER(Applications!A523)),Applications!A523-WEEKDAY(Applications!A523,3),"")</f>
        <v/>
      </c>
      <c r="I523" s="26">
        <f>IF(AND(UPPER(TRIM(Applications!I523))="REJECTED",ISNUMBER(Applications!M523)),Applications!M523-WEEKDAY(Applications!M523,3),"")</f>
        <v/>
      </c>
      <c r="J523" s="26">
        <f>IF(AND(UPPER(TRIM(Applications!I523))="OFFER",ISNUMBER(Applications!M523)),Applications!M523-WEEKDAY(Applications!M523,3),"")</f>
        <v/>
      </c>
      <c r="K523" s="26">
        <f>IF(TRIM(Applications!J523)="","",IFERROR(LOOKUP(2,1/ISNUMBER(SEARCH($R$2:$R$25,Applications!J523)),$S$2:$S$25),""))</f>
        <v/>
      </c>
      <c r="L523" s="26">
        <f>IF(K523="","",IF(COUNTIF(K$2:K523,K523)=1,COUNTIF(K$2:K$2000,K523)+(2001-ROW())/100000,""))</f>
        <v/>
      </c>
      <c r="M523" s="26">
        <f>IF(TRIM(Applications!D523)="","",TRIM(LEFT(TRIM(Applications!D523),FIND(",",TRIM(Applications!D523)&amp;",")-1)))</f>
        <v/>
      </c>
      <c r="N523" s="26">
        <f>IF(M523="","",IF(LEN(TRIM(LEFT(TRIM(MID(TRIM(Applications!D523),FIND(",",TRIM(Applications!D523)&amp;",")+1,200)),FIND(",",TRIM(MID(TRIM(Applications!D523),FIND(",",TRIM(Applications!D523)&amp;",")+1,200))&amp;",")-1)))=2,UPPER(TRIM(LEFT(TRIM(MID(TRIM(Applications!D523),FIND(",",TRIM(Applications!D523)&amp;",")+1,200)),FIND(",",TRIM(MID(TRIM(Applications!D523),FIND(",",TRIM(Applications!D523)&amp;",")+1,200))&amp;",")-1))),IFERROR(VLOOKUP(LOWER(TRIM(LEFT(TRIM(MID(TRIM(Applications!D523),FIND(",",TRIM(Applications!D523)&amp;",")+1,200)),FIND(",",TRIM(MID(TRIM(Applications!D523),FIND(",",TRIM(Applications!D523)&amp;",")+1,200))&amp;",")-1))),$U$2:$V$67,2,FALSE),"")))</f>
        <v/>
      </c>
      <c r="O523" s="26">
        <f>IF(M523="","",IF(N523="",M523,M523&amp;", "&amp;N523))</f>
        <v/>
      </c>
      <c r="P523" s="26">
        <f>IF(O523="","",IF(COUNTIF(O$2:O523,O523)=1,COUNTIF(O$2:O$2000,O523)+(2001-ROW())/100000,""))</f>
        <v/>
      </c>
    </row>
    <row r="524">
      <c r="A524" s="26">
        <f>IF(AND(ISNUMBER(Applications!A524),ISNUMBER(Applications!M524),OR(UPPER(TRIM(Applications!I524))="INTERVIEWING",UPPER(TRIM(Applications!I524))="REJECTED",UPPER(TRIM(Applications!I524))="OFFER")),IF(Applications!M524&gt;=Applications!A524,Applications!M524-Applications!A524,""),"")</f>
        <v/>
      </c>
      <c r="B524" s="26">
        <f>IF(AND(D524=1,ISNUMBER(Applications!A524)),WEEKDAY(Applications!A524),"")</f>
        <v/>
      </c>
      <c r="C524" s="27">
        <f>IF(AND(D524=1,ISNUMBER(Applications!A524)),Applications!A524-WEEKDAY(Applications!A524,3),"")</f>
        <v/>
      </c>
      <c r="D524" s="26">
        <f>IF(OR(UPPER(TRIM(Applications!I524))="APPLIED",UPPER(TRIM(Applications!I524))="INTERVIEWING",UPPER(TRIM(Applications!I524))="REJECTED",UPPER(TRIM(Applications!I524))="OFFER"),1,0)</f>
        <v/>
      </c>
      <c r="E524" s="26">
        <f>IF(AND(ISNUMBER(Applications!M524),OR(N(Applications!O524)&gt;0,UPPER(TRIM(Applications!I524))="INTERVIEWING",UPPER(TRIM(Applications!I524))="OFFER")),Applications!M524-WEEKDAY(Applications!M524,3),"")</f>
        <v/>
      </c>
      <c r="F524" s="26">
        <f>IF(AND(UPPER(TRIM(Applications!I524))="SKIPPED",ISNUMBER(Applications!A524)),Applications!A524-WEEKDAY(Applications!A524,3),"")</f>
        <v/>
      </c>
      <c r="G524" s="26">
        <f>IF(AND(UPPER(TRIM(Applications!I524))="BOOKMARKED",ISNUMBER(Applications!A524)),Applications!A524-WEEKDAY(Applications!A524,3),"")</f>
        <v/>
      </c>
      <c r="H524" s="26">
        <f>IF(AND(UPPER(TRIM(Applications!I524))="NOT APPLIED",ISNUMBER(Applications!A524)),Applications!A524-WEEKDAY(Applications!A524,3),"")</f>
        <v/>
      </c>
      <c r="I524" s="26">
        <f>IF(AND(UPPER(TRIM(Applications!I524))="REJECTED",ISNUMBER(Applications!M524)),Applications!M524-WEEKDAY(Applications!M524,3),"")</f>
        <v/>
      </c>
      <c r="J524" s="26">
        <f>IF(AND(UPPER(TRIM(Applications!I524))="OFFER",ISNUMBER(Applications!M524)),Applications!M524-WEEKDAY(Applications!M524,3),"")</f>
        <v/>
      </c>
      <c r="K524" s="26">
        <f>IF(TRIM(Applications!J524)="","",IFERROR(LOOKUP(2,1/ISNUMBER(SEARCH($R$2:$R$25,Applications!J524)),$S$2:$S$25),""))</f>
        <v/>
      </c>
      <c r="L524" s="26">
        <f>IF(K524="","",IF(COUNTIF(K$2:K524,K524)=1,COUNTIF(K$2:K$2000,K524)+(2001-ROW())/100000,""))</f>
        <v/>
      </c>
      <c r="M524" s="26">
        <f>IF(TRIM(Applications!D524)="","",TRIM(LEFT(TRIM(Applications!D524),FIND(",",TRIM(Applications!D524)&amp;",")-1)))</f>
        <v/>
      </c>
      <c r="N524" s="26">
        <f>IF(M524="","",IF(LEN(TRIM(LEFT(TRIM(MID(TRIM(Applications!D524),FIND(",",TRIM(Applications!D524)&amp;",")+1,200)),FIND(",",TRIM(MID(TRIM(Applications!D524),FIND(",",TRIM(Applications!D524)&amp;",")+1,200))&amp;",")-1)))=2,UPPER(TRIM(LEFT(TRIM(MID(TRIM(Applications!D524),FIND(",",TRIM(Applications!D524)&amp;",")+1,200)),FIND(",",TRIM(MID(TRIM(Applications!D524),FIND(",",TRIM(Applications!D524)&amp;",")+1,200))&amp;",")-1))),IFERROR(VLOOKUP(LOWER(TRIM(LEFT(TRIM(MID(TRIM(Applications!D524),FIND(",",TRIM(Applications!D524)&amp;",")+1,200)),FIND(",",TRIM(MID(TRIM(Applications!D524),FIND(",",TRIM(Applications!D524)&amp;",")+1,200))&amp;",")-1))),$U$2:$V$67,2,FALSE),"")))</f>
        <v/>
      </c>
      <c r="O524" s="26">
        <f>IF(M524="","",IF(N524="",M524,M524&amp;", "&amp;N524))</f>
        <v/>
      </c>
      <c r="P524" s="26">
        <f>IF(O524="","",IF(COUNTIF(O$2:O524,O524)=1,COUNTIF(O$2:O$2000,O524)+(2001-ROW())/100000,""))</f>
        <v/>
      </c>
    </row>
    <row r="525">
      <c r="A525" s="26">
        <f>IF(AND(ISNUMBER(Applications!A525),ISNUMBER(Applications!M525),OR(UPPER(TRIM(Applications!I525))="INTERVIEWING",UPPER(TRIM(Applications!I525))="REJECTED",UPPER(TRIM(Applications!I525))="OFFER")),IF(Applications!M525&gt;=Applications!A525,Applications!M525-Applications!A525,""),"")</f>
        <v/>
      </c>
      <c r="B525" s="26">
        <f>IF(AND(D525=1,ISNUMBER(Applications!A525)),WEEKDAY(Applications!A525),"")</f>
        <v/>
      </c>
      <c r="C525" s="27">
        <f>IF(AND(D525=1,ISNUMBER(Applications!A525)),Applications!A525-WEEKDAY(Applications!A525,3),"")</f>
        <v/>
      </c>
      <c r="D525" s="26">
        <f>IF(OR(UPPER(TRIM(Applications!I525))="APPLIED",UPPER(TRIM(Applications!I525))="INTERVIEWING",UPPER(TRIM(Applications!I525))="REJECTED",UPPER(TRIM(Applications!I525))="OFFER"),1,0)</f>
        <v/>
      </c>
      <c r="E525" s="26">
        <f>IF(AND(ISNUMBER(Applications!M525),OR(N(Applications!O525)&gt;0,UPPER(TRIM(Applications!I525))="INTERVIEWING",UPPER(TRIM(Applications!I525))="OFFER")),Applications!M525-WEEKDAY(Applications!M525,3),"")</f>
        <v/>
      </c>
      <c r="F525" s="26">
        <f>IF(AND(UPPER(TRIM(Applications!I525))="SKIPPED",ISNUMBER(Applications!A525)),Applications!A525-WEEKDAY(Applications!A525,3),"")</f>
        <v/>
      </c>
      <c r="G525" s="26">
        <f>IF(AND(UPPER(TRIM(Applications!I525))="BOOKMARKED",ISNUMBER(Applications!A525)),Applications!A525-WEEKDAY(Applications!A525,3),"")</f>
        <v/>
      </c>
      <c r="H525" s="26">
        <f>IF(AND(UPPER(TRIM(Applications!I525))="NOT APPLIED",ISNUMBER(Applications!A525)),Applications!A525-WEEKDAY(Applications!A525,3),"")</f>
        <v/>
      </c>
      <c r="I525" s="26">
        <f>IF(AND(UPPER(TRIM(Applications!I525))="REJECTED",ISNUMBER(Applications!M525)),Applications!M525-WEEKDAY(Applications!M525,3),"")</f>
        <v/>
      </c>
      <c r="J525" s="26">
        <f>IF(AND(UPPER(TRIM(Applications!I525))="OFFER",ISNUMBER(Applications!M525)),Applications!M525-WEEKDAY(Applications!M525,3),"")</f>
        <v/>
      </c>
      <c r="K525" s="26">
        <f>IF(TRIM(Applications!J525)="","",IFERROR(LOOKUP(2,1/ISNUMBER(SEARCH($R$2:$R$25,Applications!J525)),$S$2:$S$25),""))</f>
        <v/>
      </c>
      <c r="L525" s="26">
        <f>IF(K525="","",IF(COUNTIF(K$2:K525,K525)=1,COUNTIF(K$2:K$2000,K525)+(2001-ROW())/100000,""))</f>
        <v/>
      </c>
      <c r="M525" s="26">
        <f>IF(TRIM(Applications!D525)="","",TRIM(LEFT(TRIM(Applications!D525),FIND(",",TRIM(Applications!D525)&amp;",")-1)))</f>
        <v/>
      </c>
      <c r="N525" s="26">
        <f>IF(M525="","",IF(LEN(TRIM(LEFT(TRIM(MID(TRIM(Applications!D525),FIND(",",TRIM(Applications!D525)&amp;",")+1,200)),FIND(",",TRIM(MID(TRIM(Applications!D525),FIND(",",TRIM(Applications!D525)&amp;",")+1,200))&amp;",")-1)))=2,UPPER(TRIM(LEFT(TRIM(MID(TRIM(Applications!D525),FIND(",",TRIM(Applications!D525)&amp;",")+1,200)),FIND(",",TRIM(MID(TRIM(Applications!D525),FIND(",",TRIM(Applications!D525)&amp;",")+1,200))&amp;",")-1))),IFERROR(VLOOKUP(LOWER(TRIM(LEFT(TRIM(MID(TRIM(Applications!D525),FIND(",",TRIM(Applications!D525)&amp;",")+1,200)),FIND(",",TRIM(MID(TRIM(Applications!D525),FIND(",",TRIM(Applications!D525)&amp;",")+1,200))&amp;",")-1))),$U$2:$V$67,2,FALSE),"")))</f>
        <v/>
      </c>
      <c r="O525" s="26">
        <f>IF(M525="","",IF(N525="",M525,M525&amp;", "&amp;N525))</f>
        <v/>
      </c>
      <c r="P525" s="26">
        <f>IF(O525="","",IF(COUNTIF(O$2:O525,O525)=1,COUNTIF(O$2:O$2000,O525)+(2001-ROW())/100000,""))</f>
        <v/>
      </c>
    </row>
    <row r="526">
      <c r="A526" s="26">
        <f>IF(AND(ISNUMBER(Applications!A526),ISNUMBER(Applications!M526),OR(UPPER(TRIM(Applications!I526))="INTERVIEWING",UPPER(TRIM(Applications!I526))="REJECTED",UPPER(TRIM(Applications!I526))="OFFER")),IF(Applications!M526&gt;=Applications!A526,Applications!M526-Applications!A526,""),"")</f>
        <v/>
      </c>
      <c r="B526" s="26">
        <f>IF(AND(D526=1,ISNUMBER(Applications!A526)),WEEKDAY(Applications!A526),"")</f>
        <v/>
      </c>
      <c r="C526" s="27">
        <f>IF(AND(D526=1,ISNUMBER(Applications!A526)),Applications!A526-WEEKDAY(Applications!A526,3),"")</f>
        <v/>
      </c>
      <c r="D526" s="26">
        <f>IF(OR(UPPER(TRIM(Applications!I526))="APPLIED",UPPER(TRIM(Applications!I526))="INTERVIEWING",UPPER(TRIM(Applications!I526))="REJECTED",UPPER(TRIM(Applications!I526))="OFFER"),1,0)</f>
        <v/>
      </c>
      <c r="E526" s="26">
        <f>IF(AND(ISNUMBER(Applications!M526),OR(N(Applications!O526)&gt;0,UPPER(TRIM(Applications!I526))="INTERVIEWING",UPPER(TRIM(Applications!I526))="OFFER")),Applications!M526-WEEKDAY(Applications!M526,3),"")</f>
        <v/>
      </c>
      <c r="F526" s="26">
        <f>IF(AND(UPPER(TRIM(Applications!I526))="SKIPPED",ISNUMBER(Applications!A526)),Applications!A526-WEEKDAY(Applications!A526,3),"")</f>
        <v/>
      </c>
      <c r="G526" s="26">
        <f>IF(AND(UPPER(TRIM(Applications!I526))="BOOKMARKED",ISNUMBER(Applications!A526)),Applications!A526-WEEKDAY(Applications!A526,3),"")</f>
        <v/>
      </c>
      <c r="H526" s="26">
        <f>IF(AND(UPPER(TRIM(Applications!I526))="NOT APPLIED",ISNUMBER(Applications!A526)),Applications!A526-WEEKDAY(Applications!A526,3),"")</f>
        <v/>
      </c>
      <c r="I526" s="26">
        <f>IF(AND(UPPER(TRIM(Applications!I526))="REJECTED",ISNUMBER(Applications!M526)),Applications!M526-WEEKDAY(Applications!M526,3),"")</f>
        <v/>
      </c>
      <c r="J526" s="26">
        <f>IF(AND(UPPER(TRIM(Applications!I526))="OFFER",ISNUMBER(Applications!M526)),Applications!M526-WEEKDAY(Applications!M526,3),"")</f>
        <v/>
      </c>
      <c r="K526" s="26">
        <f>IF(TRIM(Applications!J526)="","",IFERROR(LOOKUP(2,1/ISNUMBER(SEARCH($R$2:$R$25,Applications!J526)),$S$2:$S$25),""))</f>
        <v/>
      </c>
      <c r="L526" s="26">
        <f>IF(K526="","",IF(COUNTIF(K$2:K526,K526)=1,COUNTIF(K$2:K$2000,K526)+(2001-ROW())/100000,""))</f>
        <v/>
      </c>
      <c r="M526" s="26">
        <f>IF(TRIM(Applications!D526)="","",TRIM(LEFT(TRIM(Applications!D526),FIND(",",TRIM(Applications!D526)&amp;",")-1)))</f>
        <v/>
      </c>
      <c r="N526" s="26">
        <f>IF(M526="","",IF(LEN(TRIM(LEFT(TRIM(MID(TRIM(Applications!D526),FIND(",",TRIM(Applications!D526)&amp;",")+1,200)),FIND(",",TRIM(MID(TRIM(Applications!D526),FIND(",",TRIM(Applications!D526)&amp;",")+1,200))&amp;",")-1)))=2,UPPER(TRIM(LEFT(TRIM(MID(TRIM(Applications!D526),FIND(",",TRIM(Applications!D526)&amp;",")+1,200)),FIND(",",TRIM(MID(TRIM(Applications!D526),FIND(",",TRIM(Applications!D526)&amp;",")+1,200))&amp;",")-1))),IFERROR(VLOOKUP(LOWER(TRIM(LEFT(TRIM(MID(TRIM(Applications!D526),FIND(",",TRIM(Applications!D526)&amp;",")+1,200)),FIND(",",TRIM(MID(TRIM(Applications!D526),FIND(",",TRIM(Applications!D526)&amp;",")+1,200))&amp;",")-1))),$U$2:$V$67,2,FALSE),"")))</f>
        <v/>
      </c>
      <c r="O526" s="26">
        <f>IF(M526="","",IF(N526="",M526,M526&amp;", "&amp;N526))</f>
        <v/>
      </c>
      <c r="P526" s="26">
        <f>IF(O526="","",IF(COUNTIF(O$2:O526,O526)=1,COUNTIF(O$2:O$2000,O526)+(2001-ROW())/100000,""))</f>
        <v/>
      </c>
    </row>
    <row r="527">
      <c r="A527" s="26">
        <f>IF(AND(ISNUMBER(Applications!A527),ISNUMBER(Applications!M527),OR(UPPER(TRIM(Applications!I527))="INTERVIEWING",UPPER(TRIM(Applications!I527))="REJECTED",UPPER(TRIM(Applications!I527))="OFFER")),IF(Applications!M527&gt;=Applications!A527,Applications!M527-Applications!A527,""),"")</f>
        <v/>
      </c>
      <c r="B527" s="26">
        <f>IF(AND(D527=1,ISNUMBER(Applications!A527)),WEEKDAY(Applications!A527),"")</f>
        <v/>
      </c>
      <c r="C527" s="27">
        <f>IF(AND(D527=1,ISNUMBER(Applications!A527)),Applications!A527-WEEKDAY(Applications!A527,3),"")</f>
        <v/>
      </c>
      <c r="D527" s="26">
        <f>IF(OR(UPPER(TRIM(Applications!I527))="APPLIED",UPPER(TRIM(Applications!I527))="INTERVIEWING",UPPER(TRIM(Applications!I527))="REJECTED",UPPER(TRIM(Applications!I527))="OFFER"),1,0)</f>
        <v/>
      </c>
      <c r="E527" s="26">
        <f>IF(AND(ISNUMBER(Applications!M527),OR(N(Applications!O527)&gt;0,UPPER(TRIM(Applications!I527))="INTERVIEWING",UPPER(TRIM(Applications!I527))="OFFER")),Applications!M527-WEEKDAY(Applications!M527,3),"")</f>
        <v/>
      </c>
      <c r="F527" s="26">
        <f>IF(AND(UPPER(TRIM(Applications!I527))="SKIPPED",ISNUMBER(Applications!A527)),Applications!A527-WEEKDAY(Applications!A527,3),"")</f>
        <v/>
      </c>
      <c r="G527" s="26">
        <f>IF(AND(UPPER(TRIM(Applications!I527))="BOOKMARKED",ISNUMBER(Applications!A527)),Applications!A527-WEEKDAY(Applications!A527,3),"")</f>
        <v/>
      </c>
      <c r="H527" s="26">
        <f>IF(AND(UPPER(TRIM(Applications!I527))="NOT APPLIED",ISNUMBER(Applications!A527)),Applications!A527-WEEKDAY(Applications!A527,3),"")</f>
        <v/>
      </c>
      <c r="I527" s="26">
        <f>IF(AND(UPPER(TRIM(Applications!I527))="REJECTED",ISNUMBER(Applications!M527)),Applications!M527-WEEKDAY(Applications!M527,3),"")</f>
        <v/>
      </c>
      <c r="J527" s="26">
        <f>IF(AND(UPPER(TRIM(Applications!I527))="OFFER",ISNUMBER(Applications!M527)),Applications!M527-WEEKDAY(Applications!M527,3),"")</f>
        <v/>
      </c>
      <c r="K527" s="26">
        <f>IF(TRIM(Applications!J527)="","",IFERROR(LOOKUP(2,1/ISNUMBER(SEARCH($R$2:$R$25,Applications!J527)),$S$2:$S$25),""))</f>
        <v/>
      </c>
      <c r="L527" s="26">
        <f>IF(K527="","",IF(COUNTIF(K$2:K527,K527)=1,COUNTIF(K$2:K$2000,K527)+(2001-ROW())/100000,""))</f>
        <v/>
      </c>
      <c r="M527" s="26">
        <f>IF(TRIM(Applications!D527)="","",TRIM(LEFT(TRIM(Applications!D527),FIND(",",TRIM(Applications!D527)&amp;",")-1)))</f>
        <v/>
      </c>
      <c r="N527" s="26">
        <f>IF(M527="","",IF(LEN(TRIM(LEFT(TRIM(MID(TRIM(Applications!D527),FIND(",",TRIM(Applications!D527)&amp;",")+1,200)),FIND(",",TRIM(MID(TRIM(Applications!D527),FIND(",",TRIM(Applications!D527)&amp;",")+1,200))&amp;",")-1)))=2,UPPER(TRIM(LEFT(TRIM(MID(TRIM(Applications!D527),FIND(",",TRIM(Applications!D527)&amp;",")+1,200)),FIND(",",TRIM(MID(TRIM(Applications!D527),FIND(",",TRIM(Applications!D527)&amp;",")+1,200))&amp;",")-1))),IFERROR(VLOOKUP(LOWER(TRIM(LEFT(TRIM(MID(TRIM(Applications!D527),FIND(",",TRIM(Applications!D527)&amp;",")+1,200)),FIND(",",TRIM(MID(TRIM(Applications!D527),FIND(",",TRIM(Applications!D527)&amp;",")+1,200))&amp;",")-1))),$U$2:$V$67,2,FALSE),"")))</f>
        <v/>
      </c>
      <c r="O527" s="26">
        <f>IF(M527="","",IF(N527="",M527,M527&amp;", "&amp;N527))</f>
        <v/>
      </c>
      <c r="P527" s="26">
        <f>IF(O527="","",IF(COUNTIF(O$2:O527,O527)=1,COUNTIF(O$2:O$2000,O527)+(2001-ROW())/100000,""))</f>
        <v/>
      </c>
    </row>
    <row r="528">
      <c r="A528" s="26">
        <f>IF(AND(ISNUMBER(Applications!A528),ISNUMBER(Applications!M528),OR(UPPER(TRIM(Applications!I528))="INTERVIEWING",UPPER(TRIM(Applications!I528))="REJECTED",UPPER(TRIM(Applications!I528))="OFFER")),IF(Applications!M528&gt;=Applications!A528,Applications!M528-Applications!A528,""),"")</f>
        <v/>
      </c>
      <c r="B528" s="26">
        <f>IF(AND(D528=1,ISNUMBER(Applications!A528)),WEEKDAY(Applications!A528),"")</f>
        <v/>
      </c>
      <c r="C528" s="27">
        <f>IF(AND(D528=1,ISNUMBER(Applications!A528)),Applications!A528-WEEKDAY(Applications!A528,3),"")</f>
        <v/>
      </c>
      <c r="D528" s="26">
        <f>IF(OR(UPPER(TRIM(Applications!I528))="APPLIED",UPPER(TRIM(Applications!I528))="INTERVIEWING",UPPER(TRIM(Applications!I528))="REJECTED",UPPER(TRIM(Applications!I528))="OFFER"),1,0)</f>
        <v/>
      </c>
      <c r="E528" s="26">
        <f>IF(AND(ISNUMBER(Applications!M528),OR(N(Applications!O528)&gt;0,UPPER(TRIM(Applications!I528))="INTERVIEWING",UPPER(TRIM(Applications!I528))="OFFER")),Applications!M528-WEEKDAY(Applications!M528,3),"")</f>
        <v/>
      </c>
      <c r="F528" s="26">
        <f>IF(AND(UPPER(TRIM(Applications!I528))="SKIPPED",ISNUMBER(Applications!A528)),Applications!A528-WEEKDAY(Applications!A528,3),"")</f>
        <v/>
      </c>
      <c r="G528" s="26">
        <f>IF(AND(UPPER(TRIM(Applications!I528))="BOOKMARKED",ISNUMBER(Applications!A528)),Applications!A528-WEEKDAY(Applications!A528,3),"")</f>
        <v/>
      </c>
      <c r="H528" s="26">
        <f>IF(AND(UPPER(TRIM(Applications!I528))="NOT APPLIED",ISNUMBER(Applications!A528)),Applications!A528-WEEKDAY(Applications!A528,3),"")</f>
        <v/>
      </c>
      <c r="I528" s="26">
        <f>IF(AND(UPPER(TRIM(Applications!I528))="REJECTED",ISNUMBER(Applications!M528)),Applications!M528-WEEKDAY(Applications!M528,3),"")</f>
        <v/>
      </c>
      <c r="J528" s="26">
        <f>IF(AND(UPPER(TRIM(Applications!I528))="OFFER",ISNUMBER(Applications!M528)),Applications!M528-WEEKDAY(Applications!M528,3),"")</f>
        <v/>
      </c>
      <c r="K528" s="26">
        <f>IF(TRIM(Applications!J528)="","",IFERROR(LOOKUP(2,1/ISNUMBER(SEARCH($R$2:$R$25,Applications!J528)),$S$2:$S$25),""))</f>
        <v/>
      </c>
      <c r="L528" s="26">
        <f>IF(K528="","",IF(COUNTIF(K$2:K528,K528)=1,COUNTIF(K$2:K$2000,K528)+(2001-ROW())/100000,""))</f>
        <v/>
      </c>
      <c r="M528" s="26">
        <f>IF(TRIM(Applications!D528)="","",TRIM(LEFT(TRIM(Applications!D528),FIND(",",TRIM(Applications!D528)&amp;",")-1)))</f>
        <v/>
      </c>
      <c r="N528" s="26">
        <f>IF(M528="","",IF(LEN(TRIM(LEFT(TRIM(MID(TRIM(Applications!D528),FIND(",",TRIM(Applications!D528)&amp;",")+1,200)),FIND(",",TRIM(MID(TRIM(Applications!D528),FIND(",",TRIM(Applications!D528)&amp;",")+1,200))&amp;",")-1)))=2,UPPER(TRIM(LEFT(TRIM(MID(TRIM(Applications!D528),FIND(",",TRIM(Applications!D528)&amp;",")+1,200)),FIND(",",TRIM(MID(TRIM(Applications!D528),FIND(",",TRIM(Applications!D528)&amp;",")+1,200))&amp;",")-1))),IFERROR(VLOOKUP(LOWER(TRIM(LEFT(TRIM(MID(TRIM(Applications!D528),FIND(",",TRIM(Applications!D528)&amp;",")+1,200)),FIND(",",TRIM(MID(TRIM(Applications!D528),FIND(",",TRIM(Applications!D528)&amp;",")+1,200))&amp;",")-1))),$U$2:$V$67,2,FALSE),"")))</f>
        <v/>
      </c>
      <c r="O528" s="26">
        <f>IF(M528="","",IF(N528="",M528,M528&amp;", "&amp;N528))</f>
        <v/>
      </c>
      <c r="P528" s="26">
        <f>IF(O528="","",IF(COUNTIF(O$2:O528,O528)=1,COUNTIF(O$2:O$2000,O528)+(2001-ROW())/100000,""))</f>
        <v/>
      </c>
    </row>
    <row r="529">
      <c r="A529" s="26">
        <f>IF(AND(ISNUMBER(Applications!A529),ISNUMBER(Applications!M529),OR(UPPER(TRIM(Applications!I529))="INTERVIEWING",UPPER(TRIM(Applications!I529))="REJECTED",UPPER(TRIM(Applications!I529))="OFFER")),IF(Applications!M529&gt;=Applications!A529,Applications!M529-Applications!A529,""),"")</f>
        <v/>
      </c>
      <c r="B529" s="26">
        <f>IF(AND(D529=1,ISNUMBER(Applications!A529)),WEEKDAY(Applications!A529),"")</f>
        <v/>
      </c>
      <c r="C529" s="27">
        <f>IF(AND(D529=1,ISNUMBER(Applications!A529)),Applications!A529-WEEKDAY(Applications!A529,3),"")</f>
        <v/>
      </c>
      <c r="D529" s="26">
        <f>IF(OR(UPPER(TRIM(Applications!I529))="APPLIED",UPPER(TRIM(Applications!I529))="INTERVIEWING",UPPER(TRIM(Applications!I529))="REJECTED",UPPER(TRIM(Applications!I529))="OFFER"),1,0)</f>
        <v/>
      </c>
      <c r="E529" s="26">
        <f>IF(AND(ISNUMBER(Applications!M529),OR(N(Applications!O529)&gt;0,UPPER(TRIM(Applications!I529))="INTERVIEWING",UPPER(TRIM(Applications!I529))="OFFER")),Applications!M529-WEEKDAY(Applications!M529,3),"")</f>
        <v/>
      </c>
      <c r="F529" s="26">
        <f>IF(AND(UPPER(TRIM(Applications!I529))="SKIPPED",ISNUMBER(Applications!A529)),Applications!A529-WEEKDAY(Applications!A529,3),"")</f>
        <v/>
      </c>
      <c r="G529" s="26">
        <f>IF(AND(UPPER(TRIM(Applications!I529))="BOOKMARKED",ISNUMBER(Applications!A529)),Applications!A529-WEEKDAY(Applications!A529,3),"")</f>
        <v/>
      </c>
      <c r="H529" s="26">
        <f>IF(AND(UPPER(TRIM(Applications!I529))="NOT APPLIED",ISNUMBER(Applications!A529)),Applications!A529-WEEKDAY(Applications!A529,3),"")</f>
        <v/>
      </c>
      <c r="I529" s="26">
        <f>IF(AND(UPPER(TRIM(Applications!I529))="REJECTED",ISNUMBER(Applications!M529)),Applications!M529-WEEKDAY(Applications!M529,3),"")</f>
        <v/>
      </c>
      <c r="J529" s="26">
        <f>IF(AND(UPPER(TRIM(Applications!I529))="OFFER",ISNUMBER(Applications!M529)),Applications!M529-WEEKDAY(Applications!M529,3),"")</f>
        <v/>
      </c>
      <c r="K529" s="26">
        <f>IF(TRIM(Applications!J529)="","",IFERROR(LOOKUP(2,1/ISNUMBER(SEARCH($R$2:$R$25,Applications!J529)),$S$2:$S$25),""))</f>
        <v/>
      </c>
      <c r="L529" s="26">
        <f>IF(K529="","",IF(COUNTIF(K$2:K529,K529)=1,COUNTIF(K$2:K$2000,K529)+(2001-ROW())/100000,""))</f>
        <v/>
      </c>
      <c r="M529" s="26">
        <f>IF(TRIM(Applications!D529)="","",TRIM(LEFT(TRIM(Applications!D529),FIND(",",TRIM(Applications!D529)&amp;",")-1)))</f>
        <v/>
      </c>
      <c r="N529" s="26">
        <f>IF(M529="","",IF(LEN(TRIM(LEFT(TRIM(MID(TRIM(Applications!D529),FIND(",",TRIM(Applications!D529)&amp;",")+1,200)),FIND(",",TRIM(MID(TRIM(Applications!D529),FIND(",",TRIM(Applications!D529)&amp;",")+1,200))&amp;",")-1)))=2,UPPER(TRIM(LEFT(TRIM(MID(TRIM(Applications!D529),FIND(",",TRIM(Applications!D529)&amp;",")+1,200)),FIND(",",TRIM(MID(TRIM(Applications!D529),FIND(",",TRIM(Applications!D529)&amp;",")+1,200))&amp;",")-1))),IFERROR(VLOOKUP(LOWER(TRIM(LEFT(TRIM(MID(TRIM(Applications!D529),FIND(",",TRIM(Applications!D529)&amp;",")+1,200)),FIND(",",TRIM(MID(TRIM(Applications!D529),FIND(",",TRIM(Applications!D529)&amp;",")+1,200))&amp;",")-1))),$U$2:$V$67,2,FALSE),"")))</f>
        <v/>
      </c>
      <c r="O529" s="26">
        <f>IF(M529="","",IF(N529="",M529,M529&amp;", "&amp;N529))</f>
        <v/>
      </c>
      <c r="P529" s="26">
        <f>IF(O529="","",IF(COUNTIF(O$2:O529,O529)=1,COUNTIF(O$2:O$2000,O529)+(2001-ROW())/100000,""))</f>
        <v/>
      </c>
    </row>
    <row r="530">
      <c r="A530" s="26">
        <f>IF(AND(ISNUMBER(Applications!A530),ISNUMBER(Applications!M530),OR(UPPER(TRIM(Applications!I530))="INTERVIEWING",UPPER(TRIM(Applications!I530))="REJECTED",UPPER(TRIM(Applications!I530))="OFFER")),IF(Applications!M530&gt;=Applications!A530,Applications!M530-Applications!A530,""),"")</f>
        <v/>
      </c>
      <c r="B530" s="26">
        <f>IF(AND(D530=1,ISNUMBER(Applications!A530)),WEEKDAY(Applications!A530),"")</f>
        <v/>
      </c>
      <c r="C530" s="27">
        <f>IF(AND(D530=1,ISNUMBER(Applications!A530)),Applications!A530-WEEKDAY(Applications!A530,3),"")</f>
        <v/>
      </c>
      <c r="D530" s="26">
        <f>IF(OR(UPPER(TRIM(Applications!I530))="APPLIED",UPPER(TRIM(Applications!I530))="INTERVIEWING",UPPER(TRIM(Applications!I530))="REJECTED",UPPER(TRIM(Applications!I530))="OFFER"),1,0)</f>
        <v/>
      </c>
      <c r="E530" s="26">
        <f>IF(AND(ISNUMBER(Applications!M530),OR(N(Applications!O530)&gt;0,UPPER(TRIM(Applications!I530))="INTERVIEWING",UPPER(TRIM(Applications!I530))="OFFER")),Applications!M530-WEEKDAY(Applications!M530,3),"")</f>
        <v/>
      </c>
      <c r="F530" s="26">
        <f>IF(AND(UPPER(TRIM(Applications!I530))="SKIPPED",ISNUMBER(Applications!A530)),Applications!A530-WEEKDAY(Applications!A530,3),"")</f>
        <v/>
      </c>
      <c r="G530" s="26">
        <f>IF(AND(UPPER(TRIM(Applications!I530))="BOOKMARKED",ISNUMBER(Applications!A530)),Applications!A530-WEEKDAY(Applications!A530,3),"")</f>
        <v/>
      </c>
      <c r="H530" s="26">
        <f>IF(AND(UPPER(TRIM(Applications!I530))="NOT APPLIED",ISNUMBER(Applications!A530)),Applications!A530-WEEKDAY(Applications!A530,3),"")</f>
        <v/>
      </c>
      <c r="I530" s="26">
        <f>IF(AND(UPPER(TRIM(Applications!I530))="REJECTED",ISNUMBER(Applications!M530)),Applications!M530-WEEKDAY(Applications!M530,3),"")</f>
        <v/>
      </c>
      <c r="J530" s="26">
        <f>IF(AND(UPPER(TRIM(Applications!I530))="OFFER",ISNUMBER(Applications!M530)),Applications!M530-WEEKDAY(Applications!M530,3),"")</f>
        <v/>
      </c>
      <c r="K530" s="26">
        <f>IF(TRIM(Applications!J530)="","",IFERROR(LOOKUP(2,1/ISNUMBER(SEARCH($R$2:$R$25,Applications!J530)),$S$2:$S$25),""))</f>
        <v/>
      </c>
      <c r="L530" s="26">
        <f>IF(K530="","",IF(COUNTIF(K$2:K530,K530)=1,COUNTIF(K$2:K$2000,K530)+(2001-ROW())/100000,""))</f>
        <v/>
      </c>
      <c r="M530" s="26">
        <f>IF(TRIM(Applications!D530)="","",TRIM(LEFT(TRIM(Applications!D530),FIND(",",TRIM(Applications!D530)&amp;",")-1)))</f>
        <v/>
      </c>
      <c r="N530" s="26">
        <f>IF(M530="","",IF(LEN(TRIM(LEFT(TRIM(MID(TRIM(Applications!D530),FIND(",",TRIM(Applications!D530)&amp;",")+1,200)),FIND(",",TRIM(MID(TRIM(Applications!D530),FIND(",",TRIM(Applications!D530)&amp;",")+1,200))&amp;",")-1)))=2,UPPER(TRIM(LEFT(TRIM(MID(TRIM(Applications!D530),FIND(",",TRIM(Applications!D530)&amp;",")+1,200)),FIND(",",TRIM(MID(TRIM(Applications!D530),FIND(",",TRIM(Applications!D530)&amp;",")+1,200))&amp;",")-1))),IFERROR(VLOOKUP(LOWER(TRIM(LEFT(TRIM(MID(TRIM(Applications!D530),FIND(",",TRIM(Applications!D530)&amp;",")+1,200)),FIND(",",TRIM(MID(TRIM(Applications!D530),FIND(",",TRIM(Applications!D530)&amp;",")+1,200))&amp;",")-1))),$U$2:$V$67,2,FALSE),"")))</f>
        <v/>
      </c>
      <c r="O530" s="26">
        <f>IF(M530="","",IF(N530="",M530,M530&amp;", "&amp;N530))</f>
        <v/>
      </c>
      <c r="P530" s="26">
        <f>IF(O530="","",IF(COUNTIF(O$2:O530,O530)=1,COUNTIF(O$2:O$2000,O530)+(2001-ROW())/100000,""))</f>
        <v/>
      </c>
    </row>
    <row r="531">
      <c r="A531" s="26">
        <f>IF(AND(ISNUMBER(Applications!A531),ISNUMBER(Applications!M531),OR(UPPER(TRIM(Applications!I531))="INTERVIEWING",UPPER(TRIM(Applications!I531))="REJECTED",UPPER(TRIM(Applications!I531))="OFFER")),IF(Applications!M531&gt;=Applications!A531,Applications!M531-Applications!A531,""),"")</f>
        <v/>
      </c>
      <c r="B531" s="26">
        <f>IF(AND(D531=1,ISNUMBER(Applications!A531)),WEEKDAY(Applications!A531),"")</f>
        <v/>
      </c>
      <c r="C531" s="27">
        <f>IF(AND(D531=1,ISNUMBER(Applications!A531)),Applications!A531-WEEKDAY(Applications!A531,3),"")</f>
        <v/>
      </c>
      <c r="D531" s="26">
        <f>IF(OR(UPPER(TRIM(Applications!I531))="APPLIED",UPPER(TRIM(Applications!I531))="INTERVIEWING",UPPER(TRIM(Applications!I531))="REJECTED",UPPER(TRIM(Applications!I531))="OFFER"),1,0)</f>
        <v/>
      </c>
      <c r="E531" s="26">
        <f>IF(AND(ISNUMBER(Applications!M531),OR(N(Applications!O531)&gt;0,UPPER(TRIM(Applications!I531))="INTERVIEWING",UPPER(TRIM(Applications!I531))="OFFER")),Applications!M531-WEEKDAY(Applications!M531,3),"")</f>
        <v/>
      </c>
      <c r="F531" s="26">
        <f>IF(AND(UPPER(TRIM(Applications!I531))="SKIPPED",ISNUMBER(Applications!A531)),Applications!A531-WEEKDAY(Applications!A531,3),"")</f>
        <v/>
      </c>
      <c r="G531" s="26">
        <f>IF(AND(UPPER(TRIM(Applications!I531))="BOOKMARKED",ISNUMBER(Applications!A531)),Applications!A531-WEEKDAY(Applications!A531,3),"")</f>
        <v/>
      </c>
      <c r="H531" s="26">
        <f>IF(AND(UPPER(TRIM(Applications!I531))="NOT APPLIED",ISNUMBER(Applications!A531)),Applications!A531-WEEKDAY(Applications!A531,3),"")</f>
        <v/>
      </c>
      <c r="I531" s="26">
        <f>IF(AND(UPPER(TRIM(Applications!I531))="REJECTED",ISNUMBER(Applications!M531)),Applications!M531-WEEKDAY(Applications!M531,3),"")</f>
        <v/>
      </c>
      <c r="J531" s="26">
        <f>IF(AND(UPPER(TRIM(Applications!I531))="OFFER",ISNUMBER(Applications!M531)),Applications!M531-WEEKDAY(Applications!M531,3),"")</f>
        <v/>
      </c>
      <c r="K531" s="26">
        <f>IF(TRIM(Applications!J531)="","",IFERROR(LOOKUP(2,1/ISNUMBER(SEARCH($R$2:$R$25,Applications!J531)),$S$2:$S$25),""))</f>
        <v/>
      </c>
      <c r="L531" s="26">
        <f>IF(K531="","",IF(COUNTIF(K$2:K531,K531)=1,COUNTIF(K$2:K$2000,K531)+(2001-ROW())/100000,""))</f>
        <v/>
      </c>
      <c r="M531" s="26">
        <f>IF(TRIM(Applications!D531)="","",TRIM(LEFT(TRIM(Applications!D531),FIND(",",TRIM(Applications!D531)&amp;",")-1)))</f>
        <v/>
      </c>
      <c r="N531" s="26">
        <f>IF(M531="","",IF(LEN(TRIM(LEFT(TRIM(MID(TRIM(Applications!D531),FIND(",",TRIM(Applications!D531)&amp;",")+1,200)),FIND(",",TRIM(MID(TRIM(Applications!D531),FIND(",",TRIM(Applications!D531)&amp;",")+1,200))&amp;",")-1)))=2,UPPER(TRIM(LEFT(TRIM(MID(TRIM(Applications!D531),FIND(",",TRIM(Applications!D531)&amp;",")+1,200)),FIND(",",TRIM(MID(TRIM(Applications!D531),FIND(",",TRIM(Applications!D531)&amp;",")+1,200))&amp;",")-1))),IFERROR(VLOOKUP(LOWER(TRIM(LEFT(TRIM(MID(TRIM(Applications!D531),FIND(",",TRIM(Applications!D531)&amp;",")+1,200)),FIND(",",TRIM(MID(TRIM(Applications!D531),FIND(",",TRIM(Applications!D531)&amp;",")+1,200))&amp;",")-1))),$U$2:$V$67,2,FALSE),"")))</f>
        <v/>
      </c>
      <c r="O531" s="26">
        <f>IF(M531="","",IF(N531="",M531,M531&amp;", "&amp;N531))</f>
        <v/>
      </c>
      <c r="P531" s="26">
        <f>IF(O531="","",IF(COUNTIF(O$2:O531,O531)=1,COUNTIF(O$2:O$2000,O531)+(2001-ROW())/100000,""))</f>
        <v/>
      </c>
    </row>
    <row r="532">
      <c r="A532" s="26">
        <f>IF(AND(ISNUMBER(Applications!A532),ISNUMBER(Applications!M532),OR(UPPER(TRIM(Applications!I532))="INTERVIEWING",UPPER(TRIM(Applications!I532))="REJECTED",UPPER(TRIM(Applications!I532))="OFFER")),IF(Applications!M532&gt;=Applications!A532,Applications!M532-Applications!A532,""),"")</f>
        <v/>
      </c>
      <c r="B532" s="26">
        <f>IF(AND(D532=1,ISNUMBER(Applications!A532)),WEEKDAY(Applications!A532),"")</f>
        <v/>
      </c>
      <c r="C532" s="27">
        <f>IF(AND(D532=1,ISNUMBER(Applications!A532)),Applications!A532-WEEKDAY(Applications!A532,3),"")</f>
        <v/>
      </c>
      <c r="D532" s="26">
        <f>IF(OR(UPPER(TRIM(Applications!I532))="APPLIED",UPPER(TRIM(Applications!I532))="INTERVIEWING",UPPER(TRIM(Applications!I532))="REJECTED",UPPER(TRIM(Applications!I532))="OFFER"),1,0)</f>
        <v/>
      </c>
      <c r="E532" s="26">
        <f>IF(AND(ISNUMBER(Applications!M532),OR(N(Applications!O532)&gt;0,UPPER(TRIM(Applications!I532))="INTERVIEWING",UPPER(TRIM(Applications!I532))="OFFER")),Applications!M532-WEEKDAY(Applications!M532,3),"")</f>
        <v/>
      </c>
      <c r="F532" s="26">
        <f>IF(AND(UPPER(TRIM(Applications!I532))="SKIPPED",ISNUMBER(Applications!A532)),Applications!A532-WEEKDAY(Applications!A532,3),"")</f>
        <v/>
      </c>
      <c r="G532" s="26">
        <f>IF(AND(UPPER(TRIM(Applications!I532))="BOOKMARKED",ISNUMBER(Applications!A532)),Applications!A532-WEEKDAY(Applications!A532,3),"")</f>
        <v/>
      </c>
      <c r="H532" s="26">
        <f>IF(AND(UPPER(TRIM(Applications!I532))="NOT APPLIED",ISNUMBER(Applications!A532)),Applications!A532-WEEKDAY(Applications!A532,3),"")</f>
        <v/>
      </c>
      <c r="I532" s="26">
        <f>IF(AND(UPPER(TRIM(Applications!I532))="REJECTED",ISNUMBER(Applications!M532)),Applications!M532-WEEKDAY(Applications!M532,3),"")</f>
        <v/>
      </c>
      <c r="J532" s="26">
        <f>IF(AND(UPPER(TRIM(Applications!I532))="OFFER",ISNUMBER(Applications!M532)),Applications!M532-WEEKDAY(Applications!M532,3),"")</f>
        <v/>
      </c>
      <c r="K532" s="26">
        <f>IF(TRIM(Applications!J532)="","",IFERROR(LOOKUP(2,1/ISNUMBER(SEARCH($R$2:$R$25,Applications!J532)),$S$2:$S$25),""))</f>
        <v/>
      </c>
      <c r="L532" s="26">
        <f>IF(K532="","",IF(COUNTIF(K$2:K532,K532)=1,COUNTIF(K$2:K$2000,K532)+(2001-ROW())/100000,""))</f>
        <v/>
      </c>
      <c r="M532" s="26">
        <f>IF(TRIM(Applications!D532)="","",TRIM(LEFT(TRIM(Applications!D532),FIND(",",TRIM(Applications!D532)&amp;",")-1)))</f>
        <v/>
      </c>
      <c r="N532" s="26">
        <f>IF(M532="","",IF(LEN(TRIM(LEFT(TRIM(MID(TRIM(Applications!D532),FIND(",",TRIM(Applications!D532)&amp;",")+1,200)),FIND(",",TRIM(MID(TRIM(Applications!D532),FIND(",",TRIM(Applications!D532)&amp;",")+1,200))&amp;",")-1)))=2,UPPER(TRIM(LEFT(TRIM(MID(TRIM(Applications!D532),FIND(",",TRIM(Applications!D532)&amp;",")+1,200)),FIND(",",TRIM(MID(TRIM(Applications!D532),FIND(",",TRIM(Applications!D532)&amp;",")+1,200))&amp;",")-1))),IFERROR(VLOOKUP(LOWER(TRIM(LEFT(TRIM(MID(TRIM(Applications!D532),FIND(",",TRIM(Applications!D532)&amp;",")+1,200)),FIND(",",TRIM(MID(TRIM(Applications!D532),FIND(",",TRIM(Applications!D532)&amp;",")+1,200))&amp;",")-1))),$U$2:$V$67,2,FALSE),"")))</f>
        <v/>
      </c>
      <c r="O532" s="26">
        <f>IF(M532="","",IF(N532="",M532,M532&amp;", "&amp;N532))</f>
        <v/>
      </c>
      <c r="P532" s="26">
        <f>IF(O532="","",IF(COUNTIF(O$2:O532,O532)=1,COUNTIF(O$2:O$2000,O532)+(2001-ROW())/100000,""))</f>
        <v/>
      </c>
    </row>
    <row r="533">
      <c r="A533" s="26">
        <f>IF(AND(ISNUMBER(Applications!A533),ISNUMBER(Applications!M533),OR(UPPER(TRIM(Applications!I533))="INTERVIEWING",UPPER(TRIM(Applications!I533))="REJECTED",UPPER(TRIM(Applications!I533))="OFFER")),IF(Applications!M533&gt;=Applications!A533,Applications!M533-Applications!A533,""),"")</f>
        <v/>
      </c>
      <c r="B533" s="26">
        <f>IF(AND(D533=1,ISNUMBER(Applications!A533)),WEEKDAY(Applications!A533),"")</f>
        <v/>
      </c>
      <c r="C533" s="27">
        <f>IF(AND(D533=1,ISNUMBER(Applications!A533)),Applications!A533-WEEKDAY(Applications!A533,3),"")</f>
        <v/>
      </c>
      <c r="D533" s="26">
        <f>IF(OR(UPPER(TRIM(Applications!I533))="APPLIED",UPPER(TRIM(Applications!I533))="INTERVIEWING",UPPER(TRIM(Applications!I533))="REJECTED",UPPER(TRIM(Applications!I533))="OFFER"),1,0)</f>
        <v/>
      </c>
      <c r="E533" s="26">
        <f>IF(AND(ISNUMBER(Applications!M533),OR(N(Applications!O533)&gt;0,UPPER(TRIM(Applications!I533))="INTERVIEWING",UPPER(TRIM(Applications!I533))="OFFER")),Applications!M533-WEEKDAY(Applications!M533,3),"")</f>
        <v/>
      </c>
      <c r="F533" s="26">
        <f>IF(AND(UPPER(TRIM(Applications!I533))="SKIPPED",ISNUMBER(Applications!A533)),Applications!A533-WEEKDAY(Applications!A533,3),"")</f>
        <v/>
      </c>
      <c r="G533" s="26">
        <f>IF(AND(UPPER(TRIM(Applications!I533))="BOOKMARKED",ISNUMBER(Applications!A533)),Applications!A533-WEEKDAY(Applications!A533,3),"")</f>
        <v/>
      </c>
      <c r="H533" s="26">
        <f>IF(AND(UPPER(TRIM(Applications!I533))="NOT APPLIED",ISNUMBER(Applications!A533)),Applications!A533-WEEKDAY(Applications!A533,3),"")</f>
        <v/>
      </c>
      <c r="I533" s="26">
        <f>IF(AND(UPPER(TRIM(Applications!I533))="REJECTED",ISNUMBER(Applications!M533)),Applications!M533-WEEKDAY(Applications!M533,3),"")</f>
        <v/>
      </c>
      <c r="J533" s="26">
        <f>IF(AND(UPPER(TRIM(Applications!I533))="OFFER",ISNUMBER(Applications!M533)),Applications!M533-WEEKDAY(Applications!M533,3),"")</f>
        <v/>
      </c>
      <c r="K533" s="26">
        <f>IF(TRIM(Applications!J533)="","",IFERROR(LOOKUP(2,1/ISNUMBER(SEARCH($R$2:$R$25,Applications!J533)),$S$2:$S$25),""))</f>
        <v/>
      </c>
      <c r="L533" s="26">
        <f>IF(K533="","",IF(COUNTIF(K$2:K533,K533)=1,COUNTIF(K$2:K$2000,K533)+(2001-ROW())/100000,""))</f>
        <v/>
      </c>
      <c r="M533" s="26">
        <f>IF(TRIM(Applications!D533)="","",TRIM(LEFT(TRIM(Applications!D533),FIND(",",TRIM(Applications!D533)&amp;",")-1)))</f>
        <v/>
      </c>
      <c r="N533" s="26">
        <f>IF(M533="","",IF(LEN(TRIM(LEFT(TRIM(MID(TRIM(Applications!D533),FIND(",",TRIM(Applications!D533)&amp;",")+1,200)),FIND(",",TRIM(MID(TRIM(Applications!D533),FIND(",",TRIM(Applications!D533)&amp;",")+1,200))&amp;",")-1)))=2,UPPER(TRIM(LEFT(TRIM(MID(TRIM(Applications!D533),FIND(",",TRIM(Applications!D533)&amp;",")+1,200)),FIND(",",TRIM(MID(TRIM(Applications!D533),FIND(",",TRIM(Applications!D533)&amp;",")+1,200))&amp;",")-1))),IFERROR(VLOOKUP(LOWER(TRIM(LEFT(TRIM(MID(TRIM(Applications!D533),FIND(",",TRIM(Applications!D533)&amp;",")+1,200)),FIND(",",TRIM(MID(TRIM(Applications!D533),FIND(",",TRIM(Applications!D533)&amp;",")+1,200))&amp;",")-1))),$U$2:$V$67,2,FALSE),"")))</f>
        <v/>
      </c>
      <c r="O533" s="26">
        <f>IF(M533="","",IF(N533="",M533,M533&amp;", "&amp;N533))</f>
        <v/>
      </c>
      <c r="P533" s="26">
        <f>IF(O533="","",IF(COUNTIF(O$2:O533,O533)=1,COUNTIF(O$2:O$2000,O533)+(2001-ROW())/100000,""))</f>
        <v/>
      </c>
    </row>
    <row r="534">
      <c r="A534" s="26">
        <f>IF(AND(ISNUMBER(Applications!A534),ISNUMBER(Applications!M534),OR(UPPER(TRIM(Applications!I534))="INTERVIEWING",UPPER(TRIM(Applications!I534))="REJECTED",UPPER(TRIM(Applications!I534))="OFFER")),IF(Applications!M534&gt;=Applications!A534,Applications!M534-Applications!A534,""),"")</f>
        <v/>
      </c>
      <c r="B534" s="26">
        <f>IF(AND(D534=1,ISNUMBER(Applications!A534)),WEEKDAY(Applications!A534),"")</f>
        <v/>
      </c>
      <c r="C534" s="27">
        <f>IF(AND(D534=1,ISNUMBER(Applications!A534)),Applications!A534-WEEKDAY(Applications!A534,3),"")</f>
        <v/>
      </c>
      <c r="D534" s="26">
        <f>IF(OR(UPPER(TRIM(Applications!I534))="APPLIED",UPPER(TRIM(Applications!I534))="INTERVIEWING",UPPER(TRIM(Applications!I534))="REJECTED",UPPER(TRIM(Applications!I534))="OFFER"),1,0)</f>
        <v/>
      </c>
      <c r="E534" s="26">
        <f>IF(AND(ISNUMBER(Applications!M534),OR(N(Applications!O534)&gt;0,UPPER(TRIM(Applications!I534))="INTERVIEWING",UPPER(TRIM(Applications!I534))="OFFER")),Applications!M534-WEEKDAY(Applications!M534,3),"")</f>
        <v/>
      </c>
      <c r="F534" s="26">
        <f>IF(AND(UPPER(TRIM(Applications!I534))="SKIPPED",ISNUMBER(Applications!A534)),Applications!A534-WEEKDAY(Applications!A534,3),"")</f>
        <v/>
      </c>
      <c r="G534" s="26">
        <f>IF(AND(UPPER(TRIM(Applications!I534))="BOOKMARKED",ISNUMBER(Applications!A534)),Applications!A534-WEEKDAY(Applications!A534,3),"")</f>
        <v/>
      </c>
      <c r="H534" s="26">
        <f>IF(AND(UPPER(TRIM(Applications!I534))="NOT APPLIED",ISNUMBER(Applications!A534)),Applications!A534-WEEKDAY(Applications!A534,3),"")</f>
        <v/>
      </c>
      <c r="I534" s="26">
        <f>IF(AND(UPPER(TRIM(Applications!I534))="REJECTED",ISNUMBER(Applications!M534)),Applications!M534-WEEKDAY(Applications!M534,3),"")</f>
        <v/>
      </c>
      <c r="J534" s="26">
        <f>IF(AND(UPPER(TRIM(Applications!I534))="OFFER",ISNUMBER(Applications!M534)),Applications!M534-WEEKDAY(Applications!M534,3),"")</f>
        <v/>
      </c>
      <c r="K534" s="26">
        <f>IF(TRIM(Applications!J534)="","",IFERROR(LOOKUP(2,1/ISNUMBER(SEARCH($R$2:$R$25,Applications!J534)),$S$2:$S$25),""))</f>
        <v/>
      </c>
      <c r="L534" s="26">
        <f>IF(K534="","",IF(COUNTIF(K$2:K534,K534)=1,COUNTIF(K$2:K$2000,K534)+(2001-ROW())/100000,""))</f>
        <v/>
      </c>
      <c r="M534" s="26">
        <f>IF(TRIM(Applications!D534)="","",TRIM(LEFT(TRIM(Applications!D534),FIND(",",TRIM(Applications!D534)&amp;",")-1)))</f>
        <v/>
      </c>
      <c r="N534" s="26">
        <f>IF(M534="","",IF(LEN(TRIM(LEFT(TRIM(MID(TRIM(Applications!D534),FIND(",",TRIM(Applications!D534)&amp;",")+1,200)),FIND(",",TRIM(MID(TRIM(Applications!D534),FIND(",",TRIM(Applications!D534)&amp;",")+1,200))&amp;",")-1)))=2,UPPER(TRIM(LEFT(TRIM(MID(TRIM(Applications!D534),FIND(",",TRIM(Applications!D534)&amp;",")+1,200)),FIND(",",TRIM(MID(TRIM(Applications!D534),FIND(",",TRIM(Applications!D534)&amp;",")+1,200))&amp;",")-1))),IFERROR(VLOOKUP(LOWER(TRIM(LEFT(TRIM(MID(TRIM(Applications!D534),FIND(",",TRIM(Applications!D534)&amp;",")+1,200)),FIND(",",TRIM(MID(TRIM(Applications!D534),FIND(",",TRIM(Applications!D534)&amp;",")+1,200))&amp;",")-1))),$U$2:$V$67,2,FALSE),"")))</f>
        <v/>
      </c>
      <c r="O534" s="26">
        <f>IF(M534="","",IF(N534="",M534,M534&amp;", "&amp;N534))</f>
        <v/>
      </c>
      <c r="P534" s="26">
        <f>IF(O534="","",IF(COUNTIF(O$2:O534,O534)=1,COUNTIF(O$2:O$2000,O534)+(2001-ROW())/100000,""))</f>
        <v/>
      </c>
    </row>
    <row r="535">
      <c r="A535" s="26">
        <f>IF(AND(ISNUMBER(Applications!A535),ISNUMBER(Applications!M535),OR(UPPER(TRIM(Applications!I535))="INTERVIEWING",UPPER(TRIM(Applications!I535))="REJECTED",UPPER(TRIM(Applications!I535))="OFFER")),IF(Applications!M535&gt;=Applications!A535,Applications!M535-Applications!A535,""),"")</f>
        <v/>
      </c>
      <c r="B535" s="26">
        <f>IF(AND(D535=1,ISNUMBER(Applications!A535)),WEEKDAY(Applications!A535),"")</f>
        <v/>
      </c>
      <c r="C535" s="27">
        <f>IF(AND(D535=1,ISNUMBER(Applications!A535)),Applications!A535-WEEKDAY(Applications!A535,3),"")</f>
        <v/>
      </c>
      <c r="D535" s="26">
        <f>IF(OR(UPPER(TRIM(Applications!I535))="APPLIED",UPPER(TRIM(Applications!I535))="INTERVIEWING",UPPER(TRIM(Applications!I535))="REJECTED",UPPER(TRIM(Applications!I535))="OFFER"),1,0)</f>
        <v/>
      </c>
      <c r="E535" s="26">
        <f>IF(AND(ISNUMBER(Applications!M535),OR(N(Applications!O535)&gt;0,UPPER(TRIM(Applications!I535))="INTERVIEWING",UPPER(TRIM(Applications!I535))="OFFER")),Applications!M535-WEEKDAY(Applications!M535,3),"")</f>
        <v/>
      </c>
      <c r="F535" s="26">
        <f>IF(AND(UPPER(TRIM(Applications!I535))="SKIPPED",ISNUMBER(Applications!A535)),Applications!A535-WEEKDAY(Applications!A535,3),"")</f>
        <v/>
      </c>
      <c r="G535" s="26">
        <f>IF(AND(UPPER(TRIM(Applications!I535))="BOOKMARKED",ISNUMBER(Applications!A535)),Applications!A535-WEEKDAY(Applications!A535,3),"")</f>
        <v/>
      </c>
      <c r="H535" s="26">
        <f>IF(AND(UPPER(TRIM(Applications!I535))="NOT APPLIED",ISNUMBER(Applications!A535)),Applications!A535-WEEKDAY(Applications!A535,3),"")</f>
        <v/>
      </c>
      <c r="I535" s="26">
        <f>IF(AND(UPPER(TRIM(Applications!I535))="REJECTED",ISNUMBER(Applications!M535)),Applications!M535-WEEKDAY(Applications!M535,3),"")</f>
        <v/>
      </c>
      <c r="J535" s="26">
        <f>IF(AND(UPPER(TRIM(Applications!I535))="OFFER",ISNUMBER(Applications!M535)),Applications!M535-WEEKDAY(Applications!M535,3),"")</f>
        <v/>
      </c>
      <c r="K535" s="26">
        <f>IF(TRIM(Applications!J535)="","",IFERROR(LOOKUP(2,1/ISNUMBER(SEARCH($R$2:$R$25,Applications!J535)),$S$2:$S$25),""))</f>
        <v/>
      </c>
      <c r="L535" s="26">
        <f>IF(K535="","",IF(COUNTIF(K$2:K535,K535)=1,COUNTIF(K$2:K$2000,K535)+(2001-ROW())/100000,""))</f>
        <v/>
      </c>
      <c r="M535" s="26">
        <f>IF(TRIM(Applications!D535)="","",TRIM(LEFT(TRIM(Applications!D535),FIND(",",TRIM(Applications!D535)&amp;",")-1)))</f>
        <v/>
      </c>
      <c r="N535" s="26">
        <f>IF(M535="","",IF(LEN(TRIM(LEFT(TRIM(MID(TRIM(Applications!D535),FIND(",",TRIM(Applications!D535)&amp;",")+1,200)),FIND(",",TRIM(MID(TRIM(Applications!D535),FIND(",",TRIM(Applications!D535)&amp;",")+1,200))&amp;",")-1)))=2,UPPER(TRIM(LEFT(TRIM(MID(TRIM(Applications!D535),FIND(",",TRIM(Applications!D535)&amp;",")+1,200)),FIND(",",TRIM(MID(TRIM(Applications!D535),FIND(",",TRIM(Applications!D535)&amp;",")+1,200))&amp;",")-1))),IFERROR(VLOOKUP(LOWER(TRIM(LEFT(TRIM(MID(TRIM(Applications!D535),FIND(",",TRIM(Applications!D535)&amp;",")+1,200)),FIND(",",TRIM(MID(TRIM(Applications!D535),FIND(",",TRIM(Applications!D535)&amp;",")+1,200))&amp;",")-1))),$U$2:$V$67,2,FALSE),"")))</f>
        <v/>
      </c>
      <c r="O535" s="26">
        <f>IF(M535="","",IF(N535="",M535,M535&amp;", "&amp;N535))</f>
        <v/>
      </c>
      <c r="P535" s="26">
        <f>IF(O535="","",IF(COUNTIF(O$2:O535,O535)=1,COUNTIF(O$2:O$2000,O535)+(2001-ROW())/100000,""))</f>
        <v/>
      </c>
    </row>
    <row r="536">
      <c r="A536" s="26">
        <f>IF(AND(ISNUMBER(Applications!A536),ISNUMBER(Applications!M536),OR(UPPER(TRIM(Applications!I536))="INTERVIEWING",UPPER(TRIM(Applications!I536))="REJECTED",UPPER(TRIM(Applications!I536))="OFFER")),IF(Applications!M536&gt;=Applications!A536,Applications!M536-Applications!A536,""),"")</f>
        <v/>
      </c>
      <c r="B536" s="26">
        <f>IF(AND(D536=1,ISNUMBER(Applications!A536)),WEEKDAY(Applications!A536),"")</f>
        <v/>
      </c>
      <c r="C536" s="27">
        <f>IF(AND(D536=1,ISNUMBER(Applications!A536)),Applications!A536-WEEKDAY(Applications!A536,3),"")</f>
        <v/>
      </c>
      <c r="D536" s="26">
        <f>IF(OR(UPPER(TRIM(Applications!I536))="APPLIED",UPPER(TRIM(Applications!I536))="INTERVIEWING",UPPER(TRIM(Applications!I536))="REJECTED",UPPER(TRIM(Applications!I536))="OFFER"),1,0)</f>
        <v/>
      </c>
      <c r="E536" s="26">
        <f>IF(AND(ISNUMBER(Applications!M536),OR(N(Applications!O536)&gt;0,UPPER(TRIM(Applications!I536))="INTERVIEWING",UPPER(TRIM(Applications!I536))="OFFER")),Applications!M536-WEEKDAY(Applications!M536,3),"")</f>
        <v/>
      </c>
      <c r="F536" s="26">
        <f>IF(AND(UPPER(TRIM(Applications!I536))="SKIPPED",ISNUMBER(Applications!A536)),Applications!A536-WEEKDAY(Applications!A536,3),"")</f>
        <v/>
      </c>
      <c r="G536" s="26">
        <f>IF(AND(UPPER(TRIM(Applications!I536))="BOOKMARKED",ISNUMBER(Applications!A536)),Applications!A536-WEEKDAY(Applications!A536,3),"")</f>
        <v/>
      </c>
      <c r="H536" s="26">
        <f>IF(AND(UPPER(TRIM(Applications!I536))="NOT APPLIED",ISNUMBER(Applications!A536)),Applications!A536-WEEKDAY(Applications!A536,3),"")</f>
        <v/>
      </c>
      <c r="I536" s="26">
        <f>IF(AND(UPPER(TRIM(Applications!I536))="REJECTED",ISNUMBER(Applications!M536)),Applications!M536-WEEKDAY(Applications!M536,3),"")</f>
        <v/>
      </c>
      <c r="J536" s="26">
        <f>IF(AND(UPPER(TRIM(Applications!I536))="OFFER",ISNUMBER(Applications!M536)),Applications!M536-WEEKDAY(Applications!M536,3),"")</f>
        <v/>
      </c>
      <c r="K536" s="26">
        <f>IF(TRIM(Applications!J536)="","",IFERROR(LOOKUP(2,1/ISNUMBER(SEARCH($R$2:$R$25,Applications!J536)),$S$2:$S$25),""))</f>
        <v/>
      </c>
      <c r="L536" s="26">
        <f>IF(K536="","",IF(COUNTIF(K$2:K536,K536)=1,COUNTIF(K$2:K$2000,K536)+(2001-ROW())/100000,""))</f>
        <v/>
      </c>
      <c r="M536" s="26">
        <f>IF(TRIM(Applications!D536)="","",TRIM(LEFT(TRIM(Applications!D536),FIND(",",TRIM(Applications!D536)&amp;",")-1)))</f>
        <v/>
      </c>
      <c r="N536" s="26">
        <f>IF(M536="","",IF(LEN(TRIM(LEFT(TRIM(MID(TRIM(Applications!D536),FIND(",",TRIM(Applications!D536)&amp;",")+1,200)),FIND(",",TRIM(MID(TRIM(Applications!D536),FIND(",",TRIM(Applications!D536)&amp;",")+1,200))&amp;",")-1)))=2,UPPER(TRIM(LEFT(TRIM(MID(TRIM(Applications!D536),FIND(",",TRIM(Applications!D536)&amp;",")+1,200)),FIND(",",TRIM(MID(TRIM(Applications!D536),FIND(",",TRIM(Applications!D536)&amp;",")+1,200))&amp;",")-1))),IFERROR(VLOOKUP(LOWER(TRIM(LEFT(TRIM(MID(TRIM(Applications!D536),FIND(",",TRIM(Applications!D536)&amp;",")+1,200)),FIND(",",TRIM(MID(TRIM(Applications!D536),FIND(",",TRIM(Applications!D536)&amp;",")+1,200))&amp;",")-1))),$U$2:$V$67,2,FALSE),"")))</f>
        <v/>
      </c>
      <c r="O536" s="26">
        <f>IF(M536="","",IF(N536="",M536,M536&amp;", "&amp;N536))</f>
        <v/>
      </c>
      <c r="P536" s="26">
        <f>IF(O536="","",IF(COUNTIF(O$2:O536,O536)=1,COUNTIF(O$2:O$2000,O536)+(2001-ROW())/100000,""))</f>
        <v/>
      </c>
    </row>
    <row r="537">
      <c r="A537" s="26">
        <f>IF(AND(ISNUMBER(Applications!A537),ISNUMBER(Applications!M537),OR(UPPER(TRIM(Applications!I537))="INTERVIEWING",UPPER(TRIM(Applications!I537))="REJECTED",UPPER(TRIM(Applications!I537))="OFFER")),IF(Applications!M537&gt;=Applications!A537,Applications!M537-Applications!A537,""),"")</f>
        <v/>
      </c>
      <c r="B537" s="26">
        <f>IF(AND(D537=1,ISNUMBER(Applications!A537)),WEEKDAY(Applications!A537),"")</f>
        <v/>
      </c>
      <c r="C537" s="27">
        <f>IF(AND(D537=1,ISNUMBER(Applications!A537)),Applications!A537-WEEKDAY(Applications!A537,3),"")</f>
        <v/>
      </c>
      <c r="D537" s="26">
        <f>IF(OR(UPPER(TRIM(Applications!I537))="APPLIED",UPPER(TRIM(Applications!I537))="INTERVIEWING",UPPER(TRIM(Applications!I537))="REJECTED",UPPER(TRIM(Applications!I537))="OFFER"),1,0)</f>
        <v/>
      </c>
      <c r="E537" s="26">
        <f>IF(AND(ISNUMBER(Applications!M537),OR(N(Applications!O537)&gt;0,UPPER(TRIM(Applications!I537))="INTERVIEWING",UPPER(TRIM(Applications!I537))="OFFER")),Applications!M537-WEEKDAY(Applications!M537,3),"")</f>
        <v/>
      </c>
      <c r="F537" s="26">
        <f>IF(AND(UPPER(TRIM(Applications!I537))="SKIPPED",ISNUMBER(Applications!A537)),Applications!A537-WEEKDAY(Applications!A537,3),"")</f>
        <v/>
      </c>
      <c r="G537" s="26">
        <f>IF(AND(UPPER(TRIM(Applications!I537))="BOOKMARKED",ISNUMBER(Applications!A537)),Applications!A537-WEEKDAY(Applications!A537,3),"")</f>
        <v/>
      </c>
      <c r="H537" s="26">
        <f>IF(AND(UPPER(TRIM(Applications!I537))="NOT APPLIED",ISNUMBER(Applications!A537)),Applications!A537-WEEKDAY(Applications!A537,3),"")</f>
        <v/>
      </c>
      <c r="I537" s="26">
        <f>IF(AND(UPPER(TRIM(Applications!I537))="REJECTED",ISNUMBER(Applications!M537)),Applications!M537-WEEKDAY(Applications!M537,3),"")</f>
        <v/>
      </c>
      <c r="J537" s="26">
        <f>IF(AND(UPPER(TRIM(Applications!I537))="OFFER",ISNUMBER(Applications!M537)),Applications!M537-WEEKDAY(Applications!M537,3),"")</f>
        <v/>
      </c>
      <c r="K537" s="26">
        <f>IF(TRIM(Applications!J537)="","",IFERROR(LOOKUP(2,1/ISNUMBER(SEARCH($R$2:$R$25,Applications!J537)),$S$2:$S$25),""))</f>
        <v/>
      </c>
      <c r="L537" s="26">
        <f>IF(K537="","",IF(COUNTIF(K$2:K537,K537)=1,COUNTIF(K$2:K$2000,K537)+(2001-ROW())/100000,""))</f>
        <v/>
      </c>
      <c r="M537" s="26">
        <f>IF(TRIM(Applications!D537)="","",TRIM(LEFT(TRIM(Applications!D537),FIND(",",TRIM(Applications!D537)&amp;",")-1)))</f>
        <v/>
      </c>
      <c r="N537" s="26">
        <f>IF(M537="","",IF(LEN(TRIM(LEFT(TRIM(MID(TRIM(Applications!D537),FIND(",",TRIM(Applications!D537)&amp;",")+1,200)),FIND(",",TRIM(MID(TRIM(Applications!D537),FIND(",",TRIM(Applications!D537)&amp;",")+1,200))&amp;",")-1)))=2,UPPER(TRIM(LEFT(TRIM(MID(TRIM(Applications!D537),FIND(",",TRIM(Applications!D537)&amp;",")+1,200)),FIND(",",TRIM(MID(TRIM(Applications!D537),FIND(",",TRIM(Applications!D537)&amp;",")+1,200))&amp;",")-1))),IFERROR(VLOOKUP(LOWER(TRIM(LEFT(TRIM(MID(TRIM(Applications!D537),FIND(",",TRIM(Applications!D537)&amp;",")+1,200)),FIND(",",TRIM(MID(TRIM(Applications!D537),FIND(",",TRIM(Applications!D537)&amp;",")+1,200))&amp;",")-1))),$U$2:$V$67,2,FALSE),"")))</f>
        <v/>
      </c>
      <c r="O537" s="26">
        <f>IF(M537="","",IF(N537="",M537,M537&amp;", "&amp;N537))</f>
        <v/>
      </c>
      <c r="P537" s="26">
        <f>IF(O537="","",IF(COUNTIF(O$2:O537,O537)=1,COUNTIF(O$2:O$2000,O537)+(2001-ROW())/100000,""))</f>
        <v/>
      </c>
    </row>
    <row r="538">
      <c r="A538" s="26">
        <f>IF(AND(ISNUMBER(Applications!A538),ISNUMBER(Applications!M538),OR(UPPER(TRIM(Applications!I538))="INTERVIEWING",UPPER(TRIM(Applications!I538))="REJECTED",UPPER(TRIM(Applications!I538))="OFFER")),IF(Applications!M538&gt;=Applications!A538,Applications!M538-Applications!A538,""),"")</f>
        <v/>
      </c>
      <c r="B538" s="26">
        <f>IF(AND(D538=1,ISNUMBER(Applications!A538)),WEEKDAY(Applications!A538),"")</f>
        <v/>
      </c>
      <c r="C538" s="27">
        <f>IF(AND(D538=1,ISNUMBER(Applications!A538)),Applications!A538-WEEKDAY(Applications!A538,3),"")</f>
        <v/>
      </c>
      <c r="D538" s="26">
        <f>IF(OR(UPPER(TRIM(Applications!I538))="APPLIED",UPPER(TRIM(Applications!I538))="INTERVIEWING",UPPER(TRIM(Applications!I538))="REJECTED",UPPER(TRIM(Applications!I538))="OFFER"),1,0)</f>
        <v/>
      </c>
      <c r="E538" s="26">
        <f>IF(AND(ISNUMBER(Applications!M538),OR(N(Applications!O538)&gt;0,UPPER(TRIM(Applications!I538))="INTERVIEWING",UPPER(TRIM(Applications!I538))="OFFER")),Applications!M538-WEEKDAY(Applications!M538,3),"")</f>
        <v/>
      </c>
      <c r="F538" s="26">
        <f>IF(AND(UPPER(TRIM(Applications!I538))="SKIPPED",ISNUMBER(Applications!A538)),Applications!A538-WEEKDAY(Applications!A538,3),"")</f>
        <v/>
      </c>
      <c r="G538" s="26">
        <f>IF(AND(UPPER(TRIM(Applications!I538))="BOOKMARKED",ISNUMBER(Applications!A538)),Applications!A538-WEEKDAY(Applications!A538,3),"")</f>
        <v/>
      </c>
      <c r="H538" s="26">
        <f>IF(AND(UPPER(TRIM(Applications!I538))="NOT APPLIED",ISNUMBER(Applications!A538)),Applications!A538-WEEKDAY(Applications!A538,3),"")</f>
        <v/>
      </c>
      <c r="I538" s="26">
        <f>IF(AND(UPPER(TRIM(Applications!I538))="REJECTED",ISNUMBER(Applications!M538)),Applications!M538-WEEKDAY(Applications!M538,3),"")</f>
        <v/>
      </c>
      <c r="J538" s="26">
        <f>IF(AND(UPPER(TRIM(Applications!I538))="OFFER",ISNUMBER(Applications!M538)),Applications!M538-WEEKDAY(Applications!M538,3),"")</f>
        <v/>
      </c>
      <c r="K538" s="26">
        <f>IF(TRIM(Applications!J538)="","",IFERROR(LOOKUP(2,1/ISNUMBER(SEARCH($R$2:$R$25,Applications!J538)),$S$2:$S$25),""))</f>
        <v/>
      </c>
      <c r="L538" s="26">
        <f>IF(K538="","",IF(COUNTIF(K$2:K538,K538)=1,COUNTIF(K$2:K$2000,K538)+(2001-ROW())/100000,""))</f>
        <v/>
      </c>
      <c r="M538" s="26">
        <f>IF(TRIM(Applications!D538)="","",TRIM(LEFT(TRIM(Applications!D538),FIND(",",TRIM(Applications!D538)&amp;",")-1)))</f>
        <v/>
      </c>
      <c r="N538" s="26">
        <f>IF(M538="","",IF(LEN(TRIM(LEFT(TRIM(MID(TRIM(Applications!D538),FIND(",",TRIM(Applications!D538)&amp;",")+1,200)),FIND(",",TRIM(MID(TRIM(Applications!D538),FIND(",",TRIM(Applications!D538)&amp;",")+1,200))&amp;",")-1)))=2,UPPER(TRIM(LEFT(TRIM(MID(TRIM(Applications!D538),FIND(",",TRIM(Applications!D538)&amp;",")+1,200)),FIND(",",TRIM(MID(TRIM(Applications!D538),FIND(",",TRIM(Applications!D538)&amp;",")+1,200))&amp;",")-1))),IFERROR(VLOOKUP(LOWER(TRIM(LEFT(TRIM(MID(TRIM(Applications!D538),FIND(",",TRIM(Applications!D538)&amp;",")+1,200)),FIND(",",TRIM(MID(TRIM(Applications!D538),FIND(",",TRIM(Applications!D538)&amp;",")+1,200))&amp;",")-1))),$U$2:$V$67,2,FALSE),"")))</f>
        <v/>
      </c>
      <c r="O538" s="26">
        <f>IF(M538="","",IF(N538="",M538,M538&amp;", "&amp;N538))</f>
        <v/>
      </c>
      <c r="P538" s="26">
        <f>IF(O538="","",IF(COUNTIF(O$2:O538,O538)=1,COUNTIF(O$2:O$2000,O538)+(2001-ROW())/100000,""))</f>
        <v/>
      </c>
    </row>
    <row r="539">
      <c r="A539" s="26">
        <f>IF(AND(ISNUMBER(Applications!A539),ISNUMBER(Applications!M539),OR(UPPER(TRIM(Applications!I539))="INTERVIEWING",UPPER(TRIM(Applications!I539))="REJECTED",UPPER(TRIM(Applications!I539))="OFFER")),IF(Applications!M539&gt;=Applications!A539,Applications!M539-Applications!A539,""),"")</f>
        <v/>
      </c>
      <c r="B539" s="26">
        <f>IF(AND(D539=1,ISNUMBER(Applications!A539)),WEEKDAY(Applications!A539),"")</f>
        <v/>
      </c>
      <c r="C539" s="27">
        <f>IF(AND(D539=1,ISNUMBER(Applications!A539)),Applications!A539-WEEKDAY(Applications!A539,3),"")</f>
        <v/>
      </c>
      <c r="D539" s="26">
        <f>IF(OR(UPPER(TRIM(Applications!I539))="APPLIED",UPPER(TRIM(Applications!I539))="INTERVIEWING",UPPER(TRIM(Applications!I539))="REJECTED",UPPER(TRIM(Applications!I539))="OFFER"),1,0)</f>
        <v/>
      </c>
      <c r="E539" s="26">
        <f>IF(AND(ISNUMBER(Applications!M539),OR(N(Applications!O539)&gt;0,UPPER(TRIM(Applications!I539))="INTERVIEWING",UPPER(TRIM(Applications!I539))="OFFER")),Applications!M539-WEEKDAY(Applications!M539,3),"")</f>
        <v/>
      </c>
      <c r="F539" s="26">
        <f>IF(AND(UPPER(TRIM(Applications!I539))="SKIPPED",ISNUMBER(Applications!A539)),Applications!A539-WEEKDAY(Applications!A539,3),"")</f>
        <v/>
      </c>
      <c r="G539" s="26">
        <f>IF(AND(UPPER(TRIM(Applications!I539))="BOOKMARKED",ISNUMBER(Applications!A539)),Applications!A539-WEEKDAY(Applications!A539,3),"")</f>
        <v/>
      </c>
      <c r="H539" s="26">
        <f>IF(AND(UPPER(TRIM(Applications!I539))="NOT APPLIED",ISNUMBER(Applications!A539)),Applications!A539-WEEKDAY(Applications!A539,3),"")</f>
        <v/>
      </c>
      <c r="I539" s="26">
        <f>IF(AND(UPPER(TRIM(Applications!I539))="REJECTED",ISNUMBER(Applications!M539)),Applications!M539-WEEKDAY(Applications!M539,3),"")</f>
        <v/>
      </c>
      <c r="J539" s="26">
        <f>IF(AND(UPPER(TRIM(Applications!I539))="OFFER",ISNUMBER(Applications!M539)),Applications!M539-WEEKDAY(Applications!M539,3),"")</f>
        <v/>
      </c>
      <c r="K539" s="26">
        <f>IF(TRIM(Applications!J539)="","",IFERROR(LOOKUP(2,1/ISNUMBER(SEARCH($R$2:$R$25,Applications!J539)),$S$2:$S$25),""))</f>
        <v/>
      </c>
      <c r="L539" s="26">
        <f>IF(K539="","",IF(COUNTIF(K$2:K539,K539)=1,COUNTIF(K$2:K$2000,K539)+(2001-ROW())/100000,""))</f>
        <v/>
      </c>
      <c r="M539" s="26">
        <f>IF(TRIM(Applications!D539)="","",TRIM(LEFT(TRIM(Applications!D539),FIND(",",TRIM(Applications!D539)&amp;",")-1)))</f>
        <v/>
      </c>
      <c r="N539" s="26">
        <f>IF(M539="","",IF(LEN(TRIM(LEFT(TRIM(MID(TRIM(Applications!D539),FIND(",",TRIM(Applications!D539)&amp;",")+1,200)),FIND(",",TRIM(MID(TRIM(Applications!D539),FIND(",",TRIM(Applications!D539)&amp;",")+1,200))&amp;",")-1)))=2,UPPER(TRIM(LEFT(TRIM(MID(TRIM(Applications!D539),FIND(",",TRIM(Applications!D539)&amp;",")+1,200)),FIND(",",TRIM(MID(TRIM(Applications!D539),FIND(",",TRIM(Applications!D539)&amp;",")+1,200))&amp;",")-1))),IFERROR(VLOOKUP(LOWER(TRIM(LEFT(TRIM(MID(TRIM(Applications!D539),FIND(",",TRIM(Applications!D539)&amp;",")+1,200)),FIND(",",TRIM(MID(TRIM(Applications!D539),FIND(",",TRIM(Applications!D539)&amp;",")+1,200))&amp;",")-1))),$U$2:$V$67,2,FALSE),"")))</f>
        <v/>
      </c>
      <c r="O539" s="26">
        <f>IF(M539="","",IF(N539="",M539,M539&amp;", "&amp;N539))</f>
        <v/>
      </c>
      <c r="P539" s="26">
        <f>IF(O539="","",IF(COUNTIF(O$2:O539,O539)=1,COUNTIF(O$2:O$2000,O539)+(2001-ROW())/100000,""))</f>
        <v/>
      </c>
    </row>
    <row r="540">
      <c r="A540" s="26">
        <f>IF(AND(ISNUMBER(Applications!A540),ISNUMBER(Applications!M540),OR(UPPER(TRIM(Applications!I540))="INTERVIEWING",UPPER(TRIM(Applications!I540))="REJECTED",UPPER(TRIM(Applications!I540))="OFFER")),IF(Applications!M540&gt;=Applications!A540,Applications!M540-Applications!A540,""),"")</f>
        <v/>
      </c>
      <c r="B540" s="26">
        <f>IF(AND(D540=1,ISNUMBER(Applications!A540)),WEEKDAY(Applications!A540),"")</f>
        <v/>
      </c>
      <c r="C540" s="27">
        <f>IF(AND(D540=1,ISNUMBER(Applications!A540)),Applications!A540-WEEKDAY(Applications!A540,3),"")</f>
        <v/>
      </c>
      <c r="D540" s="26">
        <f>IF(OR(UPPER(TRIM(Applications!I540))="APPLIED",UPPER(TRIM(Applications!I540))="INTERVIEWING",UPPER(TRIM(Applications!I540))="REJECTED",UPPER(TRIM(Applications!I540))="OFFER"),1,0)</f>
        <v/>
      </c>
      <c r="E540" s="26">
        <f>IF(AND(ISNUMBER(Applications!M540),OR(N(Applications!O540)&gt;0,UPPER(TRIM(Applications!I540))="INTERVIEWING",UPPER(TRIM(Applications!I540))="OFFER")),Applications!M540-WEEKDAY(Applications!M540,3),"")</f>
        <v/>
      </c>
      <c r="F540" s="26">
        <f>IF(AND(UPPER(TRIM(Applications!I540))="SKIPPED",ISNUMBER(Applications!A540)),Applications!A540-WEEKDAY(Applications!A540,3),"")</f>
        <v/>
      </c>
      <c r="G540" s="26">
        <f>IF(AND(UPPER(TRIM(Applications!I540))="BOOKMARKED",ISNUMBER(Applications!A540)),Applications!A540-WEEKDAY(Applications!A540,3),"")</f>
        <v/>
      </c>
      <c r="H540" s="26">
        <f>IF(AND(UPPER(TRIM(Applications!I540))="NOT APPLIED",ISNUMBER(Applications!A540)),Applications!A540-WEEKDAY(Applications!A540,3),"")</f>
        <v/>
      </c>
      <c r="I540" s="26">
        <f>IF(AND(UPPER(TRIM(Applications!I540))="REJECTED",ISNUMBER(Applications!M540)),Applications!M540-WEEKDAY(Applications!M540,3),"")</f>
        <v/>
      </c>
      <c r="J540" s="26">
        <f>IF(AND(UPPER(TRIM(Applications!I540))="OFFER",ISNUMBER(Applications!M540)),Applications!M540-WEEKDAY(Applications!M540,3),"")</f>
        <v/>
      </c>
      <c r="K540" s="26">
        <f>IF(TRIM(Applications!J540)="","",IFERROR(LOOKUP(2,1/ISNUMBER(SEARCH($R$2:$R$25,Applications!J540)),$S$2:$S$25),""))</f>
        <v/>
      </c>
      <c r="L540" s="26">
        <f>IF(K540="","",IF(COUNTIF(K$2:K540,K540)=1,COUNTIF(K$2:K$2000,K540)+(2001-ROW())/100000,""))</f>
        <v/>
      </c>
      <c r="M540" s="26">
        <f>IF(TRIM(Applications!D540)="","",TRIM(LEFT(TRIM(Applications!D540),FIND(",",TRIM(Applications!D540)&amp;",")-1)))</f>
        <v/>
      </c>
      <c r="N540" s="26">
        <f>IF(M540="","",IF(LEN(TRIM(LEFT(TRIM(MID(TRIM(Applications!D540),FIND(",",TRIM(Applications!D540)&amp;",")+1,200)),FIND(",",TRIM(MID(TRIM(Applications!D540),FIND(",",TRIM(Applications!D540)&amp;",")+1,200))&amp;",")-1)))=2,UPPER(TRIM(LEFT(TRIM(MID(TRIM(Applications!D540),FIND(",",TRIM(Applications!D540)&amp;",")+1,200)),FIND(",",TRIM(MID(TRIM(Applications!D540),FIND(",",TRIM(Applications!D540)&amp;",")+1,200))&amp;",")-1))),IFERROR(VLOOKUP(LOWER(TRIM(LEFT(TRIM(MID(TRIM(Applications!D540),FIND(",",TRIM(Applications!D540)&amp;",")+1,200)),FIND(",",TRIM(MID(TRIM(Applications!D540),FIND(",",TRIM(Applications!D540)&amp;",")+1,200))&amp;",")-1))),$U$2:$V$67,2,FALSE),"")))</f>
        <v/>
      </c>
      <c r="O540" s="26">
        <f>IF(M540="","",IF(N540="",M540,M540&amp;", "&amp;N540))</f>
        <v/>
      </c>
      <c r="P540" s="26">
        <f>IF(O540="","",IF(COUNTIF(O$2:O540,O540)=1,COUNTIF(O$2:O$2000,O540)+(2001-ROW())/100000,""))</f>
        <v/>
      </c>
    </row>
    <row r="541">
      <c r="A541" s="26">
        <f>IF(AND(ISNUMBER(Applications!A541),ISNUMBER(Applications!M541),OR(UPPER(TRIM(Applications!I541))="INTERVIEWING",UPPER(TRIM(Applications!I541))="REJECTED",UPPER(TRIM(Applications!I541))="OFFER")),IF(Applications!M541&gt;=Applications!A541,Applications!M541-Applications!A541,""),"")</f>
        <v/>
      </c>
      <c r="B541" s="26">
        <f>IF(AND(D541=1,ISNUMBER(Applications!A541)),WEEKDAY(Applications!A541),"")</f>
        <v/>
      </c>
      <c r="C541" s="27">
        <f>IF(AND(D541=1,ISNUMBER(Applications!A541)),Applications!A541-WEEKDAY(Applications!A541,3),"")</f>
        <v/>
      </c>
      <c r="D541" s="26">
        <f>IF(OR(UPPER(TRIM(Applications!I541))="APPLIED",UPPER(TRIM(Applications!I541))="INTERVIEWING",UPPER(TRIM(Applications!I541))="REJECTED",UPPER(TRIM(Applications!I541))="OFFER"),1,0)</f>
        <v/>
      </c>
      <c r="E541" s="26">
        <f>IF(AND(ISNUMBER(Applications!M541),OR(N(Applications!O541)&gt;0,UPPER(TRIM(Applications!I541))="INTERVIEWING",UPPER(TRIM(Applications!I541))="OFFER")),Applications!M541-WEEKDAY(Applications!M541,3),"")</f>
        <v/>
      </c>
      <c r="F541" s="26">
        <f>IF(AND(UPPER(TRIM(Applications!I541))="SKIPPED",ISNUMBER(Applications!A541)),Applications!A541-WEEKDAY(Applications!A541,3),"")</f>
        <v/>
      </c>
      <c r="G541" s="26">
        <f>IF(AND(UPPER(TRIM(Applications!I541))="BOOKMARKED",ISNUMBER(Applications!A541)),Applications!A541-WEEKDAY(Applications!A541,3),"")</f>
        <v/>
      </c>
      <c r="H541" s="26">
        <f>IF(AND(UPPER(TRIM(Applications!I541))="NOT APPLIED",ISNUMBER(Applications!A541)),Applications!A541-WEEKDAY(Applications!A541,3),"")</f>
        <v/>
      </c>
      <c r="I541" s="26">
        <f>IF(AND(UPPER(TRIM(Applications!I541))="REJECTED",ISNUMBER(Applications!M541)),Applications!M541-WEEKDAY(Applications!M541,3),"")</f>
        <v/>
      </c>
      <c r="J541" s="26">
        <f>IF(AND(UPPER(TRIM(Applications!I541))="OFFER",ISNUMBER(Applications!M541)),Applications!M541-WEEKDAY(Applications!M541,3),"")</f>
        <v/>
      </c>
      <c r="K541" s="26">
        <f>IF(TRIM(Applications!J541)="","",IFERROR(LOOKUP(2,1/ISNUMBER(SEARCH($R$2:$R$25,Applications!J541)),$S$2:$S$25),""))</f>
        <v/>
      </c>
      <c r="L541" s="26">
        <f>IF(K541="","",IF(COUNTIF(K$2:K541,K541)=1,COUNTIF(K$2:K$2000,K541)+(2001-ROW())/100000,""))</f>
        <v/>
      </c>
      <c r="M541" s="26">
        <f>IF(TRIM(Applications!D541)="","",TRIM(LEFT(TRIM(Applications!D541),FIND(",",TRIM(Applications!D541)&amp;",")-1)))</f>
        <v/>
      </c>
      <c r="N541" s="26">
        <f>IF(M541="","",IF(LEN(TRIM(LEFT(TRIM(MID(TRIM(Applications!D541),FIND(",",TRIM(Applications!D541)&amp;",")+1,200)),FIND(",",TRIM(MID(TRIM(Applications!D541),FIND(",",TRIM(Applications!D541)&amp;",")+1,200))&amp;",")-1)))=2,UPPER(TRIM(LEFT(TRIM(MID(TRIM(Applications!D541),FIND(",",TRIM(Applications!D541)&amp;",")+1,200)),FIND(",",TRIM(MID(TRIM(Applications!D541),FIND(",",TRIM(Applications!D541)&amp;",")+1,200))&amp;",")-1))),IFERROR(VLOOKUP(LOWER(TRIM(LEFT(TRIM(MID(TRIM(Applications!D541),FIND(",",TRIM(Applications!D541)&amp;",")+1,200)),FIND(",",TRIM(MID(TRIM(Applications!D541),FIND(",",TRIM(Applications!D541)&amp;",")+1,200))&amp;",")-1))),$U$2:$V$67,2,FALSE),"")))</f>
        <v/>
      </c>
      <c r="O541" s="26">
        <f>IF(M541="","",IF(N541="",M541,M541&amp;", "&amp;N541))</f>
        <v/>
      </c>
      <c r="P541" s="26">
        <f>IF(O541="","",IF(COUNTIF(O$2:O541,O541)=1,COUNTIF(O$2:O$2000,O541)+(2001-ROW())/100000,""))</f>
        <v/>
      </c>
    </row>
    <row r="542">
      <c r="A542" s="26">
        <f>IF(AND(ISNUMBER(Applications!A542),ISNUMBER(Applications!M542),OR(UPPER(TRIM(Applications!I542))="INTERVIEWING",UPPER(TRIM(Applications!I542))="REJECTED",UPPER(TRIM(Applications!I542))="OFFER")),IF(Applications!M542&gt;=Applications!A542,Applications!M542-Applications!A542,""),"")</f>
        <v/>
      </c>
      <c r="B542" s="26">
        <f>IF(AND(D542=1,ISNUMBER(Applications!A542)),WEEKDAY(Applications!A542),"")</f>
        <v/>
      </c>
      <c r="C542" s="27">
        <f>IF(AND(D542=1,ISNUMBER(Applications!A542)),Applications!A542-WEEKDAY(Applications!A542,3),"")</f>
        <v/>
      </c>
      <c r="D542" s="26">
        <f>IF(OR(UPPER(TRIM(Applications!I542))="APPLIED",UPPER(TRIM(Applications!I542))="INTERVIEWING",UPPER(TRIM(Applications!I542))="REJECTED",UPPER(TRIM(Applications!I542))="OFFER"),1,0)</f>
        <v/>
      </c>
      <c r="E542" s="26">
        <f>IF(AND(ISNUMBER(Applications!M542),OR(N(Applications!O542)&gt;0,UPPER(TRIM(Applications!I542))="INTERVIEWING",UPPER(TRIM(Applications!I542))="OFFER")),Applications!M542-WEEKDAY(Applications!M542,3),"")</f>
        <v/>
      </c>
      <c r="F542" s="26">
        <f>IF(AND(UPPER(TRIM(Applications!I542))="SKIPPED",ISNUMBER(Applications!A542)),Applications!A542-WEEKDAY(Applications!A542,3),"")</f>
        <v/>
      </c>
      <c r="G542" s="26">
        <f>IF(AND(UPPER(TRIM(Applications!I542))="BOOKMARKED",ISNUMBER(Applications!A542)),Applications!A542-WEEKDAY(Applications!A542,3),"")</f>
        <v/>
      </c>
      <c r="H542" s="26">
        <f>IF(AND(UPPER(TRIM(Applications!I542))="NOT APPLIED",ISNUMBER(Applications!A542)),Applications!A542-WEEKDAY(Applications!A542,3),"")</f>
        <v/>
      </c>
      <c r="I542" s="26">
        <f>IF(AND(UPPER(TRIM(Applications!I542))="REJECTED",ISNUMBER(Applications!M542)),Applications!M542-WEEKDAY(Applications!M542,3),"")</f>
        <v/>
      </c>
      <c r="J542" s="26">
        <f>IF(AND(UPPER(TRIM(Applications!I542))="OFFER",ISNUMBER(Applications!M542)),Applications!M542-WEEKDAY(Applications!M542,3),"")</f>
        <v/>
      </c>
      <c r="K542" s="26">
        <f>IF(TRIM(Applications!J542)="","",IFERROR(LOOKUP(2,1/ISNUMBER(SEARCH($R$2:$R$25,Applications!J542)),$S$2:$S$25),""))</f>
        <v/>
      </c>
      <c r="L542" s="26">
        <f>IF(K542="","",IF(COUNTIF(K$2:K542,K542)=1,COUNTIF(K$2:K$2000,K542)+(2001-ROW())/100000,""))</f>
        <v/>
      </c>
      <c r="M542" s="26">
        <f>IF(TRIM(Applications!D542)="","",TRIM(LEFT(TRIM(Applications!D542),FIND(",",TRIM(Applications!D542)&amp;",")-1)))</f>
        <v/>
      </c>
      <c r="N542" s="26">
        <f>IF(M542="","",IF(LEN(TRIM(LEFT(TRIM(MID(TRIM(Applications!D542),FIND(",",TRIM(Applications!D542)&amp;",")+1,200)),FIND(",",TRIM(MID(TRIM(Applications!D542),FIND(",",TRIM(Applications!D542)&amp;",")+1,200))&amp;",")-1)))=2,UPPER(TRIM(LEFT(TRIM(MID(TRIM(Applications!D542),FIND(",",TRIM(Applications!D542)&amp;",")+1,200)),FIND(",",TRIM(MID(TRIM(Applications!D542),FIND(",",TRIM(Applications!D542)&amp;",")+1,200))&amp;",")-1))),IFERROR(VLOOKUP(LOWER(TRIM(LEFT(TRIM(MID(TRIM(Applications!D542),FIND(",",TRIM(Applications!D542)&amp;",")+1,200)),FIND(",",TRIM(MID(TRIM(Applications!D542),FIND(",",TRIM(Applications!D542)&amp;",")+1,200))&amp;",")-1))),$U$2:$V$67,2,FALSE),"")))</f>
        <v/>
      </c>
      <c r="O542" s="26">
        <f>IF(M542="","",IF(N542="",M542,M542&amp;", "&amp;N542))</f>
        <v/>
      </c>
      <c r="P542" s="26">
        <f>IF(O542="","",IF(COUNTIF(O$2:O542,O542)=1,COUNTIF(O$2:O$2000,O542)+(2001-ROW())/100000,""))</f>
        <v/>
      </c>
    </row>
    <row r="543">
      <c r="A543" s="26">
        <f>IF(AND(ISNUMBER(Applications!A543),ISNUMBER(Applications!M543),OR(UPPER(TRIM(Applications!I543))="INTERVIEWING",UPPER(TRIM(Applications!I543))="REJECTED",UPPER(TRIM(Applications!I543))="OFFER")),IF(Applications!M543&gt;=Applications!A543,Applications!M543-Applications!A543,""),"")</f>
        <v/>
      </c>
      <c r="B543" s="26">
        <f>IF(AND(D543=1,ISNUMBER(Applications!A543)),WEEKDAY(Applications!A543),"")</f>
        <v/>
      </c>
      <c r="C543" s="27">
        <f>IF(AND(D543=1,ISNUMBER(Applications!A543)),Applications!A543-WEEKDAY(Applications!A543,3),"")</f>
        <v/>
      </c>
      <c r="D543" s="26">
        <f>IF(OR(UPPER(TRIM(Applications!I543))="APPLIED",UPPER(TRIM(Applications!I543))="INTERVIEWING",UPPER(TRIM(Applications!I543))="REJECTED",UPPER(TRIM(Applications!I543))="OFFER"),1,0)</f>
        <v/>
      </c>
      <c r="E543" s="26">
        <f>IF(AND(ISNUMBER(Applications!M543),OR(N(Applications!O543)&gt;0,UPPER(TRIM(Applications!I543))="INTERVIEWING",UPPER(TRIM(Applications!I543))="OFFER")),Applications!M543-WEEKDAY(Applications!M543,3),"")</f>
        <v/>
      </c>
      <c r="F543" s="26">
        <f>IF(AND(UPPER(TRIM(Applications!I543))="SKIPPED",ISNUMBER(Applications!A543)),Applications!A543-WEEKDAY(Applications!A543,3),"")</f>
        <v/>
      </c>
      <c r="G543" s="26">
        <f>IF(AND(UPPER(TRIM(Applications!I543))="BOOKMARKED",ISNUMBER(Applications!A543)),Applications!A543-WEEKDAY(Applications!A543,3),"")</f>
        <v/>
      </c>
      <c r="H543" s="26">
        <f>IF(AND(UPPER(TRIM(Applications!I543))="NOT APPLIED",ISNUMBER(Applications!A543)),Applications!A543-WEEKDAY(Applications!A543,3),"")</f>
        <v/>
      </c>
      <c r="I543" s="26">
        <f>IF(AND(UPPER(TRIM(Applications!I543))="REJECTED",ISNUMBER(Applications!M543)),Applications!M543-WEEKDAY(Applications!M543,3),"")</f>
        <v/>
      </c>
      <c r="J543" s="26">
        <f>IF(AND(UPPER(TRIM(Applications!I543))="OFFER",ISNUMBER(Applications!M543)),Applications!M543-WEEKDAY(Applications!M543,3),"")</f>
        <v/>
      </c>
      <c r="K543" s="26">
        <f>IF(TRIM(Applications!J543)="","",IFERROR(LOOKUP(2,1/ISNUMBER(SEARCH($R$2:$R$25,Applications!J543)),$S$2:$S$25),""))</f>
        <v/>
      </c>
      <c r="L543" s="26">
        <f>IF(K543="","",IF(COUNTIF(K$2:K543,K543)=1,COUNTIF(K$2:K$2000,K543)+(2001-ROW())/100000,""))</f>
        <v/>
      </c>
      <c r="M543" s="26">
        <f>IF(TRIM(Applications!D543)="","",TRIM(LEFT(TRIM(Applications!D543),FIND(",",TRIM(Applications!D543)&amp;",")-1)))</f>
        <v/>
      </c>
      <c r="N543" s="26">
        <f>IF(M543="","",IF(LEN(TRIM(LEFT(TRIM(MID(TRIM(Applications!D543),FIND(",",TRIM(Applications!D543)&amp;",")+1,200)),FIND(",",TRIM(MID(TRIM(Applications!D543),FIND(",",TRIM(Applications!D543)&amp;",")+1,200))&amp;",")-1)))=2,UPPER(TRIM(LEFT(TRIM(MID(TRIM(Applications!D543),FIND(",",TRIM(Applications!D543)&amp;",")+1,200)),FIND(",",TRIM(MID(TRIM(Applications!D543),FIND(",",TRIM(Applications!D543)&amp;",")+1,200))&amp;",")-1))),IFERROR(VLOOKUP(LOWER(TRIM(LEFT(TRIM(MID(TRIM(Applications!D543),FIND(",",TRIM(Applications!D543)&amp;",")+1,200)),FIND(",",TRIM(MID(TRIM(Applications!D543),FIND(",",TRIM(Applications!D543)&amp;",")+1,200))&amp;",")-1))),$U$2:$V$67,2,FALSE),"")))</f>
        <v/>
      </c>
      <c r="O543" s="26">
        <f>IF(M543="","",IF(N543="",M543,M543&amp;", "&amp;N543))</f>
        <v/>
      </c>
      <c r="P543" s="26">
        <f>IF(O543="","",IF(COUNTIF(O$2:O543,O543)=1,COUNTIF(O$2:O$2000,O543)+(2001-ROW())/100000,""))</f>
        <v/>
      </c>
    </row>
    <row r="544">
      <c r="A544" s="26">
        <f>IF(AND(ISNUMBER(Applications!A544),ISNUMBER(Applications!M544),OR(UPPER(TRIM(Applications!I544))="INTERVIEWING",UPPER(TRIM(Applications!I544))="REJECTED",UPPER(TRIM(Applications!I544))="OFFER")),IF(Applications!M544&gt;=Applications!A544,Applications!M544-Applications!A544,""),"")</f>
        <v/>
      </c>
      <c r="B544" s="26">
        <f>IF(AND(D544=1,ISNUMBER(Applications!A544)),WEEKDAY(Applications!A544),"")</f>
        <v/>
      </c>
      <c r="C544" s="27">
        <f>IF(AND(D544=1,ISNUMBER(Applications!A544)),Applications!A544-WEEKDAY(Applications!A544,3),"")</f>
        <v/>
      </c>
      <c r="D544" s="26">
        <f>IF(OR(UPPER(TRIM(Applications!I544))="APPLIED",UPPER(TRIM(Applications!I544))="INTERVIEWING",UPPER(TRIM(Applications!I544))="REJECTED",UPPER(TRIM(Applications!I544))="OFFER"),1,0)</f>
        <v/>
      </c>
      <c r="E544" s="26">
        <f>IF(AND(ISNUMBER(Applications!M544),OR(N(Applications!O544)&gt;0,UPPER(TRIM(Applications!I544))="INTERVIEWING",UPPER(TRIM(Applications!I544))="OFFER")),Applications!M544-WEEKDAY(Applications!M544,3),"")</f>
        <v/>
      </c>
      <c r="F544" s="26">
        <f>IF(AND(UPPER(TRIM(Applications!I544))="SKIPPED",ISNUMBER(Applications!A544)),Applications!A544-WEEKDAY(Applications!A544,3),"")</f>
        <v/>
      </c>
      <c r="G544" s="26">
        <f>IF(AND(UPPER(TRIM(Applications!I544))="BOOKMARKED",ISNUMBER(Applications!A544)),Applications!A544-WEEKDAY(Applications!A544,3),"")</f>
        <v/>
      </c>
      <c r="H544" s="26">
        <f>IF(AND(UPPER(TRIM(Applications!I544))="NOT APPLIED",ISNUMBER(Applications!A544)),Applications!A544-WEEKDAY(Applications!A544,3),"")</f>
        <v/>
      </c>
      <c r="I544" s="26">
        <f>IF(AND(UPPER(TRIM(Applications!I544))="REJECTED",ISNUMBER(Applications!M544)),Applications!M544-WEEKDAY(Applications!M544,3),"")</f>
        <v/>
      </c>
      <c r="J544" s="26">
        <f>IF(AND(UPPER(TRIM(Applications!I544))="OFFER",ISNUMBER(Applications!M544)),Applications!M544-WEEKDAY(Applications!M544,3),"")</f>
        <v/>
      </c>
      <c r="K544" s="26">
        <f>IF(TRIM(Applications!J544)="","",IFERROR(LOOKUP(2,1/ISNUMBER(SEARCH($R$2:$R$25,Applications!J544)),$S$2:$S$25),""))</f>
        <v/>
      </c>
      <c r="L544" s="26">
        <f>IF(K544="","",IF(COUNTIF(K$2:K544,K544)=1,COUNTIF(K$2:K$2000,K544)+(2001-ROW())/100000,""))</f>
        <v/>
      </c>
      <c r="M544" s="26">
        <f>IF(TRIM(Applications!D544)="","",TRIM(LEFT(TRIM(Applications!D544),FIND(",",TRIM(Applications!D544)&amp;",")-1)))</f>
        <v/>
      </c>
      <c r="N544" s="26">
        <f>IF(M544="","",IF(LEN(TRIM(LEFT(TRIM(MID(TRIM(Applications!D544),FIND(",",TRIM(Applications!D544)&amp;",")+1,200)),FIND(",",TRIM(MID(TRIM(Applications!D544),FIND(",",TRIM(Applications!D544)&amp;",")+1,200))&amp;",")-1)))=2,UPPER(TRIM(LEFT(TRIM(MID(TRIM(Applications!D544),FIND(",",TRIM(Applications!D544)&amp;",")+1,200)),FIND(",",TRIM(MID(TRIM(Applications!D544),FIND(",",TRIM(Applications!D544)&amp;",")+1,200))&amp;",")-1))),IFERROR(VLOOKUP(LOWER(TRIM(LEFT(TRIM(MID(TRIM(Applications!D544),FIND(",",TRIM(Applications!D544)&amp;",")+1,200)),FIND(",",TRIM(MID(TRIM(Applications!D544),FIND(",",TRIM(Applications!D544)&amp;",")+1,200))&amp;",")-1))),$U$2:$V$67,2,FALSE),"")))</f>
        <v/>
      </c>
      <c r="O544" s="26">
        <f>IF(M544="","",IF(N544="",M544,M544&amp;", "&amp;N544))</f>
        <v/>
      </c>
      <c r="P544" s="26">
        <f>IF(O544="","",IF(COUNTIF(O$2:O544,O544)=1,COUNTIF(O$2:O$2000,O544)+(2001-ROW())/100000,""))</f>
        <v/>
      </c>
    </row>
    <row r="545">
      <c r="A545" s="26">
        <f>IF(AND(ISNUMBER(Applications!A545),ISNUMBER(Applications!M545),OR(UPPER(TRIM(Applications!I545))="INTERVIEWING",UPPER(TRIM(Applications!I545))="REJECTED",UPPER(TRIM(Applications!I545))="OFFER")),IF(Applications!M545&gt;=Applications!A545,Applications!M545-Applications!A545,""),"")</f>
        <v/>
      </c>
      <c r="B545" s="26">
        <f>IF(AND(D545=1,ISNUMBER(Applications!A545)),WEEKDAY(Applications!A545),"")</f>
        <v/>
      </c>
      <c r="C545" s="27">
        <f>IF(AND(D545=1,ISNUMBER(Applications!A545)),Applications!A545-WEEKDAY(Applications!A545,3),"")</f>
        <v/>
      </c>
      <c r="D545" s="26">
        <f>IF(OR(UPPER(TRIM(Applications!I545))="APPLIED",UPPER(TRIM(Applications!I545))="INTERVIEWING",UPPER(TRIM(Applications!I545))="REJECTED",UPPER(TRIM(Applications!I545))="OFFER"),1,0)</f>
        <v/>
      </c>
      <c r="E545" s="26">
        <f>IF(AND(ISNUMBER(Applications!M545),OR(N(Applications!O545)&gt;0,UPPER(TRIM(Applications!I545))="INTERVIEWING",UPPER(TRIM(Applications!I545))="OFFER")),Applications!M545-WEEKDAY(Applications!M545,3),"")</f>
        <v/>
      </c>
      <c r="F545" s="26">
        <f>IF(AND(UPPER(TRIM(Applications!I545))="SKIPPED",ISNUMBER(Applications!A545)),Applications!A545-WEEKDAY(Applications!A545,3),"")</f>
        <v/>
      </c>
      <c r="G545" s="26">
        <f>IF(AND(UPPER(TRIM(Applications!I545))="BOOKMARKED",ISNUMBER(Applications!A545)),Applications!A545-WEEKDAY(Applications!A545,3),"")</f>
        <v/>
      </c>
      <c r="H545" s="26">
        <f>IF(AND(UPPER(TRIM(Applications!I545))="NOT APPLIED",ISNUMBER(Applications!A545)),Applications!A545-WEEKDAY(Applications!A545,3),"")</f>
        <v/>
      </c>
      <c r="I545" s="26">
        <f>IF(AND(UPPER(TRIM(Applications!I545))="REJECTED",ISNUMBER(Applications!M545)),Applications!M545-WEEKDAY(Applications!M545,3),"")</f>
        <v/>
      </c>
      <c r="J545" s="26">
        <f>IF(AND(UPPER(TRIM(Applications!I545))="OFFER",ISNUMBER(Applications!M545)),Applications!M545-WEEKDAY(Applications!M545,3),"")</f>
        <v/>
      </c>
      <c r="K545" s="26">
        <f>IF(TRIM(Applications!J545)="","",IFERROR(LOOKUP(2,1/ISNUMBER(SEARCH($R$2:$R$25,Applications!J545)),$S$2:$S$25),""))</f>
        <v/>
      </c>
      <c r="L545" s="26">
        <f>IF(K545="","",IF(COUNTIF(K$2:K545,K545)=1,COUNTIF(K$2:K$2000,K545)+(2001-ROW())/100000,""))</f>
        <v/>
      </c>
      <c r="M545" s="26">
        <f>IF(TRIM(Applications!D545)="","",TRIM(LEFT(TRIM(Applications!D545),FIND(",",TRIM(Applications!D545)&amp;",")-1)))</f>
        <v/>
      </c>
      <c r="N545" s="26">
        <f>IF(M545="","",IF(LEN(TRIM(LEFT(TRIM(MID(TRIM(Applications!D545),FIND(",",TRIM(Applications!D545)&amp;",")+1,200)),FIND(",",TRIM(MID(TRIM(Applications!D545),FIND(",",TRIM(Applications!D545)&amp;",")+1,200))&amp;",")-1)))=2,UPPER(TRIM(LEFT(TRIM(MID(TRIM(Applications!D545),FIND(",",TRIM(Applications!D545)&amp;",")+1,200)),FIND(",",TRIM(MID(TRIM(Applications!D545),FIND(",",TRIM(Applications!D545)&amp;",")+1,200))&amp;",")-1))),IFERROR(VLOOKUP(LOWER(TRIM(LEFT(TRIM(MID(TRIM(Applications!D545),FIND(",",TRIM(Applications!D545)&amp;",")+1,200)),FIND(",",TRIM(MID(TRIM(Applications!D545),FIND(",",TRIM(Applications!D545)&amp;",")+1,200))&amp;",")-1))),$U$2:$V$67,2,FALSE),"")))</f>
        <v/>
      </c>
      <c r="O545" s="26">
        <f>IF(M545="","",IF(N545="",M545,M545&amp;", "&amp;N545))</f>
        <v/>
      </c>
      <c r="P545" s="26">
        <f>IF(O545="","",IF(COUNTIF(O$2:O545,O545)=1,COUNTIF(O$2:O$2000,O545)+(2001-ROW())/100000,""))</f>
        <v/>
      </c>
    </row>
    <row r="546">
      <c r="A546" s="26">
        <f>IF(AND(ISNUMBER(Applications!A546),ISNUMBER(Applications!M546),OR(UPPER(TRIM(Applications!I546))="INTERVIEWING",UPPER(TRIM(Applications!I546))="REJECTED",UPPER(TRIM(Applications!I546))="OFFER")),IF(Applications!M546&gt;=Applications!A546,Applications!M546-Applications!A546,""),"")</f>
        <v/>
      </c>
      <c r="B546" s="26">
        <f>IF(AND(D546=1,ISNUMBER(Applications!A546)),WEEKDAY(Applications!A546),"")</f>
        <v/>
      </c>
      <c r="C546" s="27">
        <f>IF(AND(D546=1,ISNUMBER(Applications!A546)),Applications!A546-WEEKDAY(Applications!A546,3),"")</f>
        <v/>
      </c>
      <c r="D546" s="26">
        <f>IF(OR(UPPER(TRIM(Applications!I546))="APPLIED",UPPER(TRIM(Applications!I546))="INTERVIEWING",UPPER(TRIM(Applications!I546))="REJECTED",UPPER(TRIM(Applications!I546))="OFFER"),1,0)</f>
        <v/>
      </c>
      <c r="E546" s="26">
        <f>IF(AND(ISNUMBER(Applications!M546),OR(N(Applications!O546)&gt;0,UPPER(TRIM(Applications!I546))="INTERVIEWING",UPPER(TRIM(Applications!I546))="OFFER")),Applications!M546-WEEKDAY(Applications!M546,3),"")</f>
        <v/>
      </c>
      <c r="F546" s="26">
        <f>IF(AND(UPPER(TRIM(Applications!I546))="SKIPPED",ISNUMBER(Applications!A546)),Applications!A546-WEEKDAY(Applications!A546,3),"")</f>
        <v/>
      </c>
      <c r="G546" s="26">
        <f>IF(AND(UPPER(TRIM(Applications!I546))="BOOKMARKED",ISNUMBER(Applications!A546)),Applications!A546-WEEKDAY(Applications!A546,3),"")</f>
        <v/>
      </c>
      <c r="H546" s="26">
        <f>IF(AND(UPPER(TRIM(Applications!I546))="NOT APPLIED",ISNUMBER(Applications!A546)),Applications!A546-WEEKDAY(Applications!A546,3),"")</f>
        <v/>
      </c>
      <c r="I546" s="26">
        <f>IF(AND(UPPER(TRIM(Applications!I546))="REJECTED",ISNUMBER(Applications!M546)),Applications!M546-WEEKDAY(Applications!M546,3),"")</f>
        <v/>
      </c>
      <c r="J546" s="26">
        <f>IF(AND(UPPER(TRIM(Applications!I546))="OFFER",ISNUMBER(Applications!M546)),Applications!M546-WEEKDAY(Applications!M546,3),"")</f>
        <v/>
      </c>
      <c r="K546" s="26">
        <f>IF(TRIM(Applications!J546)="","",IFERROR(LOOKUP(2,1/ISNUMBER(SEARCH($R$2:$R$25,Applications!J546)),$S$2:$S$25),""))</f>
        <v/>
      </c>
      <c r="L546" s="26">
        <f>IF(K546="","",IF(COUNTIF(K$2:K546,K546)=1,COUNTIF(K$2:K$2000,K546)+(2001-ROW())/100000,""))</f>
        <v/>
      </c>
      <c r="M546" s="26">
        <f>IF(TRIM(Applications!D546)="","",TRIM(LEFT(TRIM(Applications!D546),FIND(",",TRIM(Applications!D546)&amp;",")-1)))</f>
        <v/>
      </c>
      <c r="N546" s="26">
        <f>IF(M546="","",IF(LEN(TRIM(LEFT(TRIM(MID(TRIM(Applications!D546),FIND(",",TRIM(Applications!D546)&amp;",")+1,200)),FIND(",",TRIM(MID(TRIM(Applications!D546),FIND(",",TRIM(Applications!D546)&amp;",")+1,200))&amp;",")-1)))=2,UPPER(TRIM(LEFT(TRIM(MID(TRIM(Applications!D546),FIND(",",TRIM(Applications!D546)&amp;",")+1,200)),FIND(",",TRIM(MID(TRIM(Applications!D546),FIND(",",TRIM(Applications!D546)&amp;",")+1,200))&amp;",")-1))),IFERROR(VLOOKUP(LOWER(TRIM(LEFT(TRIM(MID(TRIM(Applications!D546),FIND(",",TRIM(Applications!D546)&amp;",")+1,200)),FIND(",",TRIM(MID(TRIM(Applications!D546),FIND(",",TRIM(Applications!D546)&amp;",")+1,200))&amp;",")-1))),$U$2:$V$67,2,FALSE),"")))</f>
        <v/>
      </c>
      <c r="O546" s="26">
        <f>IF(M546="","",IF(N546="",M546,M546&amp;", "&amp;N546))</f>
        <v/>
      </c>
      <c r="P546" s="26">
        <f>IF(O546="","",IF(COUNTIF(O$2:O546,O546)=1,COUNTIF(O$2:O$2000,O546)+(2001-ROW())/100000,""))</f>
        <v/>
      </c>
    </row>
    <row r="547">
      <c r="A547" s="26">
        <f>IF(AND(ISNUMBER(Applications!A547),ISNUMBER(Applications!M547),OR(UPPER(TRIM(Applications!I547))="INTERVIEWING",UPPER(TRIM(Applications!I547))="REJECTED",UPPER(TRIM(Applications!I547))="OFFER")),IF(Applications!M547&gt;=Applications!A547,Applications!M547-Applications!A547,""),"")</f>
        <v/>
      </c>
      <c r="B547" s="26">
        <f>IF(AND(D547=1,ISNUMBER(Applications!A547)),WEEKDAY(Applications!A547),"")</f>
        <v/>
      </c>
      <c r="C547" s="27">
        <f>IF(AND(D547=1,ISNUMBER(Applications!A547)),Applications!A547-WEEKDAY(Applications!A547,3),"")</f>
        <v/>
      </c>
      <c r="D547" s="26">
        <f>IF(OR(UPPER(TRIM(Applications!I547))="APPLIED",UPPER(TRIM(Applications!I547))="INTERVIEWING",UPPER(TRIM(Applications!I547))="REJECTED",UPPER(TRIM(Applications!I547))="OFFER"),1,0)</f>
        <v/>
      </c>
      <c r="E547" s="26">
        <f>IF(AND(ISNUMBER(Applications!M547),OR(N(Applications!O547)&gt;0,UPPER(TRIM(Applications!I547))="INTERVIEWING",UPPER(TRIM(Applications!I547))="OFFER")),Applications!M547-WEEKDAY(Applications!M547,3),"")</f>
        <v/>
      </c>
      <c r="F547" s="26">
        <f>IF(AND(UPPER(TRIM(Applications!I547))="SKIPPED",ISNUMBER(Applications!A547)),Applications!A547-WEEKDAY(Applications!A547,3),"")</f>
        <v/>
      </c>
      <c r="G547" s="26">
        <f>IF(AND(UPPER(TRIM(Applications!I547))="BOOKMARKED",ISNUMBER(Applications!A547)),Applications!A547-WEEKDAY(Applications!A547,3),"")</f>
        <v/>
      </c>
      <c r="H547" s="26">
        <f>IF(AND(UPPER(TRIM(Applications!I547))="NOT APPLIED",ISNUMBER(Applications!A547)),Applications!A547-WEEKDAY(Applications!A547,3),"")</f>
        <v/>
      </c>
      <c r="I547" s="26">
        <f>IF(AND(UPPER(TRIM(Applications!I547))="REJECTED",ISNUMBER(Applications!M547)),Applications!M547-WEEKDAY(Applications!M547,3),"")</f>
        <v/>
      </c>
      <c r="J547" s="26">
        <f>IF(AND(UPPER(TRIM(Applications!I547))="OFFER",ISNUMBER(Applications!M547)),Applications!M547-WEEKDAY(Applications!M547,3),"")</f>
        <v/>
      </c>
      <c r="K547" s="26">
        <f>IF(TRIM(Applications!J547)="","",IFERROR(LOOKUP(2,1/ISNUMBER(SEARCH($R$2:$R$25,Applications!J547)),$S$2:$S$25),""))</f>
        <v/>
      </c>
      <c r="L547" s="26">
        <f>IF(K547="","",IF(COUNTIF(K$2:K547,K547)=1,COUNTIF(K$2:K$2000,K547)+(2001-ROW())/100000,""))</f>
        <v/>
      </c>
      <c r="M547" s="26">
        <f>IF(TRIM(Applications!D547)="","",TRIM(LEFT(TRIM(Applications!D547),FIND(",",TRIM(Applications!D547)&amp;",")-1)))</f>
        <v/>
      </c>
      <c r="N547" s="26">
        <f>IF(M547="","",IF(LEN(TRIM(LEFT(TRIM(MID(TRIM(Applications!D547),FIND(",",TRIM(Applications!D547)&amp;",")+1,200)),FIND(",",TRIM(MID(TRIM(Applications!D547),FIND(",",TRIM(Applications!D547)&amp;",")+1,200))&amp;",")-1)))=2,UPPER(TRIM(LEFT(TRIM(MID(TRIM(Applications!D547),FIND(",",TRIM(Applications!D547)&amp;",")+1,200)),FIND(",",TRIM(MID(TRIM(Applications!D547),FIND(",",TRIM(Applications!D547)&amp;",")+1,200))&amp;",")-1))),IFERROR(VLOOKUP(LOWER(TRIM(LEFT(TRIM(MID(TRIM(Applications!D547),FIND(",",TRIM(Applications!D547)&amp;",")+1,200)),FIND(",",TRIM(MID(TRIM(Applications!D547),FIND(",",TRIM(Applications!D547)&amp;",")+1,200))&amp;",")-1))),$U$2:$V$67,2,FALSE),"")))</f>
        <v/>
      </c>
      <c r="O547" s="26">
        <f>IF(M547="","",IF(N547="",M547,M547&amp;", "&amp;N547))</f>
        <v/>
      </c>
      <c r="P547" s="26">
        <f>IF(O547="","",IF(COUNTIF(O$2:O547,O547)=1,COUNTIF(O$2:O$2000,O547)+(2001-ROW())/100000,""))</f>
        <v/>
      </c>
    </row>
    <row r="548">
      <c r="A548" s="26">
        <f>IF(AND(ISNUMBER(Applications!A548),ISNUMBER(Applications!M548),OR(UPPER(TRIM(Applications!I548))="INTERVIEWING",UPPER(TRIM(Applications!I548))="REJECTED",UPPER(TRIM(Applications!I548))="OFFER")),IF(Applications!M548&gt;=Applications!A548,Applications!M548-Applications!A548,""),"")</f>
        <v/>
      </c>
      <c r="B548" s="26">
        <f>IF(AND(D548=1,ISNUMBER(Applications!A548)),WEEKDAY(Applications!A548),"")</f>
        <v/>
      </c>
      <c r="C548" s="27">
        <f>IF(AND(D548=1,ISNUMBER(Applications!A548)),Applications!A548-WEEKDAY(Applications!A548,3),"")</f>
        <v/>
      </c>
      <c r="D548" s="26">
        <f>IF(OR(UPPER(TRIM(Applications!I548))="APPLIED",UPPER(TRIM(Applications!I548))="INTERVIEWING",UPPER(TRIM(Applications!I548))="REJECTED",UPPER(TRIM(Applications!I548))="OFFER"),1,0)</f>
        <v/>
      </c>
      <c r="E548" s="26">
        <f>IF(AND(ISNUMBER(Applications!M548),OR(N(Applications!O548)&gt;0,UPPER(TRIM(Applications!I548))="INTERVIEWING",UPPER(TRIM(Applications!I548))="OFFER")),Applications!M548-WEEKDAY(Applications!M548,3),"")</f>
        <v/>
      </c>
      <c r="F548" s="26">
        <f>IF(AND(UPPER(TRIM(Applications!I548))="SKIPPED",ISNUMBER(Applications!A548)),Applications!A548-WEEKDAY(Applications!A548,3),"")</f>
        <v/>
      </c>
      <c r="G548" s="26">
        <f>IF(AND(UPPER(TRIM(Applications!I548))="BOOKMARKED",ISNUMBER(Applications!A548)),Applications!A548-WEEKDAY(Applications!A548,3),"")</f>
        <v/>
      </c>
      <c r="H548" s="26">
        <f>IF(AND(UPPER(TRIM(Applications!I548))="NOT APPLIED",ISNUMBER(Applications!A548)),Applications!A548-WEEKDAY(Applications!A548,3),"")</f>
        <v/>
      </c>
      <c r="I548" s="26">
        <f>IF(AND(UPPER(TRIM(Applications!I548))="REJECTED",ISNUMBER(Applications!M548)),Applications!M548-WEEKDAY(Applications!M548,3),"")</f>
        <v/>
      </c>
      <c r="J548" s="26">
        <f>IF(AND(UPPER(TRIM(Applications!I548))="OFFER",ISNUMBER(Applications!M548)),Applications!M548-WEEKDAY(Applications!M548,3),"")</f>
        <v/>
      </c>
      <c r="K548" s="26">
        <f>IF(TRIM(Applications!J548)="","",IFERROR(LOOKUP(2,1/ISNUMBER(SEARCH($R$2:$R$25,Applications!J548)),$S$2:$S$25),""))</f>
        <v/>
      </c>
      <c r="L548" s="26">
        <f>IF(K548="","",IF(COUNTIF(K$2:K548,K548)=1,COUNTIF(K$2:K$2000,K548)+(2001-ROW())/100000,""))</f>
        <v/>
      </c>
      <c r="M548" s="26">
        <f>IF(TRIM(Applications!D548)="","",TRIM(LEFT(TRIM(Applications!D548),FIND(",",TRIM(Applications!D548)&amp;",")-1)))</f>
        <v/>
      </c>
      <c r="N548" s="26">
        <f>IF(M548="","",IF(LEN(TRIM(LEFT(TRIM(MID(TRIM(Applications!D548),FIND(",",TRIM(Applications!D548)&amp;",")+1,200)),FIND(",",TRIM(MID(TRIM(Applications!D548),FIND(",",TRIM(Applications!D548)&amp;",")+1,200))&amp;",")-1)))=2,UPPER(TRIM(LEFT(TRIM(MID(TRIM(Applications!D548),FIND(",",TRIM(Applications!D548)&amp;",")+1,200)),FIND(",",TRIM(MID(TRIM(Applications!D548),FIND(",",TRIM(Applications!D548)&amp;",")+1,200))&amp;",")-1))),IFERROR(VLOOKUP(LOWER(TRIM(LEFT(TRIM(MID(TRIM(Applications!D548),FIND(",",TRIM(Applications!D548)&amp;",")+1,200)),FIND(",",TRIM(MID(TRIM(Applications!D548),FIND(",",TRIM(Applications!D548)&amp;",")+1,200))&amp;",")-1))),$U$2:$V$67,2,FALSE),"")))</f>
        <v/>
      </c>
      <c r="O548" s="26">
        <f>IF(M548="","",IF(N548="",M548,M548&amp;", "&amp;N548))</f>
        <v/>
      </c>
      <c r="P548" s="26">
        <f>IF(O548="","",IF(COUNTIF(O$2:O548,O548)=1,COUNTIF(O$2:O$2000,O548)+(2001-ROW())/100000,""))</f>
        <v/>
      </c>
    </row>
    <row r="549">
      <c r="A549" s="26">
        <f>IF(AND(ISNUMBER(Applications!A549),ISNUMBER(Applications!M549),OR(UPPER(TRIM(Applications!I549))="INTERVIEWING",UPPER(TRIM(Applications!I549))="REJECTED",UPPER(TRIM(Applications!I549))="OFFER")),IF(Applications!M549&gt;=Applications!A549,Applications!M549-Applications!A549,""),"")</f>
        <v/>
      </c>
      <c r="B549" s="26">
        <f>IF(AND(D549=1,ISNUMBER(Applications!A549)),WEEKDAY(Applications!A549),"")</f>
        <v/>
      </c>
      <c r="C549" s="27">
        <f>IF(AND(D549=1,ISNUMBER(Applications!A549)),Applications!A549-WEEKDAY(Applications!A549,3),"")</f>
        <v/>
      </c>
      <c r="D549" s="26">
        <f>IF(OR(UPPER(TRIM(Applications!I549))="APPLIED",UPPER(TRIM(Applications!I549))="INTERVIEWING",UPPER(TRIM(Applications!I549))="REJECTED",UPPER(TRIM(Applications!I549))="OFFER"),1,0)</f>
        <v/>
      </c>
      <c r="E549" s="26">
        <f>IF(AND(ISNUMBER(Applications!M549),OR(N(Applications!O549)&gt;0,UPPER(TRIM(Applications!I549))="INTERVIEWING",UPPER(TRIM(Applications!I549))="OFFER")),Applications!M549-WEEKDAY(Applications!M549,3),"")</f>
        <v/>
      </c>
      <c r="F549" s="26">
        <f>IF(AND(UPPER(TRIM(Applications!I549))="SKIPPED",ISNUMBER(Applications!A549)),Applications!A549-WEEKDAY(Applications!A549,3),"")</f>
        <v/>
      </c>
      <c r="G549" s="26">
        <f>IF(AND(UPPER(TRIM(Applications!I549))="BOOKMARKED",ISNUMBER(Applications!A549)),Applications!A549-WEEKDAY(Applications!A549,3),"")</f>
        <v/>
      </c>
      <c r="H549" s="26">
        <f>IF(AND(UPPER(TRIM(Applications!I549))="NOT APPLIED",ISNUMBER(Applications!A549)),Applications!A549-WEEKDAY(Applications!A549,3),"")</f>
        <v/>
      </c>
      <c r="I549" s="26">
        <f>IF(AND(UPPER(TRIM(Applications!I549))="REJECTED",ISNUMBER(Applications!M549)),Applications!M549-WEEKDAY(Applications!M549,3),"")</f>
        <v/>
      </c>
      <c r="J549" s="26">
        <f>IF(AND(UPPER(TRIM(Applications!I549))="OFFER",ISNUMBER(Applications!M549)),Applications!M549-WEEKDAY(Applications!M549,3),"")</f>
        <v/>
      </c>
      <c r="K549" s="26">
        <f>IF(TRIM(Applications!J549)="","",IFERROR(LOOKUP(2,1/ISNUMBER(SEARCH($R$2:$R$25,Applications!J549)),$S$2:$S$25),""))</f>
        <v/>
      </c>
      <c r="L549" s="26">
        <f>IF(K549="","",IF(COUNTIF(K$2:K549,K549)=1,COUNTIF(K$2:K$2000,K549)+(2001-ROW())/100000,""))</f>
        <v/>
      </c>
      <c r="M549" s="26">
        <f>IF(TRIM(Applications!D549)="","",TRIM(LEFT(TRIM(Applications!D549),FIND(",",TRIM(Applications!D549)&amp;",")-1)))</f>
        <v/>
      </c>
      <c r="N549" s="26">
        <f>IF(M549="","",IF(LEN(TRIM(LEFT(TRIM(MID(TRIM(Applications!D549),FIND(",",TRIM(Applications!D549)&amp;",")+1,200)),FIND(",",TRIM(MID(TRIM(Applications!D549),FIND(",",TRIM(Applications!D549)&amp;",")+1,200))&amp;",")-1)))=2,UPPER(TRIM(LEFT(TRIM(MID(TRIM(Applications!D549),FIND(",",TRIM(Applications!D549)&amp;",")+1,200)),FIND(",",TRIM(MID(TRIM(Applications!D549),FIND(",",TRIM(Applications!D549)&amp;",")+1,200))&amp;",")-1))),IFERROR(VLOOKUP(LOWER(TRIM(LEFT(TRIM(MID(TRIM(Applications!D549),FIND(",",TRIM(Applications!D549)&amp;",")+1,200)),FIND(",",TRIM(MID(TRIM(Applications!D549),FIND(",",TRIM(Applications!D549)&amp;",")+1,200))&amp;",")-1))),$U$2:$V$67,2,FALSE),"")))</f>
        <v/>
      </c>
      <c r="O549" s="26">
        <f>IF(M549="","",IF(N549="",M549,M549&amp;", "&amp;N549))</f>
        <v/>
      </c>
      <c r="P549" s="26">
        <f>IF(O549="","",IF(COUNTIF(O$2:O549,O549)=1,COUNTIF(O$2:O$2000,O549)+(2001-ROW())/100000,""))</f>
        <v/>
      </c>
    </row>
    <row r="550">
      <c r="A550" s="26">
        <f>IF(AND(ISNUMBER(Applications!A550),ISNUMBER(Applications!M550),OR(UPPER(TRIM(Applications!I550))="INTERVIEWING",UPPER(TRIM(Applications!I550))="REJECTED",UPPER(TRIM(Applications!I550))="OFFER")),IF(Applications!M550&gt;=Applications!A550,Applications!M550-Applications!A550,""),"")</f>
        <v/>
      </c>
      <c r="B550" s="26">
        <f>IF(AND(D550=1,ISNUMBER(Applications!A550)),WEEKDAY(Applications!A550),"")</f>
        <v/>
      </c>
      <c r="C550" s="27">
        <f>IF(AND(D550=1,ISNUMBER(Applications!A550)),Applications!A550-WEEKDAY(Applications!A550,3),"")</f>
        <v/>
      </c>
      <c r="D550" s="26">
        <f>IF(OR(UPPER(TRIM(Applications!I550))="APPLIED",UPPER(TRIM(Applications!I550))="INTERVIEWING",UPPER(TRIM(Applications!I550))="REJECTED",UPPER(TRIM(Applications!I550))="OFFER"),1,0)</f>
        <v/>
      </c>
      <c r="E550" s="26">
        <f>IF(AND(ISNUMBER(Applications!M550),OR(N(Applications!O550)&gt;0,UPPER(TRIM(Applications!I550))="INTERVIEWING",UPPER(TRIM(Applications!I550))="OFFER")),Applications!M550-WEEKDAY(Applications!M550,3),"")</f>
        <v/>
      </c>
      <c r="F550" s="26">
        <f>IF(AND(UPPER(TRIM(Applications!I550))="SKIPPED",ISNUMBER(Applications!A550)),Applications!A550-WEEKDAY(Applications!A550,3),"")</f>
        <v/>
      </c>
      <c r="G550" s="26">
        <f>IF(AND(UPPER(TRIM(Applications!I550))="BOOKMARKED",ISNUMBER(Applications!A550)),Applications!A550-WEEKDAY(Applications!A550,3),"")</f>
        <v/>
      </c>
      <c r="H550" s="26">
        <f>IF(AND(UPPER(TRIM(Applications!I550))="NOT APPLIED",ISNUMBER(Applications!A550)),Applications!A550-WEEKDAY(Applications!A550,3),"")</f>
        <v/>
      </c>
      <c r="I550" s="26">
        <f>IF(AND(UPPER(TRIM(Applications!I550))="REJECTED",ISNUMBER(Applications!M550)),Applications!M550-WEEKDAY(Applications!M550,3),"")</f>
        <v/>
      </c>
      <c r="J550" s="26">
        <f>IF(AND(UPPER(TRIM(Applications!I550))="OFFER",ISNUMBER(Applications!M550)),Applications!M550-WEEKDAY(Applications!M550,3),"")</f>
        <v/>
      </c>
      <c r="K550" s="26">
        <f>IF(TRIM(Applications!J550)="","",IFERROR(LOOKUP(2,1/ISNUMBER(SEARCH($R$2:$R$25,Applications!J550)),$S$2:$S$25),""))</f>
        <v/>
      </c>
      <c r="L550" s="26">
        <f>IF(K550="","",IF(COUNTIF(K$2:K550,K550)=1,COUNTIF(K$2:K$2000,K550)+(2001-ROW())/100000,""))</f>
        <v/>
      </c>
      <c r="M550" s="26">
        <f>IF(TRIM(Applications!D550)="","",TRIM(LEFT(TRIM(Applications!D550),FIND(",",TRIM(Applications!D550)&amp;",")-1)))</f>
        <v/>
      </c>
      <c r="N550" s="26">
        <f>IF(M550="","",IF(LEN(TRIM(LEFT(TRIM(MID(TRIM(Applications!D550),FIND(",",TRIM(Applications!D550)&amp;",")+1,200)),FIND(",",TRIM(MID(TRIM(Applications!D550),FIND(",",TRIM(Applications!D550)&amp;",")+1,200))&amp;",")-1)))=2,UPPER(TRIM(LEFT(TRIM(MID(TRIM(Applications!D550),FIND(",",TRIM(Applications!D550)&amp;",")+1,200)),FIND(",",TRIM(MID(TRIM(Applications!D550),FIND(",",TRIM(Applications!D550)&amp;",")+1,200))&amp;",")-1))),IFERROR(VLOOKUP(LOWER(TRIM(LEFT(TRIM(MID(TRIM(Applications!D550),FIND(",",TRIM(Applications!D550)&amp;",")+1,200)),FIND(",",TRIM(MID(TRIM(Applications!D550),FIND(",",TRIM(Applications!D550)&amp;",")+1,200))&amp;",")-1))),$U$2:$V$67,2,FALSE),"")))</f>
        <v/>
      </c>
      <c r="O550" s="26">
        <f>IF(M550="","",IF(N550="",M550,M550&amp;", "&amp;N550))</f>
        <v/>
      </c>
      <c r="P550" s="26">
        <f>IF(O550="","",IF(COUNTIF(O$2:O550,O550)=1,COUNTIF(O$2:O$2000,O550)+(2001-ROW())/100000,""))</f>
        <v/>
      </c>
    </row>
    <row r="551">
      <c r="A551" s="26">
        <f>IF(AND(ISNUMBER(Applications!A551),ISNUMBER(Applications!M551),OR(UPPER(TRIM(Applications!I551))="INTERVIEWING",UPPER(TRIM(Applications!I551))="REJECTED",UPPER(TRIM(Applications!I551))="OFFER")),IF(Applications!M551&gt;=Applications!A551,Applications!M551-Applications!A551,""),"")</f>
        <v/>
      </c>
      <c r="B551" s="26">
        <f>IF(AND(D551=1,ISNUMBER(Applications!A551)),WEEKDAY(Applications!A551),"")</f>
        <v/>
      </c>
      <c r="C551" s="27">
        <f>IF(AND(D551=1,ISNUMBER(Applications!A551)),Applications!A551-WEEKDAY(Applications!A551,3),"")</f>
        <v/>
      </c>
      <c r="D551" s="26">
        <f>IF(OR(UPPER(TRIM(Applications!I551))="APPLIED",UPPER(TRIM(Applications!I551))="INTERVIEWING",UPPER(TRIM(Applications!I551))="REJECTED",UPPER(TRIM(Applications!I551))="OFFER"),1,0)</f>
        <v/>
      </c>
      <c r="E551" s="26">
        <f>IF(AND(ISNUMBER(Applications!M551),OR(N(Applications!O551)&gt;0,UPPER(TRIM(Applications!I551))="INTERVIEWING",UPPER(TRIM(Applications!I551))="OFFER")),Applications!M551-WEEKDAY(Applications!M551,3),"")</f>
        <v/>
      </c>
      <c r="F551" s="26">
        <f>IF(AND(UPPER(TRIM(Applications!I551))="SKIPPED",ISNUMBER(Applications!A551)),Applications!A551-WEEKDAY(Applications!A551,3),"")</f>
        <v/>
      </c>
      <c r="G551" s="26">
        <f>IF(AND(UPPER(TRIM(Applications!I551))="BOOKMARKED",ISNUMBER(Applications!A551)),Applications!A551-WEEKDAY(Applications!A551,3),"")</f>
        <v/>
      </c>
      <c r="H551" s="26">
        <f>IF(AND(UPPER(TRIM(Applications!I551))="NOT APPLIED",ISNUMBER(Applications!A551)),Applications!A551-WEEKDAY(Applications!A551,3),"")</f>
        <v/>
      </c>
      <c r="I551" s="26">
        <f>IF(AND(UPPER(TRIM(Applications!I551))="REJECTED",ISNUMBER(Applications!M551)),Applications!M551-WEEKDAY(Applications!M551,3),"")</f>
        <v/>
      </c>
      <c r="J551" s="26">
        <f>IF(AND(UPPER(TRIM(Applications!I551))="OFFER",ISNUMBER(Applications!M551)),Applications!M551-WEEKDAY(Applications!M551,3),"")</f>
        <v/>
      </c>
      <c r="K551" s="26">
        <f>IF(TRIM(Applications!J551)="","",IFERROR(LOOKUP(2,1/ISNUMBER(SEARCH($R$2:$R$25,Applications!J551)),$S$2:$S$25),""))</f>
        <v/>
      </c>
      <c r="L551" s="26">
        <f>IF(K551="","",IF(COUNTIF(K$2:K551,K551)=1,COUNTIF(K$2:K$2000,K551)+(2001-ROW())/100000,""))</f>
        <v/>
      </c>
      <c r="M551" s="26">
        <f>IF(TRIM(Applications!D551)="","",TRIM(LEFT(TRIM(Applications!D551),FIND(",",TRIM(Applications!D551)&amp;",")-1)))</f>
        <v/>
      </c>
      <c r="N551" s="26">
        <f>IF(M551="","",IF(LEN(TRIM(LEFT(TRIM(MID(TRIM(Applications!D551),FIND(",",TRIM(Applications!D551)&amp;",")+1,200)),FIND(",",TRIM(MID(TRIM(Applications!D551),FIND(",",TRIM(Applications!D551)&amp;",")+1,200))&amp;",")-1)))=2,UPPER(TRIM(LEFT(TRIM(MID(TRIM(Applications!D551),FIND(",",TRIM(Applications!D551)&amp;",")+1,200)),FIND(",",TRIM(MID(TRIM(Applications!D551),FIND(",",TRIM(Applications!D551)&amp;",")+1,200))&amp;",")-1))),IFERROR(VLOOKUP(LOWER(TRIM(LEFT(TRIM(MID(TRIM(Applications!D551),FIND(",",TRIM(Applications!D551)&amp;",")+1,200)),FIND(",",TRIM(MID(TRIM(Applications!D551),FIND(",",TRIM(Applications!D551)&amp;",")+1,200))&amp;",")-1))),$U$2:$V$67,2,FALSE),"")))</f>
        <v/>
      </c>
      <c r="O551" s="26">
        <f>IF(M551="","",IF(N551="",M551,M551&amp;", "&amp;N551))</f>
        <v/>
      </c>
      <c r="P551" s="26">
        <f>IF(O551="","",IF(COUNTIF(O$2:O551,O551)=1,COUNTIF(O$2:O$2000,O551)+(2001-ROW())/100000,""))</f>
        <v/>
      </c>
    </row>
    <row r="552">
      <c r="A552" s="26">
        <f>IF(AND(ISNUMBER(Applications!A552),ISNUMBER(Applications!M552),OR(UPPER(TRIM(Applications!I552))="INTERVIEWING",UPPER(TRIM(Applications!I552))="REJECTED",UPPER(TRIM(Applications!I552))="OFFER")),IF(Applications!M552&gt;=Applications!A552,Applications!M552-Applications!A552,""),"")</f>
        <v/>
      </c>
      <c r="B552" s="26">
        <f>IF(AND(D552=1,ISNUMBER(Applications!A552)),WEEKDAY(Applications!A552),"")</f>
        <v/>
      </c>
      <c r="C552" s="27">
        <f>IF(AND(D552=1,ISNUMBER(Applications!A552)),Applications!A552-WEEKDAY(Applications!A552,3),"")</f>
        <v/>
      </c>
      <c r="D552" s="26">
        <f>IF(OR(UPPER(TRIM(Applications!I552))="APPLIED",UPPER(TRIM(Applications!I552))="INTERVIEWING",UPPER(TRIM(Applications!I552))="REJECTED",UPPER(TRIM(Applications!I552))="OFFER"),1,0)</f>
        <v/>
      </c>
      <c r="E552" s="26">
        <f>IF(AND(ISNUMBER(Applications!M552),OR(N(Applications!O552)&gt;0,UPPER(TRIM(Applications!I552))="INTERVIEWING",UPPER(TRIM(Applications!I552))="OFFER")),Applications!M552-WEEKDAY(Applications!M552,3),"")</f>
        <v/>
      </c>
      <c r="F552" s="26">
        <f>IF(AND(UPPER(TRIM(Applications!I552))="SKIPPED",ISNUMBER(Applications!A552)),Applications!A552-WEEKDAY(Applications!A552,3),"")</f>
        <v/>
      </c>
      <c r="G552" s="26">
        <f>IF(AND(UPPER(TRIM(Applications!I552))="BOOKMARKED",ISNUMBER(Applications!A552)),Applications!A552-WEEKDAY(Applications!A552,3),"")</f>
        <v/>
      </c>
      <c r="H552" s="26">
        <f>IF(AND(UPPER(TRIM(Applications!I552))="NOT APPLIED",ISNUMBER(Applications!A552)),Applications!A552-WEEKDAY(Applications!A552,3),"")</f>
        <v/>
      </c>
      <c r="I552" s="26">
        <f>IF(AND(UPPER(TRIM(Applications!I552))="REJECTED",ISNUMBER(Applications!M552)),Applications!M552-WEEKDAY(Applications!M552,3),"")</f>
        <v/>
      </c>
      <c r="J552" s="26">
        <f>IF(AND(UPPER(TRIM(Applications!I552))="OFFER",ISNUMBER(Applications!M552)),Applications!M552-WEEKDAY(Applications!M552,3),"")</f>
        <v/>
      </c>
      <c r="K552" s="26">
        <f>IF(TRIM(Applications!J552)="","",IFERROR(LOOKUP(2,1/ISNUMBER(SEARCH($R$2:$R$25,Applications!J552)),$S$2:$S$25),""))</f>
        <v/>
      </c>
      <c r="L552" s="26">
        <f>IF(K552="","",IF(COUNTIF(K$2:K552,K552)=1,COUNTIF(K$2:K$2000,K552)+(2001-ROW())/100000,""))</f>
        <v/>
      </c>
      <c r="M552" s="26">
        <f>IF(TRIM(Applications!D552)="","",TRIM(LEFT(TRIM(Applications!D552),FIND(",",TRIM(Applications!D552)&amp;",")-1)))</f>
        <v/>
      </c>
      <c r="N552" s="26">
        <f>IF(M552="","",IF(LEN(TRIM(LEFT(TRIM(MID(TRIM(Applications!D552),FIND(",",TRIM(Applications!D552)&amp;",")+1,200)),FIND(",",TRIM(MID(TRIM(Applications!D552),FIND(",",TRIM(Applications!D552)&amp;",")+1,200))&amp;",")-1)))=2,UPPER(TRIM(LEFT(TRIM(MID(TRIM(Applications!D552),FIND(",",TRIM(Applications!D552)&amp;",")+1,200)),FIND(",",TRIM(MID(TRIM(Applications!D552),FIND(",",TRIM(Applications!D552)&amp;",")+1,200))&amp;",")-1))),IFERROR(VLOOKUP(LOWER(TRIM(LEFT(TRIM(MID(TRIM(Applications!D552),FIND(",",TRIM(Applications!D552)&amp;",")+1,200)),FIND(",",TRIM(MID(TRIM(Applications!D552),FIND(",",TRIM(Applications!D552)&amp;",")+1,200))&amp;",")-1))),$U$2:$V$67,2,FALSE),"")))</f>
        <v/>
      </c>
      <c r="O552" s="26">
        <f>IF(M552="","",IF(N552="",M552,M552&amp;", "&amp;N552))</f>
        <v/>
      </c>
      <c r="P552" s="26">
        <f>IF(O552="","",IF(COUNTIF(O$2:O552,O552)=1,COUNTIF(O$2:O$2000,O552)+(2001-ROW())/100000,""))</f>
        <v/>
      </c>
    </row>
    <row r="553">
      <c r="A553" s="26">
        <f>IF(AND(ISNUMBER(Applications!A553),ISNUMBER(Applications!M553),OR(UPPER(TRIM(Applications!I553))="INTERVIEWING",UPPER(TRIM(Applications!I553))="REJECTED",UPPER(TRIM(Applications!I553))="OFFER")),IF(Applications!M553&gt;=Applications!A553,Applications!M553-Applications!A553,""),"")</f>
        <v/>
      </c>
      <c r="B553" s="26">
        <f>IF(AND(D553=1,ISNUMBER(Applications!A553)),WEEKDAY(Applications!A553),"")</f>
        <v/>
      </c>
      <c r="C553" s="27">
        <f>IF(AND(D553=1,ISNUMBER(Applications!A553)),Applications!A553-WEEKDAY(Applications!A553,3),"")</f>
        <v/>
      </c>
      <c r="D553" s="26">
        <f>IF(OR(UPPER(TRIM(Applications!I553))="APPLIED",UPPER(TRIM(Applications!I553))="INTERVIEWING",UPPER(TRIM(Applications!I553))="REJECTED",UPPER(TRIM(Applications!I553))="OFFER"),1,0)</f>
        <v/>
      </c>
      <c r="E553" s="26">
        <f>IF(AND(ISNUMBER(Applications!M553),OR(N(Applications!O553)&gt;0,UPPER(TRIM(Applications!I553))="INTERVIEWING",UPPER(TRIM(Applications!I553))="OFFER")),Applications!M553-WEEKDAY(Applications!M553,3),"")</f>
        <v/>
      </c>
      <c r="F553" s="26">
        <f>IF(AND(UPPER(TRIM(Applications!I553))="SKIPPED",ISNUMBER(Applications!A553)),Applications!A553-WEEKDAY(Applications!A553,3),"")</f>
        <v/>
      </c>
      <c r="G553" s="26">
        <f>IF(AND(UPPER(TRIM(Applications!I553))="BOOKMARKED",ISNUMBER(Applications!A553)),Applications!A553-WEEKDAY(Applications!A553,3),"")</f>
        <v/>
      </c>
      <c r="H553" s="26">
        <f>IF(AND(UPPER(TRIM(Applications!I553))="NOT APPLIED",ISNUMBER(Applications!A553)),Applications!A553-WEEKDAY(Applications!A553,3),"")</f>
        <v/>
      </c>
      <c r="I553" s="26">
        <f>IF(AND(UPPER(TRIM(Applications!I553))="REJECTED",ISNUMBER(Applications!M553)),Applications!M553-WEEKDAY(Applications!M553,3),"")</f>
        <v/>
      </c>
      <c r="J553" s="26">
        <f>IF(AND(UPPER(TRIM(Applications!I553))="OFFER",ISNUMBER(Applications!M553)),Applications!M553-WEEKDAY(Applications!M553,3),"")</f>
        <v/>
      </c>
      <c r="K553" s="26">
        <f>IF(TRIM(Applications!J553)="","",IFERROR(LOOKUP(2,1/ISNUMBER(SEARCH($R$2:$R$25,Applications!J553)),$S$2:$S$25),""))</f>
        <v/>
      </c>
      <c r="L553" s="26">
        <f>IF(K553="","",IF(COUNTIF(K$2:K553,K553)=1,COUNTIF(K$2:K$2000,K553)+(2001-ROW())/100000,""))</f>
        <v/>
      </c>
      <c r="M553" s="26">
        <f>IF(TRIM(Applications!D553)="","",TRIM(LEFT(TRIM(Applications!D553),FIND(",",TRIM(Applications!D553)&amp;",")-1)))</f>
        <v/>
      </c>
      <c r="N553" s="26">
        <f>IF(M553="","",IF(LEN(TRIM(LEFT(TRIM(MID(TRIM(Applications!D553),FIND(",",TRIM(Applications!D553)&amp;",")+1,200)),FIND(",",TRIM(MID(TRIM(Applications!D553),FIND(",",TRIM(Applications!D553)&amp;",")+1,200))&amp;",")-1)))=2,UPPER(TRIM(LEFT(TRIM(MID(TRIM(Applications!D553),FIND(",",TRIM(Applications!D553)&amp;",")+1,200)),FIND(",",TRIM(MID(TRIM(Applications!D553),FIND(",",TRIM(Applications!D553)&amp;",")+1,200))&amp;",")-1))),IFERROR(VLOOKUP(LOWER(TRIM(LEFT(TRIM(MID(TRIM(Applications!D553),FIND(",",TRIM(Applications!D553)&amp;",")+1,200)),FIND(",",TRIM(MID(TRIM(Applications!D553),FIND(",",TRIM(Applications!D553)&amp;",")+1,200))&amp;",")-1))),$U$2:$V$67,2,FALSE),"")))</f>
        <v/>
      </c>
      <c r="O553" s="26">
        <f>IF(M553="","",IF(N553="",M553,M553&amp;", "&amp;N553))</f>
        <v/>
      </c>
      <c r="P553" s="26">
        <f>IF(O553="","",IF(COUNTIF(O$2:O553,O553)=1,COUNTIF(O$2:O$2000,O553)+(2001-ROW())/100000,""))</f>
        <v/>
      </c>
    </row>
    <row r="554">
      <c r="A554" s="26">
        <f>IF(AND(ISNUMBER(Applications!A554),ISNUMBER(Applications!M554),OR(UPPER(TRIM(Applications!I554))="INTERVIEWING",UPPER(TRIM(Applications!I554))="REJECTED",UPPER(TRIM(Applications!I554))="OFFER")),IF(Applications!M554&gt;=Applications!A554,Applications!M554-Applications!A554,""),"")</f>
        <v/>
      </c>
      <c r="B554" s="26">
        <f>IF(AND(D554=1,ISNUMBER(Applications!A554)),WEEKDAY(Applications!A554),"")</f>
        <v/>
      </c>
      <c r="C554" s="27">
        <f>IF(AND(D554=1,ISNUMBER(Applications!A554)),Applications!A554-WEEKDAY(Applications!A554,3),"")</f>
        <v/>
      </c>
      <c r="D554" s="26">
        <f>IF(OR(UPPER(TRIM(Applications!I554))="APPLIED",UPPER(TRIM(Applications!I554))="INTERVIEWING",UPPER(TRIM(Applications!I554))="REJECTED",UPPER(TRIM(Applications!I554))="OFFER"),1,0)</f>
        <v/>
      </c>
      <c r="E554" s="26">
        <f>IF(AND(ISNUMBER(Applications!M554),OR(N(Applications!O554)&gt;0,UPPER(TRIM(Applications!I554))="INTERVIEWING",UPPER(TRIM(Applications!I554))="OFFER")),Applications!M554-WEEKDAY(Applications!M554,3),"")</f>
        <v/>
      </c>
      <c r="F554" s="26">
        <f>IF(AND(UPPER(TRIM(Applications!I554))="SKIPPED",ISNUMBER(Applications!A554)),Applications!A554-WEEKDAY(Applications!A554,3),"")</f>
        <v/>
      </c>
      <c r="G554" s="26">
        <f>IF(AND(UPPER(TRIM(Applications!I554))="BOOKMARKED",ISNUMBER(Applications!A554)),Applications!A554-WEEKDAY(Applications!A554,3),"")</f>
        <v/>
      </c>
      <c r="H554" s="26">
        <f>IF(AND(UPPER(TRIM(Applications!I554))="NOT APPLIED",ISNUMBER(Applications!A554)),Applications!A554-WEEKDAY(Applications!A554,3),"")</f>
        <v/>
      </c>
      <c r="I554" s="26">
        <f>IF(AND(UPPER(TRIM(Applications!I554))="REJECTED",ISNUMBER(Applications!M554)),Applications!M554-WEEKDAY(Applications!M554,3),"")</f>
        <v/>
      </c>
      <c r="J554" s="26">
        <f>IF(AND(UPPER(TRIM(Applications!I554))="OFFER",ISNUMBER(Applications!M554)),Applications!M554-WEEKDAY(Applications!M554,3),"")</f>
        <v/>
      </c>
      <c r="K554" s="26">
        <f>IF(TRIM(Applications!J554)="","",IFERROR(LOOKUP(2,1/ISNUMBER(SEARCH($R$2:$R$25,Applications!J554)),$S$2:$S$25),""))</f>
        <v/>
      </c>
      <c r="L554" s="26">
        <f>IF(K554="","",IF(COUNTIF(K$2:K554,K554)=1,COUNTIF(K$2:K$2000,K554)+(2001-ROW())/100000,""))</f>
        <v/>
      </c>
      <c r="M554" s="26">
        <f>IF(TRIM(Applications!D554)="","",TRIM(LEFT(TRIM(Applications!D554),FIND(",",TRIM(Applications!D554)&amp;",")-1)))</f>
        <v/>
      </c>
      <c r="N554" s="26">
        <f>IF(M554="","",IF(LEN(TRIM(LEFT(TRIM(MID(TRIM(Applications!D554),FIND(",",TRIM(Applications!D554)&amp;",")+1,200)),FIND(",",TRIM(MID(TRIM(Applications!D554),FIND(",",TRIM(Applications!D554)&amp;",")+1,200))&amp;",")-1)))=2,UPPER(TRIM(LEFT(TRIM(MID(TRIM(Applications!D554),FIND(",",TRIM(Applications!D554)&amp;",")+1,200)),FIND(",",TRIM(MID(TRIM(Applications!D554),FIND(",",TRIM(Applications!D554)&amp;",")+1,200))&amp;",")-1))),IFERROR(VLOOKUP(LOWER(TRIM(LEFT(TRIM(MID(TRIM(Applications!D554),FIND(",",TRIM(Applications!D554)&amp;",")+1,200)),FIND(",",TRIM(MID(TRIM(Applications!D554),FIND(",",TRIM(Applications!D554)&amp;",")+1,200))&amp;",")-1))),$U$2:$V$67,2,FALSE),"")))</f>
        <v/>
      </c>
      <c r="O554" s="26">
        <f>IF(M554="","",IF(N554="",M554,M554&amp;", "&amp;N554))</f>
        <v/>
      </c>
      <c r="P554" s="26">
        <f>IF(O554="","",IF(COUNTIF(O$2:O554,O554)=1,COUNTIF(O$2:O$2000,O554)+(2001-ROW())/100000,""))</f>
        <v/>
      </c>
    </row>
    <row r="555">
      <c r="A555" s="26">
        <f>IF(AND(ISNUMBER(Applications!A555),ISNUMBER(Applications!M555),OR(UPPER(TRIM(Applications!I555))="INTERVIEWING",UPPER(TRIM(Applications!I555))="REJECTED",UPPER(TRIM(Applications!I555))="OFFER")),IF(Applications!M555&gt;=Applications!A555,Applications!M555-Applications!A555,""),"")</f>
        <v/>
      </c>
      <c r="B555" s="26">
        <f>IF(AND(D555=1,ISNUMBER(Applications!A555)),WEEKDAY(Applications!A555),"")</f>
        <v/>
      </c>
      <c r="C555" s="27">
        <f>IF(AND(D555=1,ISNUMBER(Applications!A555)),Applications!A555-WEEKDAY(Applications!A555,3),"")</f>
        <v/>
      </c>
      <c r="D555" s="26">
        <f>IF(OR(UPPER(TRIM(Applications!I555))="APPLIED",UPPER(TRIM(Applications!I555))="INTERVIEWING",UPPER(TRIM(Applications!I555))="REJECTED",UPPER(TRIM(Applications!I555))="OFFER"),1,0)</f>
        <v/>
      </c>
      <c r="E555" s="26">
        <f>IF(AND(ISNUMBER(Applications!M555),OR(N(Applications!O555)&gt;0,UPPER(TRIM(Applications!I555))="INTERVIEWING",UPPER(TRIM(Applications!I555))="OFFER")),Applications!M555-WEEKDAY(Applications!M555,3),"")</f>
        <v/>
      </c>
      <c r="F555" s="26">
        <f>IF(AND(UPPER(TRIM(Applications!I555))="SKIPPED",ISNUMBER(Applications!A555)),Applications!A555-WEEKDAY(Applications!A555,3),"")</f>
        <v/>
      </c>
      <c r="G555" s="26">
        <f>IF(AND(UPPER(TRIM(Applications!I555))="BOOKMARKED",ISNUMBER(Applications!A555)),Applications!A555-WEEKDAY(Applications!A555,3),"")</f>
        <v/>
      </c>
      <c r="H555" s="26">
        <f>IF(AND(UPPER(TRIM(Applications!I555))="NOT APPLIED",ISNUMBER(Applications!A555)),Applications!A555-WEEKDAY(Applications!A555,3),"")</f>
        <v/>
      </c>
      <c r="I555" s="26">
        <f>IF(AND(UPPER(TRIM(Applications!I555))="REJECTED",ISNUMBER(Applications!M555)),Applications!M555-WEEKDAY(Applications!M555,3),"")</f>
        <v/>
      </c>
      <c r="J555" s="26">
        <f>IF(AND(UPPER(TRIM(Applications!I555))="OFFER",ISNUMBER(Applications!M555)),Applications!M555-WEEKDAY(Applications!M555,3),"")</f>
        <v/>
      </c>
      <c r="K555" s="26">
        <f>IF(TRIM(Applications!J555)="","",IFERROR(LOOKUP(2,1/ISNUMBER(SEARCH($R$2:$R$25,Applications!J555)),$S$2:$S$25),""))</f>
        <v/>
      </c>
      <c r="L555" s="26">
        <f>IF(K555="","",IF(COUNTIF(K$2:K555,K555)=1,COUNTIF(K$2:K$2000,K555)+(2001-ROW())/100000,""))</f>
        <v/>
      </c>
      <c r="M555" s="26">
        <f>IF(TRIM(Applications!D555)="","",TRIM(LEFT(TRIM(Applications!D555),FIND(",",TRIM(Applications!D555)&amp;",")-1)))</f>
        <v/>
      </c>
      <c r="N555" s="26">
        <f>IF(M555="","",IF(LEN(TRIM(LEFT(TRIM(MID(TRIM(Applications!D555),FIND(",",TRIM(Applications!D555)&amp;",")+1,200)),FIND(",",TRIM(MID(TRIM(Applications!D555),FIND(",",TRIM(Applications!D555)&amp;",")+1,200))&amp;",")-1)))=2,UPPER(TRIM(LEFT(TRIM(MID(TRIM(Applications!D555),FIND(",",TRIM(Applications!D555)&amp;",")+1,200)),FIND(",",TRIM(MID(TRIM(Applications!D555),FIND(",",TRIM(Applications!D555)&amp;",")+1,200))&amp;",")-1))),IFERROR(VLOOKUP(LOWER(TRIM(LEFT(TRIM(MID(TRIM(Applications!D555),FIND(",",TRIM(Applications!D555)&amp;",")+1,200)),FIND(",",TRIM(MID(TRIM(Applications!D555),FIND(",",TRIM(Applications!D555)&amp;",")+1,200))&amp;",")-1))),$U$2:$V$67,2,FALSE),"")))</f>
        <v/>
      </c>
      <c r="O555" s="26">
        <f>IF(M555="","",IF(N555="",M555,M555&amp;", "&amp;N555))</f>
        <v/>
      </c>
      <c r="P555" s="26">
        <f>IF(O555="","",IF(COUNTIF(O$2:O555,O555)=1,COUNTIF(O$2:O$2000,O555)+(2001-ROW())/100000,""))</f>
        <v/>
      </c>
    </row>
    <row r="556">
      <c r="A556" s="26">
        <f>IF(AND(ISNUMBER(Applications!A556),ISNUMBER(Applications!M556),OR(UPPER(TRIM(Applications!I556))="INTERVIEWING",UPPER(TRIM(Applications!I556))="REJECTED",UPPER(TRIM(Applications!I556))="OFFER")),IF(Applications!M556&gt;=Applications!A556,Applications!M556-Applications!A556,""),"")</f>
        <v/>
      </c>
      <c r="B556" s="26">
        <f>IF(AND(D556=1,ISNUMBER(Applications!A556)),WEEKDAY(Applications!A556),"")</f>
        <v/>
      </c>
      <c r="C556" s="27">
        <f>IF(AND(D556=1,ISNUMBER(Applications!A556)),Applications!A556-WEEKDAY(Applications!A556,3),"")</f>
        <v/>
      </c>
      <c r="D556" s="26">
        <f>IF(OR(UPPER(TRIM(Applications!I556))="APPLIED",UPPER(TRIM(Applications!I556))="INTERVIEWING",UPPER(TRIM(Applications!I556))="REJECTED",UPPER(TRIM(Applications!I556))="OFFER"),1,0)</f>
        <v/>
      </c>
      <c r="E556" s="26">
        <f>IF(AND(ISNUMBER(Applications!M556),OR(N(Applications!O556)&gt;0,UPPER(TRIM(Applications!I556))="INTERVIEWING",UPPER(TRIM(Applications!I556))="OFFER")),Applications!M556-WEEKDAY(Applications!M556,3),"")</f>
        <v/>
      </c>
      <c r="F556" s="26">
        <f>IF(AND(UPPER(TRIM(Applications!I556))="SKIPPED",ISNUMBER(Applications!A556)),Applications!A556-WEEKDAY(Applications!A556,3),"")</f>
        <v/>
      </c>
      <c r="G556" s="26">
        <f>IF(AND(UPPER(TRIM(Applications!I556))="BOOKMARKED",ISNUMBER(Applications!A556)),Applications!A556-WEEKDAY(Applications!A556,3),"")</f>
        <v/>
      </c>
      <c r="H556" s="26">
        <f>IF(AND(UPPER(TRIM(Applications!I556))="NOT APPLIED",ISNUMBER(Applications!A556)),Applications!A556-WEEKDAY(Applications!A556,3),"")</f>
        <v/>
      </c>
      <c r="I556" s="26">
        <f>IF(AND(UPPER(TRIM(Applications!I556))="REJECTED",ISNUMBER(Applications!M556)),Applications!M556-WEEKDAY(Applications!M556,3),"")</f>
        <v/>
      </c>
      <c r="J556" s="26">
        <f>IF(AND(UPPER(TRIM(Applications!I556))="OFFER",ISNUMBER(Applications!M556)),Applications!M556-WEEKDAY(Applications!M556,3),"")</f>
        <v/>
      </c>
      <c r="K556" s="26">
        <f>IF(TRIM(Applications!J556)="","",IFERROR(LOOKUP(2,1/ISNUMBER(SEARCH($R$2:$R$25,Applications!J556)),$S$2:$S$25),""))</f>
        <v/>
      </c>
      <c r="L556" s="26">
        <f>IF(K556="","",IF(COUNTIF(K$2:K556,K556)=1,COUNTIF(K$2:K$2000,K556)+(2001-ROW())/100000,""))</f>
        <v/>
      </c>
      <c r="M556" s="26">
        <f>IF(TRIM(Applications!D556)="","",TRIM(LEFT(TRIM(Applications!D556),FIND(",",TRIM(Applications!D556)&amp;",")-1)))</f>
        <v/>
      </c>
      <c r="N556" s="26">
        <f>IF(M556="","",IF(LEN(TRIM(LEFT(TRIM(MID(TRIM(Applications!D556),FIND(",",TRIM(Applications!D556)&amp;",")+1,200)),FIND(",",TRIM(MID(TRIM(Applications!D556),FIND(",",TRIM(Applications!D556)&amp;",")+1,200))&amp;",")-1)))=2,UPPER(TRIM(LEFT(TRIM(MID(TRIM(Applications!D556),FIND(",",TRIM(Applications!D556)&amp;",")+1,200)),FIND(",",TRIM(MID(TRIM(Applications!D556),FIND(",",TRIM(Applications!D556)&amp;",")+1,200))&amp;",")-1))),IFERROR(VLOOKUP(LOWER(TRIM(LEFT(TRIM(MID(TRIM(Applications!D556),FIND(",",TRIM(Applications!D556)&amp;",")+1,200)),FIND(",",TRIM(MID(TRIM(Applications!D556),FIND(",",TRIM(Applications!D556)&amp;",")+1,200))&amp;",")-1))),$U$2:$V$67,2,FALSE),"")))</f>
        <v/>
      </c>
      <c r="O556" s="26">
        <f>IF(M556="","",IF(N556="",M556,M556&amp;", "&amp;N556))</f>
        <v/>
      </c>
      <c r="P556" s="26">
        <f>IF(O556="","",IF(COUNTIF(O$2:O556,O556)=1,COUNTIF(O$2:O$2000,O556)+(2001-ROW())/100000,""))</f>
        <v/>
      </c>
    </row>
    <row r="557">
      <c r="A557" s="26">
        <f>IF(AND(ISNUMBER(Applications!A557),ISNUMBER(Applications!M557),OR(UPPER(TRIM(Applications!I557))="INTERVIEWING",UPPER(TRIM(Applications!I557))="REJECTED",UPPER(TRIM(Applications!I557))="OFFER")),IF(Applications!M557&gt;=Applications!A557,Applications!M557-Applications!A557,""),"")</f>
        <v/>
      </c>
      <c r="B557" s="26">
        <f>IF(AND(D557=1,ISNUMBER(Applications!A557)),WEEKDAY(Applications!A557),"")</f>
        <v/>
      </c>
      <c r="C557" s="27">
        <f>IF(AND(D557=1,ISNUMBER(Applications!A557)),Applications!A557-WEEKDAY(Applications!A557,3),"")</f>
        <v/>
      </c>
      <c r="D557" s="26">
        <f>IF(OR(UPPER(TRIM(Applications!I557))="APPLIED",UPPER(TRIM(Applications!I557))="INTERVIEWING",UPPER(TRIM(Applications!I557))="REJECTED",UPPER(TRIM(Applications!I557))="OFFER"),1,0)</f>
        <v/>
      </c>
      <c r="E557" s="26">
        <f>IF(AND(ISNUMBER(Applications!M557),OR(N(Applications!O557)&gt;0,UPPER(TRIM(Applications!I557))="INTERVIEWING",UPPER(TRIM(Applications!I557))="OFFER")),Applications!M557-WEEKDAY(Applications!M557,3),"")</f>
        <v/>
      </c>
      <c r="F557" s="26">
        <f>IF(AND(UPPER(TRIM(Applications!I557))="SKIPPED",ISNUMBER(Applications!A557)),Applications!A557-WEEKDAY(Applications!A557,3),"")</f>
        <v/>
      </c>
      <c r="G557" s="26">
        <f>IF(AND(UPPER(TRIM(Applications!I557))="BOOKMARKED",ISNUMBER(Applications!A557)),Applications!A557-WEEKDAY(Applications!A557,3),"")</f>
        <v/>
      </c>
      <c r="H557" s="26">
        <f>IF(AND(UPPER(TRIM(Applications!I557))="NOT APPLIED",ISNUMBER(Applications!A557)),Applications!A557-WEEKDAY(Applications!A557,3),"")</f>
        <v/>
      </c>
      <c r="I557" s="26">
        <f>IF(AND(UPPER(TRIM(Applications!I557))="REJECTED",ISNUMBER(Applications!M557)),Applications!M557-WEEKDAY(Applications!M557,3),"")</f>
        <v/>
      </c>
      <c r="J557" s="26">
        <f>IF(AND(UPPER(TRIM(Applications!I557))="OFFER",ISNUMBER(Applications!M557)),Applications!M557-WEEKDAY(Applications!M557,3),"")</f>
        <v/>
      </c>
      <c r="K557" s="26">
        <f>IF(TRIM(Applications!J557)="","",IFERROR(LOOKUP(2,1/ISNUMBER(SEARCH($R$2:$R$25,Applications!J557)),$S$2:$S$25),""))</f>
        <v/>
      </c>
      <c r="L557" s="26">
        <f>IF(K557="","",IF(COUNTIF(K$2:K557,K557)=1,COUNTIF(K$2:K$2000,K557)+(2001-ROW())/100000,""))</f>
        <v/>
      </c>
      <c r="M557" s="26">
        <f>IF(TRIM(Applications!D557)="","",TRIM(LEFT(TRIM(Applications!D557),FIND(",",TRIM(Applications!D557)&amp;",")-1)))</f>
        <v/>
      </c>
      <c r="N557" s="26">
        <f>IF(M557="","",IF(LEN(TRIM(LEFT(TRIM(MID(TRIM(Applications!D557),FIND(",",TRIM(Applications!D557)&amp;",")+1,200)),FIND(",",TRIM(MID(TRIM(Applications!D557),FIND(",",TRIM(Applications!D557)&amp;",")+1,200))&amp;",")-1)))=2,UPPER(TRIM(LEFT(TRIM(MID(TRIM(Applications!D557),FIND(",",TRIM(Applications!D557)&amp;",")+1,200)),FIND(",",TRIM(MID(TRIM(Applications!D557),FIND(",",TRIM(Applications!D557)&amp;",")+1,200))&amp;",")-1))),IFERROR(VLOOKUP(LOWER(TRIM(LEFT(TRIM(MID(TRIM(Applications!D557),FIND(",",TRIM(Applications!D557)&amp;",")+1,200)),FIND(",",TRIM(MID(TRIM(Applications!D557),FIND(",",TRIM(Applications!D557)&amp;",")+1,200))&amp;",")-1))),$U$2:$V$67,2,FALSE),"")))</f>
        <v/>
      </c>
      <c r="O557" s="26">
        <f>IF(M557="","",IF(N557="",M557,M557&amp;", "&amp;N557))</f>
        <v/>
      </c>
      <c r="P557" s="26">
        <f>IF(O557="","",IF(COUNTIF(O$2:O557,O557)=1,COUNTIF(O$2:O$2000,O557)+(2001-ROW())/100000,""))</f>
        <v/>
      </c>
    </row>
    <row r="558">
      <c r="A558" s="26">
        <f>IF(AND(ISNUMBER(Applications!A558),ISNUMBER(Applications!M558),OR(UPPER(TRIM(Applications!I558))="INTERVIEWING",UPPER(TRIM(Applications!I558))="REJECTED",UPPER(TRIM(Applications!I558))="OFFER")),IF(Applications!M558&gt;=Applications!A558,Applications!M558-Applications!A558,""),"")</f>
        <v/>
      </c>
      <c r="B558" s="26">
        <f>IF(AND(D558=1,ISNUMBER(Applications!A558)),WEEKDAY(Applications!A558),"")</f>
        <v/>
      </c>
      <c r="C558" s="27">
        <f>IF(AND(D558=1,ISNUMBER(Applications!A558)),Applications!A558-WEEKDAY(Applications!A558,3),"")</f>
        <v/>
      </c>
      <c r="D558" s="26">
        <f>IF(OR(UPPER(TRIM(Applications!I558))="APPLIED",UPPER(TRIM(Applications!I558))="INTERVIEWING",UPPER(TRIM(Applications!I558))="REJECTED",UPPER(TRIM(Applications!I558))="OFFER"),1,0)</f>
        <v/>
      </c>
      <c r="E558" s="26">
        <f>IF(AND(ISNUMBER(Applications!M558),OR(N(Applications!O558)&gt;0,UPPER(TRIM(Applications!I558))="INTERVIEWING",UPPER(TRIM(Applications!I558))="OFFER")),Applications!M558-WEEKDAY(Applications!M558,3),"")</f>
        <v/>
      </c>
      <c r="F558" s="26">
        <f>IF(AND(UPPER(TRIM(Applications!I558))="SKIPPED",ISNUMBER(Applications!A558)),Applications!A558-WEEKDAY(Applications!A558,3),"")</f>
        <v/>
      </c>
      <c r="G558" s="26">
        <f>IF(AND(UPPER(TRIM(Applications!I558))="BOOKMARKED",ISNUMBER(Applications!A558)),Applications!A558-WEEKDAY(Applications!A558,3),"")</f>
        <v/>
      </c>
      <c r="H558" s="26">
        <f>IF(AND(UPPER(TRIM(Applications!I558))="NOT APPLIED",ISNUMBER(Applications!A558)),Applications!A558-WEEKDAY(Applications!A558,3),"")</f>
        <v/>
      </c>
      <c r="I558" s="26">
        <f>IF(AND(UPPER(TRIM(Applications!I558))="REJECTED",ISNUMBER(Applications!M558)),Applications!M558-WEEKDAY(Applications!M558,3),"")</f>
        <v/>
      </c>
      <c r="J558" s="26">
        <f>IF(AND(UPPER(TRIM(Applications!I558))="OFFER",ISNUMBER(Applications!M558)),Applications!M558-WEEKDAY(Applications!M558,3),"")</f>
        <v/>
      </c>
      <c r="K558" s="26">
        <f>IF(TRIM(Applications!J558)="","",IFERROR(LOOKUP(2,1/ISNUMBER(SEARCH($R$2:$R$25,Applications!J558)),$S$2:$S$25),""))</f>
        <v/>
      </c>
      <c r="L558" s="26">
        <f>IF(K558="","",IF(COUNTIF(K$2:K558,K558)=1,COUNTIF(K$2:K$2000,K558)+(2001-ROW())/100000,""))</f>
        <v/>
      </c>
      <c r="M558" s="26">
        <f>IF(TRIM(Applications!D558)="","",TRIM(LEFT(TRIM(Applications!D558),FIND(",",TRIM(Applications!D558)&amp;",")-1)))</f>
        <v/>
      </c>
      <c r="N558" s="26">
        <f>IF(M558="","",IF(LEN(TRIM(LEFT(TRIM(MID(TRIM(Applications!D558),FIND(",",TRIM(Applications!D558)&amp;",")+1,200)),FIND(",",TRIM(MID(TRIM(Applications!D558),FIND(",",TRIM(Applications!D558)&amp;",")+1,200))&amp;",")-1)))=2,UPPER(TRIM(LEFT(TRIM(MID(TRIM(Applications!D558),FIND(",",TRIM(Applications!D558)&amp;",")+1,200)),FIND(",",TRIM(MID(TRIM(Applications!D558),FIND(",",TRIM(Applications!D558)&amp;",")+1,200))&amp;",")-1))),IFERROR(VLOOKUP(LOWER(TRIM(LEFT(TRIM(MID(TRIM(Applications!D558),FIND(",",TRIM(Applications!D558)&amp;",")+1,200)),FIND(",",TRIM(MID(TRIM(Applications!D558),FIND(",",TRIM(Applications!D558)&amp;",")+1,200))&amp;",")-1))),$U$2:$V$67,2,FALSE),"")))</f>
        <v/>
      </c>
      <c r="O558" s="26">
        <f>IF(M558="","",IF(N558="",M558,M558&amp;", "&amp;N558))</f>
        <v/>
      </c>
      <c r="P558" s="26">
        <f>IF(O558="","",IF(COUNTIF(O$2:O558,O558)=1,COUNTIF(O$2:O$2000,O558)+(2001-ROW())/100000,""))</f>
        <v/>
      </c>
    </row>
    <row r="559">
      <c r="A559" s="26">
        <f>IF(AND(ISNUMBER(Applications!A559),ISNUMBER(Applications!M559),OR(UPPER(TRIM(Applications!I559))="INTERVIEWING",UPPER(TRIM(Applications!I559))="REJECTED",UPPER(TRIM(Applications!I559))="OFFER")),IF(Applications!M559&gt;=Applications!A559,Applications!M559-Applications!A559,""),"")</f>
        <v/>
      </c>
      <c r="B559" s="26">
        <f>IF(AND(D559=1,ISNUMBER(Applications!A559)),WEEKDAY(Applications!A559),"")</f>
        <v/>
      </c>
      <c r="C559" s="27">
        <f>IF(AND(D559=1,ISNUMBER(Applications!A559)),Applications!A559-WEEKDAY(Applications!A559,3),"")</f>
        <v/>
      </c>
      <c r="D559" s="26">
        <f>IF(OR(UPPER(TRIM(Applications!I559))="APPLIED",UPPER(TRIM(Applications!I559))="INTERVIEWING",UPPER(TRIM(Applications!I559))="REJECTED",UPPER(TRIM(Applications!I559))="OFFER"),1,0)</f>
        <v/>
      </c>
      <c r="E559" s="26">
        <f>IF(AND(ISNUMBER(Applications!M559),OR(N(Applications!O559)&gt;0,UPPER(TRIM(Applications!I559))="INTERVIEWING",UPPER(TRIM(Applications!I559))="OFFER")),Applications!M559-WEEKDAY(Applications!M559,3),"")</f>
        <v/>
      </c>
      <c r="F559" s="26">
        <f>IF(AND(UPPER(TRIM(Applications!I559))="SKIPPED",ISNUMBER(Applications!A559)),Applications!A559-WEEKDAY(Applications!A559,3),"")</f>
        <v/>
      </c>
      <c r="G559" s="26">
        <f>IF(AND(UPPER(TRIM(Applications!I559))="BOOKMARKED",ISNUMBER(Applications!A559)),Applications!A559-WEEKDAY(Applications!A559,3),"")</f>
        <v/>
      </c>
      <c r="H559" s="26">
        <f>IF(AND(UPPER(TRIM(Applications!I559))="NOT APPLIED",ISNUMBER(Applications!A559)),Applications!A559-WEEKDAY(Applications!A559,3),"")</f>
        <v/>
      </c>
      <c r="I559" s="26">
        <f>IF(AND(UPPER(TRIM(Applications!I559))="REJECTED",ISNUMBER(Applications!M559)),Applications!M559-WEEKDAY(Applications!M559,3),"")</f>
        <v/>
      </c>
      <c r="J559" s="26">
        <f>IF(AND(UPPER(TRIM(Applications!I559))="OFFER",ISNUMBER(Applications!M559)),Applications!M559-WEEKDAY(Applications!M559,3),"")</f>
        <v/>
      </c>
      <c r="K559" s="26">
        <f>IF(TRIM(Applications!J559)="","",IFERROR(LOOKUP(2,1/ISNUMBER(SEARCH($R$2:$R$25,Applications!J559)),$S$2:$S$25),""))</f>
        <v/>
      </c>
      <c r="L559" s="26">
        <f>IF(K559="","",IF(COUNTIF(K$2:K559,K559)=1,COUNTIF(K$2:K$2000,K559)+(2001-ROW())/100000,""))</f>
        <v/>
      </c>
      <c r="M559" s="26">
        <f>IF(TRIM(Applications!D559)="","",TRIM(LEFT(TRIM(Applications!D559),FIND(",",TRIM(Applications!D559)&amp;",")-1)))</f>
        <v/>
      </c>
      <c r="N559" s="26">
        <f>IF(M559="","",IF(LEN(TRIM(LEFT(TRIM(MID(TRIM(Applications!D559),FIND(",",TRIM(Applications!D559)&amp;",")+1,200)),FIND(",",TRIM(MID(TRIM(Applications!D559),FIND(",",TRIM(Applications!D559)&amp;",")+1,200))&amp;",")-1)))=2,UPPER(TRIM(LEFT(TRIM(MID(TRIM(Applications!D559),FIND(",",TRIM(Applications!D559)&amp;",")+1,200)),FIND(",",TRIM(MID(TRIM(Applications!D559),FIND(",",TRIM(Applications!D559)&amp;",")+1,200))&amp;",")-1))),IFERROR(VLOOKUP(LOWER(TRIM(LEFT(TRIM(MID(TRIM(Applications!D559),FIND(",",TRIM(Applications!D559)&amp;",")+1,200)),FIND(",",TRIM(MID(TRIM(Applications!D559),FIND(",",TRIM(Applications!D559)&amp;",")+1,200))&amp;",")-1))),$U$2:$V$67,2,FALSE),"")))</f>
        <v/>
      </c>
      <c r="O559" s="26">
        <f>IF(M559="","",IF(N559="",M559,M559&amp;", "&amp;N559))</f>
        <v/>
      </c>
      <c r="P559" s="26">
        <f>IF(O559="","",IF(COUNTIF(O$2:O559,O559)=1,COUNTIF(O$2:O$2000,O559)+(2001-ROW())/100000,""))</f>
        <v/>
      </c>
    </row>
    <row r="560">
      <c r="A560" s="26">
        <f>IF(AND(ISNUMBER(Applications!A560),ISNUMBER(Applications!M560),OR(UPPER(TRIM(Applications!I560))="INTERVIEWING",UPPER(TRIM(Applications!I560))="REJECTED",UPPER(TRIM(Applications!I560))="OFFER")),IF(Applications!M560&gt;=Applications!A560,Applications!M560-Applications!A560,""),"")</f>
        <v/>
      </c>
      <c r="B560" s="26">
        <f>IF(AND(D560=1,ISNUMBER(Applications!A560)),WEEKDAY(Applications!A560),"")</f>
        <v/>
      </c>
      <c r="C560" s="27">
        <f>IF(AND(D560=1,ISNUMBER(Applications!A560)),Applications!A560-WEEKDAY(Applications!A560,3),"")</f>
        <v/>
      </c>
      <c r="D560" s="26">
        <f>IF(OR(UPPER(TRIM(Applications!I560))="APPLIED",UPPER(TRIM(Applications!I560))="INTERVIEWING",UPPER(TRIM(Applications!I560))="REJECTED",UPPER(TRIM(Applications!I560))="OFFER"),1,0)</f>
        <v/>
      </c>
      <c r="E560" s="26">
        <f>IF(AND(ISNUMBER(Applications!M560),OR(N(Applications!O560)&gt;0,UPPER(TRIM(Applications!I560))="INTERVIEWING",UPPER(TRIM(Applications!I560))="OFFER")),Applications!M560-WEEKDAY(Applications!M560,3),"")</f>
        <v/>
      </c>
      <c r="F560" s="26">
        <f>IF(AND(UPPER(TRIM(Applications!I560))="SKIPPED",ISNUMBER(Applications!A560)),Applications!A560-WEEKDAY(Applications!A560,3),"")</f>
        <v/>
      </c>
      <c r="G560" s="26">
        <f>IF(AND(UPPER(TRIM(Applications!I560))="BOOKMARKED",ISNUMBER(Applications!A560)),Applications!A560-WEEKDAY(Applications!A560,3),"")</f>
        <v/>
      </c>
      <c r="H560" s="26">
        <f>IF(AND(UPPER(TRIM(Applications!I560))="NOT APPLIED",ISNUMBER(Applications!A560)),Applications!A560-WEEKDAY(Applications!A560,3),"")</f>
        <v/>
      </c>
      <c r="I560" s="26">
        <f>IF(AND(UPPER(TRIM(Applications!I560))="REJECTED",ISNUMBER(Applications!M560)),Applications!M560-WEEKDAY(Applications!M560,3),"")</f>
        <v/>
      </c>
      <c r="J560" s="26">
        <f>IF(AND(UPPER(TRIM(Applications!I560))="OFFER",ISNUMBER(Applications!M560)),Applications!M560-WEEKDAY(Applications!M560,3),"")</f>
        <v/>
      </c>
      <c r="K560" s="26">
        <f>IF(TRIM(Applications!J560)="","",IFERROR(LOOKUP(2,1/ISNUMBER(SEARCH($R$2:$R$25,Applications!J560)),$S$2:$S$25),""))</f>
        <v/>
      </c>
      <c r="L560" s="26">
        <f>IF(K560="","",IF(COUNTIF(K$2:K560,K560)=1,COUNTIF(K$2:K$2000,K560)+(2001-ROW())/100000,""))</f>
        <v/>
      </c>
      <c r="M560" s="26">
        <f>IF(TRIM(Applications!D560)="","",TRIM(LEFT(TRIM(Applications!D560),FIND(",",TRIM(Applications!D560)&amp;",")-1)))</f>
        <v/>
      </c>
      <c r="N560" s="26">
        <f>IF(M560="","",IF(LEN(TRIM(LEFT(TRIM(MID(TRIM(Applications!D560),FIND(",",TRIM(Applications!D560)&amp;",")+1,200)),FIND(",",TRIM(MID(TRIM(Applications!D560),FIND(",",TRIM(Applications!D560)&amp;",")+1,200))&amp;",")-1)))=2,UPPER(TRIM(LEFT(TRIM(MID(TRIM(Applications!D560),FIND(",",TRIM(Applications!D560)&amp;",")+1,200)),FIND(",",TRIM(MID(TRIM(Applications!D560),FIND(",",TRIM(Applications!D560)&amp;",")+1,200))&amp;",")-1))),IFERROR(VLOOKUP(LOWER(TRIM(LEFT(TRIM(MID(TRIM(Applications!D560),FIND(",",TRIM(Applications!D560)&amp;",")+1,200)),FIND(",",TRIM(MID(TRIM(Applications!D560),FIND(",",TRIM(Applications!D560)&amp;",")+1,200))&amp;",")-1))),$U$2:$V$67,2,FALSE),"")))</f>
        <v/>
      </c>
      <c r="O560" s="26">
        <f>IF(M560="","",IF(N560="",M560,M560&amp;", "&amp;N560))</f>
        <v/>
      </c>
      <c r="P560" s="26">
        <f>IF(O560="","",IF(COUNTIF(O$2:O560,O560)=1,COUNTIF(O$2:O$2000,O560)+(2001-ROW())/100000,""))</f>
        <v/>
      </c>
    </row>
    <row r="561">
      <c r="A561" s="26">
        <f>IF(AND(ISNUMBER(Applications!A561),ISNUMBER(Applications!M561),OR(UPPER(TRIM(Applications!I561))="INTERVIEWING",UPPER(TRIM(Applications!I561))="REJECTED",UPPER(TRIM(Applications!I561))="OFFER")),IF(Applications!M561&gt;=Applications!A561,Applications!M561-Applications!A561,""),"")</f>
        <v/>
      </c>
      <c r="B561" s="26">
        <f>IF(AND(D561=1,ISNUMBER(Applications!A561)),WEEKDAY(Applications!A561),"")</f>
        <v/>
      </c>
      <c r="C561" s="27">
        <f>IF(AND(D561=1,ISNUMBER(Applications!A561)),Applications!A561-WEEKDAY(Applications!A561,3),"")</f>
        <v/>
      </c>
      <c r="D561" s="26">
        <f>IF(OR(UPPER(TRIM(Applications!I561))="APPLIED",UPPER(TRIM(Applications!I561))="INTERVIEWING",UPPER(TRIM(Applications!I561))="REJECTED",UPPER(TRIM(Applications!I561))="OFFER"),1,0)</f>
        <v/>
      </c>
      <c r="E561" s="26">
        <f>IF(AND(ISNUMBER(Applications!M561),OR(N(Applications!O561)&gt;0,UPPER(TRIM(Applications!I561))="INTERVIEWING",UPPER(TRIM(Applications!I561))="OFFER")),Applications!M561-WEEKDAY(Applications!M561,3),"")</f>
        <v/>
      </c>
      <c r="F561" s="26">
        <f>IF(AND(UPPER(TRIM(Applications!I561))="SKIPPED",ISNUMBER(Applications!A561)),Applications!A561-WEEKDAY(Applications!A561,3),"")</f>
        <v/>
      </c>
      <c r="G561" s="26">
        <f>IF(AND(UPPER(TRIM(Applications!I561))="BOOKMARKED",ISNUMBER(Applications!A561)),Applications!A561-WEEKDAY(Applications!A561,3),"")</f>
        <v/>
      </c>
      <c r="H561" s="26">
        <f>IF(AND(UPPER(TRIM(Applications!I561))="NOT APPLIED",ISNUMBER(Applications!A561)),Applications!A561-WEEKDAY(Applications!A561,3),"")</f>
        <v/>
      </c>
      <c r="I561" s="26">
        <f>IF(AND(UPPER(TRIM(Applications!I561))="REJECTED",ISNUMBER(Applications!M561)),Applications!M561-WEEKDAY(Applications!M561,3),"")</f>
        <v/>
      </c>
      <c r="J561" s="26">
        <f>IF(AND(UPPER(TRIM(Applications!I561))="OFFER",ISNUMBER(Applications!M561)),Applications!M561-WEEKDAY(Applications!M561,3),"")</f>
        <v/>
      </c>
      <c r="K561" s="26">
        <f>IF(TRIM(Applications!J561)="","",IFERROR(LOOKUP(2,1/ISNUMBER(SEARCH($R$2:$R$25,Applications!J561)),$S$2:$S$25),""))</f>
        <v/>
      </c>
      <c r="L561" s="26">
        <f>IF(K561="","",IF(COUNTIF(K$2:K561,K561)=1,COUNTIF(K$2:K$2000,K561)+(2001-ROW())/100000,""))</f>
        <v/>
      </c>
      <c r="M561" s="26">
        <f>IF(TRIM(Applications!D561)="","",TRIM(LEFT(TRIM(Applications!D561),FIND(",",TRIM(Applications!D561)&amp;",")-1)))</f>
        <v/>
      </c>
      <c r="N561" s="26">
        <f>IF(M561="","",IF(LEN(TRIM(LEFT(TRIM(MID(TRIM(Applications!D561),FIND(",",TRIM(Applications!D561)&amp;",")+1,200)),FIND(",",TRIM(MID(TRIM(Applications!D561),FIND(",",TRIM(Applications!D561)&amp;",")+1,200))&amp;",")-1)))=2,UPPER(TRIM(LEFT(TRIM(MID(TRIM(Applications!D561),FIND(",",TRIM(Applications!D561)&amp;",")+1,200)),FIND(",",TRIM(MID(TRIM(Applications!D561),FIND(",",TRIM(Applications!D561)&amp;",")+1,200))&amp;",")-1))),IFERROR(VLOOKUP(LOWER(TRIM(LEFT(TRIM(MID(TRIM(Applications!D561),FIND(",",TRIM(Applications!D561)&amp;",")+1,200)),FIND(",",TRIM(MID(TRIM(Applications!D561),FIND(",",TRIM(Applications!D561)&amp;",")+1,200))&amp;",")-1))),$U$2:$V$67,2,FALSE),"")))</f>
        <v/>
      </c>
      <c r="O561" s="26">
        <f>IF(M561="","",IF(N561="",M561,M561&amp;", "&amp;N561))</f>
        <v/>
      </c>
      <c r="P561" s="26">
        <f>IF(O561="","",IF(COUNTIF(O$2:O561,O561)=1,COUNTIF(O$2:O$2000,O561)+(2001-ROW())/100000,""))</f>
        <v/>
      </c>
    </row>
    <row r="562">
      <c r="A562" s="26">
        <f>IF(AND(ISNUMBER(Applications!A562),ISNUMBER(Applications!M562),OR(UPPER(TRIM(Applications!I562))="INTERVIEWING",UPPER(TRIM(Applications!I562))="REJECTED",UPPER(TRIM(Applications!I562))="OFFER")),IF(Applications!M562&gt;=Applications!A562,Applications!M562-Applications!A562,""),"")</f>
        <v/>
      </c>
      <c r="B562" s="26">
        <f>IF(AND(D562=1,ISNUMBER(Applications!A562)),WEEKDAY(Applications!A562),"")</f>
        <v/>
      </c>
      <c r="C562" s="27">
        <f>IF(AND(D562=1,ISNUMBER(Applications!A562)),Applications!A562-WEEKDAY(Applications!A562,3),"")</f>
        <v/>
      </c>
      <c r="D562" s="26">
        <f>IF(OR(UPPER(TRIM(Applications!I562))="APPLIED",UPPER(TRIM(Applications!I562))="INTERVIEWING",UPPER(TRIM(Applications!I562))="REJECTED",UPPER(TRIM(Applications!I562))="OFFER"),1,0)</f>
        <v/>
      </c>
      <c r="E562" s="26">
        <f>IF(AND(ISNUMBER(Applications!M562),OR(N(Applications!O562)&gt;0,UPPER(TRIM(Applications!I562))="INTERVIEWING",UPPER(TRIM(Applications!I562))="OFFER")),Applications!M562-WEEKDAY(Applications!M562,3),"")</f>
        <v/>
      </c>
      <c r="F562" s="26">
        <f>IF(AND(UPPER(TRIM(Applications!I562))="SKIPPED",ISNUMBER(Applications!A562)),Applications!A562-WEEKDAY(Applications!A562,3),"")</f>
        <v/>
      </c>
      <c r="G562" s="26">
        <f>IF(AND(UPPER(TRIM(Applications!I562))="BOOKMARKED",ISNUMBER(Applications!A562)),Applications!A562-WEEKDAY(Applications!A562,3),"")</f>
        <v/>
      </c>
      <c r="H562" s="26">
        <f>IF(AND(UPPER(TRIM(Applications!I562))="NOT APPLIED",ISNUMBER(Applications!A562)),Applications!A562-WEEKDAY(Applications!A562,3),"")</f>
        <v/>
      </c>
      <c r="I562" s="26">
        <f>IF(AND(UPPER(TRIM(Applications!I562))="REJECTED",ISNUMBER(Applications!M562)),Applications!M562-WEEKDAY(Applications!M562,3),"")</f>
        <v/>
      </c>
      <c r="J562" s="26">
        <f>IF(AND(UPPER(TRIM(Applications!I562))="OFFER",ISNUMBER(Applications!M562)),Applications!M562-WEEKDAY(Applications!M562,3),"")</f>
        <v/>
      </c>
      <c r="K562" s="26">
        <f>IF(TRIM(Applications!J562)="","",IFERROR(LOOKUP(2,1/ISNUMBER(SEARCH($R$2:$R$25,Applications!J562)),$S$2:$S$25),""))</f>
        <v/>
      </c>
      <c r="L562" s="26">
        <f>IF(K562="","",IF(COUNTIF(K$2:K562,K562)=1,COUNTIF(K$2:K$2000,K562)+(2001-ROW())/100000,""))</f>
        <v/>
      </c>
      <c r="M562" s="26">
        <f>IF(TRIM(Applications!D562)="","",TRIM(LEFT(TRIM(Applications!D562),FIND(",",TRIM(Applications!D562)&amp;",")-1)))</f>
        <v/>
      </c>
      <c r="N562" s="26">
        <f>IF(M562="","",IF(LEN(TRIM(LEFT(TRIM(MID(TRIM(Applications!D562),FIND(",",TRIM(Applications!D562)&amp;",")+1,200)),FIND(",",TRIM(MID(TRIM(Applications!D562),FIND(",",TRIM(Applications!D562)&amp;",")+1,200))&amp;",")-1)))=2,UPPER(TRIM(LEFT(TRIM(MID(TRIM(Applications!D562),FIND(",",TRIM(Applications!D562)&amp;",")+1,200)),FIND(",",TRIM(MID(TRIM(Applications!D562),FIND(",",TRIM(Applications!D562)&amp;",")+1,200))&amp;",")-1))),IFERROR(VLOOKUP(LOWER(TRIM(LEFT(TRIM(MID(TRIM(Applications!D562),FIND(",",TRIM(Applications!D562)&amp;",")+1,200)),FIND(",",TRIM(MID(TRIM(Applications!D562),FIND(",",TRIM(Applications!D562)&amp;",")+1,200))&amp;",")-1))),$U$2:$V$67,2,FALSE),"")))</f>
        <v/>
      </c>
      <c r="O562" s="26">
        <f>IF(M562="","",IF(N562="",M562,M562&amp;", "&amp;N562))</f>
        <v/>
      </c>
      <c r="P562" s="26">
        <f>IF(O562="","",IF(COUNTIF(O$2:O562,O562)=1,COUNTIF(O$2:O$2000,O562)+(2001-ROW())/100000,""))</f>
        <v/>
      </c>
    </row>
    <row r="563">
      <c r="A563" s="26">
        <f>IF(AND(ISNUMBER(Applications!A563),ISNUMBER(Applications!M563),OR(UPPER(TRIM(Applications!I563))="INTERVIEWING",UPPER(TRIM(Applications!I563))="REJECTED",UPPER(TRIM(Applications!I563))="OFFER")),IF(Applications!M563&gt;=Applications!A563,Applications!M563-Applications!A563,""),"")</f>
        <v/>
      </c>
      <c r="B563" s="26">
        <f>IF(AND(D563=1,ISNUMBER(Applications!A563)),WEEKDAY(Applications!A563),"")</f>
        <v/>
      </c>
      <c r="C563" s="27">
        <f>IF(AND(D563=1,ISNUMBER(Applications!A563)),Applications!A563-WEEKDAY(Applications!A563,3),"")</f>
        <v/>
      </c>
      <c r="D563" s="26">
        <f>IF(OR(UPPER(TRIM(Applications!I563))="APPLIED",UPPER(TRIM(Applications!I563))="INTERVIEWING",UPPER(TRIM(Applications!I563))="REJECTED",UPPER(TRIM(Applications!I563))="OFFER"),1,0)</f>
        <v/>
      </c>
      <c r="E563" s="26">
        <f>IF(AND(ISNUMBER(Applications!M563),OR(N(Applications!O563)&gt;0,UPPER(TRIM(Applications!I563))="INTERVIEWING",UPPER(TRIM(Applications!I563))="OFFER")),Applications!M563-WEEKDAY(Applications!M563,3),"")</f>
        <v/>
      </c>
      <c r="F563" s="26">
        <f>IF(AND(UPPER(TRIM(Applications!I563))="SKIPPED",ISNUMBER(Applications!A563)),Applications!A563-WEEKDAY(Applications!A563,3),"")</f>
        <v/>
      </c>
      <c r="G563" s="26">
        <f>IF(AND(UPPER(TRIM(Applications!I563))="BOOKMARKED",ISNUMBER(Applications!A563)),Applications!A563-WEEKDAY(Applications!A563,3),"")</f>
        <v/>
      </c>
      <c r="H563" s="26">
        <f>IF(AND(UPPER(TRIM(Applications!I563))="NOT APPLIED",ISNUMBER(Applications!A563)),Applications!A563-WEEKDAY(Applications!A563,3),"")</f>
        <v/>
      </c>
      <c r="I563" s="26">
        <f>IF(AND(UPPER(TRIM(Applications!I563))="REJECTED",ISNUMBER(Applications!M563)),Applications!M563-WEEKDAY(Applications!M563,3),"")</f>
        <v/>
      </c>
      <c r="J563" s="26">
        <f>IF(AND(UPPER(TRIM(Applications!I563))="OFFER",ISNUMBER(Applications!M563)),Applications!M563-WEEKDAY(Applications!M563,3),"")</f>
        <v/>
      </c>
      <c r="K563" s="26">
        <f>IF(TRIM(Applications!J563)="","",IFERROR(LOOKUP(2,1/ISNUMBER(SEARCH($R$2:$R$25,Applications!J563)),$S$2:$S$25),""))</f>
        <v/>
      </c>
      <c r="L563" s="26">
        <f>IF(K563="","",IF(COUNTIF(K$2:K563,K563)=1,COUNTIF(K$2:K$2000,K563)+(2001-ROW())/100000,""))</f>
        <v/>
      </c>
      <c r="M563" s="26">
        <f>IF(TRIM(Applications!D563)="","",TRIM(LEFT(TRIM(Applications!D563),FIND(",",TRIM(Applications!D563)&amp;",")-1)))</f>
        <v/>
      </c>
      <c r="N563" s="26">
        <f>IF(M563="","",IF(LEN(TRIM(LEFT(TRIM(MID(TRIM(Applications!D563),FIND(",",TRIM(Applications!D563)&amp;",")+1,200)),FIND(",",TRIM(MID(TRIM(Applications!D563),FIND(",",TRIM(Applications!D563)&amp;",")+1,200))&amp;",")-1)))=2,UPPER(TRIM(LEFT(TRIM(MID(TRIM(Applications!D563),FIND(",",TRIM(Applications!D563)&amp;",")+1,200)),FIND(",",TRIM(MID(TRIM(Applications!D563),FIND(",",TRIM(Applications!D563)&amp;",")+1,200))&amp;",")-1))),IFERROR(VLOOKUP(LOWER(TRIM(LEFT(TRIM(MID(TRIM(Applications!D563),FIND(",",TRIM(Applications!D563)&amp;",")+1,200)),FIND(",",TRIM(MID(TRIM(Applications!D563),FIND(",",TRIM(Applications!D563)&amp;",")+1,200))&amp;",")-1))),$U$2:$V$67,2,FALSE),"")))</f>
        <v/>
      </c>
      <c r="O563" s="26">
        <f>IF(M563="","",IF(N563="",M563,M563&amp;", "&amp;N563))</f>
        <v/>
      </c>
      <c r="P563" s="26">
        <f>IF(O563="","",IF(COUNTIF(O$2:O563,O563)=1,COUNTIF(O$2:O$2000,O563)+(2001-ROW())/100000,""))</f>
        <v/>
      </c>
    </row>
    <row r="564">
      <c r="A564" s="26">
        <f>IF(AND(ISNUMBER(Applications!A564),ISNUMBER(Applications!M564),OR(UPPER(TRIM(Applications!I564))="INTERVIEWING",UPPER(TRIM(Applications!I564))="REJECTED",UPPER(TRIM(Applications!I564))="OFFER")),IF(Applications!M564&gt;=Applications!A564,Applications!M564-Applications!A564,""),"")</f>
        <v/>
      </c>
      <c r="B564" s="26">
        <f>IF(AND(D564=1,ISNUMBER(Applications!A564)),WEEKDAY(Applications!A564),"")</f>
        <v/>
      </c>
      <c r="C564" s="27">
        <f>IF(AND(D564=1,ISNUMBER(Applications!A564)),Applications!A564-WEEKDAY(Applications!A564,3),"")</f>
        <v/>
      </c>
      <c r="D564" s="26">
        <f>IF(OR(UPPER(TRIM(Applications!I564))="APPLIED",UPPER(TRIM(Applications!I564))="INTERVIEWING",UPPER(TRIM(Applications!I564))="REJECTED",UPPER(TRIM(Applications!I564))="OFFER"),1,0)</f>
        <v/>
      </c>
      <c r="E564" s="26">
        <f>IF(AND(ISNUMBER(Applications!M564),OR(N(Applications!O564)&gt;0,UPPER(TRIM(Applications!I564))="INTERVIEWING",UPPER(TRIM(Applications!I564))="OFFER")),Applications!M564-WEEKDAY(Applications!M564,3),"")</f>
        <v/>
      </c>
      <c r="F564" s="26">
        <f>IF(AND(UPPER(TRIM(Applications!I564))="SKIPPED",ISNUMBER(Applications!A564)),Applications!A564-WEEKDAY(Applications!A564,3),"")</f>
        <v/>
      </c>
      <c r="G564" s="26">
        <f>IF(AND(UPPER(TRIM(Applications!I564))="BOOKMARKED",ISNUMBER(Applications!A564)),Applications!A564-WEEKDAY(Applications!A564,3),"")</f>
        <v/>
      </c>
      <c r="H564" s="26">
        <f>IF(AND(UPPER(TRIM(Applications!I564))="NOT APPLIED",ISNUMBER(Applications!A564)),Applications!A564-WEEKDAY(Applications!A564,3),"")</f>
        <v/>
      </c>
      <c r="I564" s="26">
        <f>IF(AND(UPPER(TRIM(Applications!I564))="REJECTED",ISNUMBER(Applications!M564)),Applications!M564-WEEKDAY(Applications!M564,3),"")</f>
        <v/>
      </c>
      <c r="J564" s="26">
        <f>IF(AND(UPPER(TRIM(Applications!I564))="OFFER",ISNUMBER(Applications!M564)),Applications!M564-WEEKDAY(Applications!M564,3),"")</f>
        <v/>
      </c>
      <c r="K564" s="26">
        <f>IF(TRIM(Applications!J564)="","",IFERROR(LOOKUP(2,1/ISNUMBER(SEARCH($R$2:$R$25,Applications!J564)),$S$2:$S$25),""))</f>
        <v/>
      </c>
      <c r="L564" s="26">
        <f>IF(K564="","",IF(COUNTIF(K$2:K564,K564)=1,COUNTIF(K$2:K$2000,K564)+(2001-ROW())/100000,""))</f>
        <v/>
      </c>
      <c r="M564" s="26">
        <f>IF(TRIM(Applications!D564)="","",TRIM(LEFT(TRIM(Applications!D564),FIND(",",TRIM(Applications!D564)&amp;",")-1)))</f>
        <v/>
      </c>
      <c r="N564" s="26">
        <f>IF(M564="","",IF(LEN(TRIM(LEFT(TRIM(MID(TRIM(Applications!D564),FIND(",",TRIM(Applications!D564)&amp;",")+1,200)),FIND(",",TRIM(MID(TRIM(Applications!D564),FIND(",",TRIM(Applications!D564)&amp;",")+1,200))&amp;",")-1)))=2,UPPER(TRIM(LEFT(TRIM(MID(TRIM(Applications!D564),FIND(",",TRIM(Applications!D564)&amp;",")+1,200)),FIND(",",TRIM(MID(TRIM(Applications!D564),FIND(",",TRIM(Applications!D564)&amp;",")+1,200))&amp;",")-1))),IFERROR(VLOOKUP(LOWER(TRIM(LEFT(TRIM(MID(TRIM(Applications!D564),FIND(",",TRIM(Applications!D564)&amp;",")+1,200)),FIND(",",TRIM(MID(TRIM(Applications!D564),FIND(",",TRIM(Applications!D564)&amp;",")+1,200))&amp;",")-1))),$U$2:$V$67,2,FALSE),"")))</f>
        <v/>
      </c>
      <c r="O564" s="26">
        <f>IF(M564="","",IF(N564="",M564,M564&amp;", "&amp;N564))</f>
        <v/>
      </c>
      <c r="P564" s="26">
        <f>IF(O564="","",IF(COUNTIF(O$2:O564,O564)=1,COUNTIF(O$2:O$2000,O564)+(2001-ROW())/100000,""))</f>
        <v/>
      </c>
    </row>
    <row r="565">
      <c r="A565" s="26">
        <f>IF(AND(ISNUMBER(Applications!A565),ISNUMBER(Applications!M565),OR(UPPER(TRIM(Applications!I565))="INTERVIEWING",UPPER(TRIM(Applications!I565))="REJECTED",UPPER(TRIM(Applications!I565))="OFFER")),IF(Applications!M565&gt;=Applications!A565,Applications!M565-Applications!A565,""),"")</f>
        <v/>
      </c>
      <c r="B565" s="26">
        <f>IF(AND(D565=1,ISNUMBER(Applications!A565)),WEEKDAY(Applications!A565),"")</f>
        <v/>
      </c>
      <c r="C565" s="27">
        <f>IF(AND(D565=1,ISNUMBER(Applications!A565)),Applications!A565-WEEKDAY(Applications!A565,3),"")</f>
        <v/>
      </c>
      <c r="D565" s="26">
        <f>IF(OR(UPPER(TRIM(Applications!I565))="APPLIED",UPPER(TRIM(Applications!I565))="INTERVIEWING",UPPER(TRIM(Applications!I565))="REJECTED",UPPER(TRIM(Applications!I565))="OFFER"),1,0)</f>
        <v/>
      </c>
      <c r="E565" s="26">
        <f>IF(AND(ISNUMBER(Applications!M565),OR(N(Applications!O565)&gt;0,UPPER(TRIM(Applications!I565))="INTERVIEWING",UPPER(TRIM(Applications!I565))="OFFER")),Applications!M565-WEEKDAY(Applications!M565,3),"")</f>
        <v/>
      </c>
      <c r="F565" s="26">
        <f>IF(AND(UPPER(TRIM(Applications!I565))="SKIPPED",ISNUMBER(Applications!A565)),Applications!A565-WEEKDAY(Applications!A565,3),"")</f>
        <v/>
      </c>
      <c r="G565" s="26">
        <f>IF(AND(UPPER(TRIM(Applications!I565))="BOOKMARKED",ISNUMBER(Applications!A565)),Applications!A565-WEEKDAY(Applications!A565,3),"")</f>
        <v/>
      </c>
      <c r="H565" s="26">
        <f>IF(AND(UPPER(TRIM(Applications!I565))="NOT APPLIED",ISNUMBER(Applications!A565)),Applications!A565-WEEKDAY(Applications!A565,3),"")</f>
        <v/>
      </c>
      <c r="I565" s="26">
        <f>IF(AND(UPPER(TRIM(Applications!I565))="REJECTED",ISNUMBER(Applications!M565)),Applications!M565-WEEKDAY(Applications!M565,3),"")</f>
        <v/>
      </c>
      <c r="J565" s="26">
        <f>IF(AND(UPPER(TRIM(Applications!I565))="OFFER",ISNUMBER(Applications!M565)),Applications!M565-WEEKDAY(Applications!M565,3),"")</f>
        <v/>
      </c>
      <c r="K565" s="26">
        <f>IF(TRIM(Applications!J565)="","",IFERROR(LOOKUP(2,1/ISNUMBER(SEARCH($R$2:$R$25,Applications!J565)),$S$2:$S$25),""))</f>
        <v/>
      </c>
      <c r="L565" s="26">
        <f>IF(K565="","",IF(COUNTIF(K$2:K565,K565)=1,COUNTIF(K$2:K$2000,K565)+(2001-ROW())/100000,""))</f>
        <v/>
      </c>
      <c r="M565" s="26">
        <f>IF(TRIM(Applications!D565)="","",TRIM(LEFT(TRIM(Applications!D565),FIND(",",TRIM(Applications!D565)&amp;",")-1)))</f>
        <v/>
      </c>
      <c r="N565" s="26">
        <f>IF(M565="","",IF(LEN(TRIM(LEFT(TRIM(MID(TRIM(Applications!D565),FIND(",",TRIM(Applications!D565)&amp;",")+1,200)),FIND(",",TRIM(MID(TRIM(Applications!D565),FIND(",",TRIM(Applications!D565)&amp;",")+1,200))&amp;",")-1)))=2,UPPER(TRIM(LEFT(TRIM(MID(TRIM(Applications!D565),FIND(",",TRIM(Applications!D565)&amp;",")+1,200)),FIND(",",TRIM(MID(TRIM(Applications!D565),FIND(",",TRIM(Applications!D565)&amp;",")+1,200))&amp;",")-1))),IFERROR(VLOOKUP(LOWER(TRIM(LEFT(TRIM(MID(TRIM(Applications!D565),FIND(",",TRIM(Applications!D565)&amp;",")+1,200)),FIND(",",TRIM(MID(TRIM(Applications!D565),FIND(",",TRIM(Applications!D565)&amp;",")+1,200))&amp;",")-1))),$U$2:$V$67,2,FALSE),"")))</f>
        <v/>
      </c>
      <c r="O565" s="26">
        <f>IF(M565="","",IF(N565="",M565,M565&amp;", "&amp;N565))</f>
        <v/>
      </c>
      <c r="P565" s="26">
        <f>IF(O565="","",IF(COUNTIF(O$2:O565,O565)=1,COUNTIF(O$2:O$2000,O565)+(2001-ROW())/100000,""))</f>
        <v/>
      </c>
    </row>
    <row r="566">
      <c r="A566" s="26">
        <f>IF(AND(ISNUMBER(Applications!A566),ISNUMBER(Applications!M566),OR(UPPER(TRIM(Applications!I566))="INTERVIEWING",UPPER(TRIM(Applications!I566))="REJECTED",UPPER(TRIM(Applications!I566))="OFFER")),IF(Applications!M566&gt;=Applications!A566,Applications!M566-Applications!A566,""),"")</f>
        <v/>
      </c>
      <c r="B566" s="26">
        <f>IF(AND(D566=1,ISNUMBER(Applications!A566)),WEEKDAY(Applications!A566),"")</f>
        <v/>
      </c>
      <c r="C566" s="27">
        <f>IF(AND(D566=1,ISNUMBER(Applications!A566)),Applications!A566-WEEKDAY(Applications!A566,3),"")</f>
        <v/>
      </c>
      <c r="D566" s="26">
        <f>IF(OR(UPPER(TRIM(Applications!I566))="APPLIED",UPPER(TRIM(Applications!I566))="INTERVIEWING",UPPER(TRIM(Applications!I566))="REJECTED",UPPER(TRIM(Applications!I566))="OFFER"),1,0)</f>
        <v/>
      </c>
      <c r="E566" s="26">
        <f>IF(AND(ISNUMBER(Applications!M566),OR(N(Applications!O566)&gt;0,UPPER(TRIM(Applications!I566))="INTERVIEWING",UPPER(TRIM(Applications!I566))="OFFER")),Applications!M566-WEEKDAY(Applications!M566,3),"")</f>
        <v/>
      </c>
      <c r="F566" s="26">
        <f>IF(AND(UPPER(TRIM(Applications!I566))="SKIPPED",ISNUMBER(Applications!A566)),Applications!A566-WEEKDAY(Applications!A566,3),"")</f>
        <v/>
      </c>
      <c r="G566" s="26">
        <f>IF(AND(UPPER(TRIM(Applications!I566))="BOOKMARKED",ISNUMBER(Applications!A566)),Applications!A566-WEEKDAY(Applications!A566,3),"")</f>
        <v/>
      </c>
      <c r="H566" s="26">
        <f>IF(AND(UPPER(TRIM(Applications!I566))="NOT APPLIED",ISNUMBER(Applications!A566)),Applications!A566-WEEKDAY(Applications!A566,3),"")</f>
        <v/>
      </c>
      <c r="I566" s="26">
        <f>IF(AND(UPPER(TRIM(Applications!I566))="REJECTED",ISNUMBER(Applications!M566)),Applications!M566-WEEKDAY(Applications!M566,3),"")</f>
        <v/>
      </c>
      <c r="J566" s="26">
        <f>IF(AND(UPPER(TRIM(Applications!I566))="OFFER",ISNUMBER(Applications!M566)),Applications!M566-WEEKDAY(Applications!M566,3),"")</f>
        <v/>
      </c>
      <c r="K566" s="26">
        <f>IF(TRIM(Applications!J566)="","",IFERROR(LOOKUP(2,1/ISNUMBER(SEARCH($R$2:$R$25,Applications!J566)),$S$2:$S$25),""))</f>
        <v/>
      </c>
      <c r="L566" s="26">
        <f>IF(K566="","",IF(COUNTIF(K$2:K566,K566)=1,COUNTIF(K$2:K$2000,K566)+(2001-ROW())/100000,""))</f>
        <v/>
      </c>
      <c r="M566" s="26">
        <f>IF(TRIM(Applications!D566)="","",TRIM(LEFT(TRIM(Applications!D566),FIND(",",TRIM(Applications!D566)&amp;",")-1)))</f>
        <v/>
      </c>
      <c r="N566" s="26">
        <f>IF(M566="","",IF(LEN(TRIM(LEFT(TRIM(MID(TRIM(Applications!D566),FIND(",",TRIM(Applications!D566)&amp;",")+1,200)),FIND(",",TRIM(MID(TRIM(Applications!D566),FIND(",",TRIM(Applications!D566)&amp;",")+1,200))&amp;",")-1)))=2,UPPER(TRIM(LEFT(TRIM(MID(TRIM(Applications!D566),FIND(",",TRIM(Applications!D566)&amp;",")+1,200)),FIND(",",TRIM(MID(TRIM(Applications!D566),FIND(",",TRIM(Applications!D566)&amp;",")+1,200))&amp;",")-1))),IFERROR(VLOOKUP(LOWER(TRIM(LEFT(TRIM(MID(TRIM(Applications!D566),FIND(",",TRIM(Applications!D566)&amp;",")+1,200)),FIND(",",TRIM(MID(TRIM(Applications!D566),FIND(",",TRIM(Applications!D566)&amp;",")+1,200))&amp;",")-1))),$U$2:$V$67,2,FALSE),"")))</f>
        <v/>
      </c>
      <c r="O566" s="26">
        <f>IF(M566="","",IF(N566="",M566,M566&amp;", "&amp;N566))</f>
        <v/>
      </c>
      <c r="P566" s="26">
        <f>IF(O566="","",IF(COUNTIF(O$2:O566,O566)=1,COUNTIF(O$2:O$2000,O566)+(2001-ROW())/100000,""))</f>
        <v/>
      </c>
    </row>
    <row r="567">
      <c r="A567" s="26">
        <f>IF(AND(ISNUMBER(Applications!A567),ISNUMBER(Applications!M567),OR(UPPER(TRIM(Applications!I567))="INTERVIEWING",UPPER(TRIM(Applications!I567))="REJECTED",UPPER(TRIM(Applications!I567))="OFFER")),IF(Applications!M567&gt;=Applications!A567,Applications!M567-Applications!A567,""),"")</f>
        <v/>
      </c>
      <c r="B567" s="26">
        <f>IF(AND(D567=1,ISNUMBER(Applications!A567)),WEEKDAY(Applications!A567),"")</f>
        <v/>
      </c>
      <c r="C567" s="27">
        <f>IF(AND(D567=1,ISNUMBER(Applications!A567)),Applications!A567-WEEKDAY(Applications!A567,3),"")</f>
        <v/>
      </c>
      <c r="D567" s="26">
        <f>IF(OR(UPPER(TRIM(Applications!I567))="APPLIED",UPPER(TRIM(Applications!I567))="INTERVIEWING",UPPER(TRIM(Applications!I567))="REJECTED",UPPER(TRIM(Applications!I567))="OFFER"),1,0)</f>
        <v/>
      </c>
      <c r="E567" s="26">
        <f>IF(AND(ISNUMBER(Applications!M567),OR(N(Applications!O567)&gt;0,UPPER(TRIM(Applications!I567))="INTERVIEWING",UPPER(TRIM(Applications!I567))="OFFER")),Applications!M567-WEEKDAY(Applications!M567,3),"")</f>
        <v/>
      </c>
      <c r="F567" s="26">
        <f>IF(AND(UPPER(TRIM(Applications!I567))="SKIPPED",ISNUMBER(Applications!A567)),Applications!A567-WEEKDAY(Applications!A567,3),"")</f>
        <v/>
      </c>
      <c r="G567" s="26">
        <f>IF(AND(UPPER(TRIM(Applications!I567))="BOOKMARKED",ISNUMBER(Applications!A567)),Applications!A567-WEEKDAY(Applications!A567,3),"")</f>
        <v/>
      </c>
      <c r="H567" s="26">
        <f>IF(AND(UPPER(TRIM(Applications!I567))="NOT APPLIED",ISNUMBER(Applications!A567)),Applications!A567-WEEKDAY(Applications!A567,3),"")</f>
        <v/>
      </c>
      <c r="I567" s="26">
        <f>IF(AND(UPPER(TRIM(Applications!I567))="REJECTED",ISNUMBER(Applications!M567)),Applications!M567-WEEKDAY(Applications!M567,3),"")</f>
        <v/>
      </c>
      <c r="J567" s="26">
        <f>IF(AND(UPPER(TRIM(Applications!I567))="OFFER",ISNUMBER(Applications!M567)),Applications!M567-WEEKDAY(Applications!M567,3),"")</f>
        <v/>
      </c>
      <c r="K567" s="26">
        <f>IF(TRIM(Applications!J567)="","",IFERROR(LOOKUP(2,1/ISNUMBER(SEARCH($R$2:$R$25,Applications!J567)),$S$2:$S$25),""))</f>
        <v/>
      </c>
      <c r="L567" s="26">
        <f>IF(K567="","",IF(COUNTIF(K$2:K567,K567)=1,COUNTIF(K$2:K$2000,K567)+(2001-ROW())/100000,""))</f>
        <v/>
      </c>
      <c r="M567" s="26">
        <f>IF(TRIM(Applications!D567)="","",TRIM(LEFT(TRIM(Applications!D567),FIND(",",TRIM(Applications!D567)&amp;",")-1)))</f>
        <v/>
      </c>
      <c r="N567" s="26">
        <f>IF(M567="","",IF(LEN(TRIM(LEFT(TRIM(MID(TRIM(Applications!D567),FIND(",",TRIM(Applications!D567)&amp;",")+1,200)),FIND(",",TRIM(MID(TRIM(Applications!D567),FIND(",",TRIM(Applications!D567)&amp;",")+1,200))&amp;",")-1)))=2,UPPER(TRIM(LEFT(TRIM(MID(TRIM(Applications!D567),FIND(",",TRIM(Applications!D567)&amp;",")+1,200)),FIND(",",TRIM(MID(TRIM(Applications!D567),FIND(",",TRIM(Applications!D567)&amp;",")+1,200))&amp;",")-1))),IFERROR(VLOOKUP(LOWER(TRIM(LEFT(TRIM(MID(TRIM(Applications!D567),FIND(",",TRIM(Applications!D567)&amp;",")+1,200)),FIND(",",TRIM(MID(TRIM(Applications!D567),FIND(",",TRIM(Applications!D567)&amp;",")+1,200))&amp;",")-1))),$U$2:$V$67,2,FALSE),"")))</f>
        <v/>
      </c>
      <c r="O567" s="26">
        <f>IF(M567="","",IF(N567="",M567,M567&amp;", "&amp;N567))</f>
        <v/>
      </c>
      <c r="P567" s="26">
        <f>IF(O567="","",IF(COUNTIF(O$2:O567,O567)=1,COUNTIF(O$2:O$2000,O567)+(2001-ROW())/100000,""))</f>
        <v/>
      </c>
    </row>
    <row r="568">
      <c r="A568" s="26">
        <f>IF(AND(ISNUMBER(Applications!A568),ISNUMBER(Applications!M568),OR(UPPER(TRIM(Applications!I568))="INTERVIEWING",UPPER(TRIM(Applications!I568))="REJECTED",UPPER(TRIM(Applications!I568))="OFFER")),IF(Applications!M568&gt;=Applications!A568,Applications!M568-Applications!A568,""),"")</f>
        <v/>
      </c>
      <c r="B568" s="26">
        <f>IF(AND(D568=1,ISNUMBER(Applications!A568)),WEEKDAY(Applications!A568),"")</f>
        <v/>
      </c>
      <c r="C568" s="27">
        <f>IF(AND(D568=1,ISNUMBER(Applications!A568)),Applications!A568-WEEKDAY(Applications!A568,3),"")</f>
        <v/>
      </c>
      <c r="D568" s="26">
        <f>IF(OR(UPPER(TRIM(Applications!I568))="APPLIED",UPPER(TRIM(Applications!I568))="INTERVIEWING",UPPER(TRIM(Applications!I568))="REJECTED",UPPER(TRIM(Applications!I568))="OFFER"),1,0)</f>
        <v/>
      </c>
      <c r="E568" s="26">
        <f>IF(AND(ISNUMBER(Applications!M568),OR(N(Applications!O568)&gt;0,UPPER(TRIM(Applications!I568))="INTERVIEWING",UPPER(TRIM(Applications!I568))="OFFER")),Applications!M568-WEEKDAY(Applications!M568,3),"")</f>
        <v/>
      </c>
      <c r="F568" s="26">
        <f>IF(AND(UPPER(TRIM(Applications!I568))="SKIPPED",ISNUMBER(Applications!A568)),Applications!A568-WEEKDAY(Applications!A568,3),"")</f>
        <v/>
      </c>
      <c r="G568" s="26">
        <f>IF(AND(UPPER(TRIM(Applications!I568))="BOOKMARKED",ISNUMBER(Applications!A568)),Applications!A568-WEEKDAY(Applications!A568,3),"")</f>
        <v/>
      </c>
      <c r="H568" s="26">
        <f>IF(AND(UPPER(TRIM(Applications!I568))="NOT APPLIED",ISNUMBER(Applications!A568)),Applications!A568-WEEKDAY(Applications!A568,3),"")</f>
        <v/>
      </c>
      <c r="I568" s="26">
        <f>IF(AND(UPPER(TRIM(Applications!I568))="REJECTED",ISNUMBER(Applications!M568)),Applications!M568-WEEKDAY(Applications!M568,3),"")</f>
        <v/>
      </c>
      <c r="J568" s="26">
        <f>IF(AND(UPPER(TRIM(Applications!I568))="OFFER",ISNUMBER(Applications!M568)),Applications!M568-WEEKDAY(Applications!M568,3),"")</f>
        <v/>
      </c>
      <c r="K568" s="26">
        <f>IF(TRIM(Applications!J568)="","",IFERROR(LOOKUP(2,1/ISNUMBER(SEARCH($R$2:$R$25,Applications!J568)),$S$2:$S$25),""))</f>
        <v/>
      </c>
      <c r="L568" s="26">
        <f>IF(K568="","",IF(COUNTIF(K$2:K568,K568)=1,COUNTIF(K$2:K$2000,K568)+(2001-ROW())/100000,""))</f>
        <v/>
      </c>
      <c r="M568" s="26">
        <f>IF(TRIM(Applications!D568)="","",TRIM(LEFT(TRIM(Applications!D568),FIND(",",TRIM(Applications!D568)&amp;",")-1)))</f>
        <v/>
      </c>
      <c r="N568" s="26">
        <f>IF(M568="","",IF(LEN(TRIM(LEFT(TRIM(MID(TRIM(Applications!D568),FIND(",",TRIM(Applications!D568)&amp;",")+1,200)),FIND(",",TRIM(MID(TRIM(Applications!D568),FIND(",",TRIM(Applications!D568)&amp;",")+1,200))&amp;",")-1)))=2,UPPER(TRIM(LEFT(TRIM(MID(TRIM(Applications!D568),FIND(",",TRIM(Applications!D568)&amp;",")+1,200)),FIND(",",TRIM(MID(TRIM(Applications!D568),FIND(",",TRIM(Applications!D568)&amp;",")+1,200))&amp;",")-1))),IFERROR(VLOOKUP(LOWER(TRIM(LEFT(TRIM(MID(TRIM(Applications!D568),FIND(",",TRIM(Applications!D568)&amp;",")+1,200)),FIND(",",TRIM(MID(TRIM(Applications!D568),FIND(",",TRIM(Applications!D568)&amp;",")+1,200))&amp;",")-1))),$U$2:$V$67,2,FALSE),"")))</f>
        <v/>
      </c>
      <c r="O568" s="26">
        <f>IF(M568="","",IF(N568="",M568,M568&amp;", "&amp;N568))</f>
        <v/>
      </c>
      <c r="P568" s="26">
        <f>IF(O568="","",IF(COUNTIF(O$2:O568,O568)=1,COUNTIF(O$2:O$2000,O568)+(2001-ROW())/100000,""))</f>
        <v/>
      </c>
    </row>
    <row r="569">
      <c r="A569" s="26">
        <f>IF(AND(ISNUMBER(Applications!A569),ISNUMBER(Applications!M569),OR(UPPER(TRIM(Applications!I569))="INTERVIEWING",UPPER(TRIM(Applications!I569))="REJECTED",UPPER(TRIM(Applications!I569))="OFFER")),IF(Applications!M569&gt;=Applications!A569,Applications!M569-Applications!A569,""),"")</f>
        <v/>
      </c>
      <c r="B569" s="26">
        <f>IF(AND(D569=1,ISNUMBER(Applications!A569)),WEEKDAY(Applications!A569),"")</f>
        <v/>
      </c>
      <c r="C569" s="27">
        <f>IF(AND(D569=1,ISNUMBER(Applications!A569)),Applications!A569-WEEKDAY(Applications!A569,3),"")</f>
        <v/>
      </c>
      <c r="D569" s="26">
        <f>IF(OR(UPPER(TRIM(Applications!I569))="APPLIED",UPPER(TRIM(Applications!I569))="INTERVIEWING",UPPER(TRIM(Applications!I569))="REJECTED",UPPER(TRIM(Applications!I569))="OFFER"),1,0)</f>
        <v/>
      </c>
      <c r="E569" s="26">
        <f>IF(AND(ISNUMBER(Applications!M569),OR(N(Applications!O569)&gt;0,UPPER(TRIM(Applications!I569))="INTERVIEWING",UPPER(TRIM(Applications!I569))="OFFER")),Applications!M569-WEEKDAY(Applications!M569,3),"")</f>
        <v/>
      </c>
      <c r="F569" s="26">
        <f>IF(AND(UPPER(TRIM(Applications!I569))="SKIPPED",ISNUMBER(Applications!A569)),Applications!A569-WEEKDAY(Applications!A569,3),"")</f>
        <v/>
      </c>
      <c r="G569" s="26">
        <f>IF(AND(UPPER(TRIM(Applications!I569))="BOOKMARKED",ISNUMBER(Applications!A569)),Applications!A569-WEEKDAY(Applications!A569,3),"")</f>
        <v/>
      </c>
      <c r="H569" s="26">
        <f>IF(AND(UPPER(TRIM(Applications!I569))="NOT APPLIED",ISNUMBER(Applications!A569)),Applications!A569-WEEKDAY(Applications!A569,3),"")</f>
        <v/>
      </c>
      <c r="I569" s="26">
        <f>IF(AND(UPPER(TRIM(Applications!I569))="REJECTED",ISNUMBER(Applications!M569)),Applications!M569-WEEKDAY(Applications!M569,3),"")</f>
        <v/>
      </c>
      <c r="J569" s="26">
        <f>IF(AND(UPPER(TRIM(Applications!I569))="OFFER",ISNUMBER(Applications!M569)),Applications!M569-WEEKDAY(Applications!M569,3),"")</f>
        <v/>
      </c>
      <c r="K569" s="26">
        <f>IF(TRIM(Applications!J569)="","",IFERROR(LOOKUP(2,1/ISNUMBER(SEARCH($R$2:$R$25,Applications!J569)),$S$2:$S$25),""))</f>
        <v/>
      </c>
      <c r="L569" s="26">
        <f>IF(K569="","",IF(COUNTIF(K$2:K569,K569)=1,COUNTIF(K$2:K$2000,K569)+(2001-ROW())/100000,""))</f>
        <v/>
      </c>
      <c r="M569" s="26">
        <f>IF(TRIM(Applications!D569)="","",TRIM(LEFT(TRIM(Applications!D569),FIND(",",TRIM(Applications!D569)&amp;",")-1)))</f>
        <v/>
      </c>
      <c r="N569" s="26">
        <f>IF(M569="","",IF(LEN(TRIM(LEFT(TRIM(MID(TRIM(Applications!D569),FIND(",",TRIM(Applications!D569)&amp;",")+1,200)),FIND(",",TRIM(MID(TRIM(Applications!D569),FIND(",",TRIM(Applications!D569)&amp;",")+1,200))&amp;",")-1)))=2,UPPER(TRIM(LEFT(TRIM(MID(TRIM(Applications!D569),FIND(",",TRIM(Applications!D569)&amp;",")+1,200)),FIND(",",TRIM(MID(TRIM(Applications!D569),FIND(",",TRIM(Applications!D569)&amp;",")+1,200))&amp;",")-1))),IFERROR(VLOOKUP(LOWER(TRIM(LEFT(TRIM(MID(TRIM(Applications!D569),FIND(",",TRIM(Applications!D569)&amp;",")+1,200)),FIND(",",TRIM(MID(TRIM(Applications!D569),FIND(",",TRIM(Applications!D569)&amp;",")+1,200))&amp;",")-1))),$U$2:$V$67,2,FALSE),"")))</f>
        <v/>
      </c>
      <c r="O569" s="26">
        <f>IF(M569="","",IF(N569="",M569,M569&amp;", "&amp;N569))</f>
        <v/>
      </c>
      <c r="P569" s="26">
        <f>IF(O569="","",IF(COUNTIF(O$2:O569,O569)=1,COUNTIF(O$2:O$2000,O569)+(2001-ROW())/100000,""))</f>
        <v/>
      </c>
    </row>
    <row r="570">
      <c r="A570" s="26">
        <f>IF(AND(ISNUMBER(Applications!A570),ISNUMBER(Applications!M570),OR(UPPER(TRIM(Applications!I570))="INTERVIEWING",UPPER(TRIM(Applications!I570))="REJECTED",UPPER(TRIM(Applications!I570))="OFFER")),IF(Applications!M570&gt;=Applications!A570,Applications!M570-Applications!A570,""),"")</f>
        <v/>
      </c>
      <c r="B570" s="26">
        <f>IF(AND(D570=1,ISNUMBER(Applications!A570)),WEEKDAY(Applications!A570),"")</f>
        <v/>
      </c>
      <c r="C570" s="27">
        <f>IF(AND(D570=1,ISNUMBER(Applications!A570)),Applications!A570-WEEKDAY(Applications!A570,3),"")</f>
        <v/>
      </c>
      <c r="D570" s="26">
        <f>IF(OR(UPPER(TRIM(Applications!I570))="APPLIED",UPPER(TRIM(Applications!I570))="INTERVIEWING",UPPER(TRIM(Applications!I570))="REJECTED",UPPER(TRIM(Applications!I570))="OFFER"),1,0)</f>
        <v/>
      </c>
      <c r="E570" s="26">
        <f>IF(AND(ISNUMBER(Applications!M570),OR(N(Applications!O570)&gt;0,UPPER(TRIM(Applications!I570))="INTERVIEWING",UPPER(TRIM(Applications!I570))="OFFER")),Applications!M570-WEEKDAY(Applications!M570,3),"")</f>
        <v/>
      </c>
      <c r="F570" s="26">
        <f>IF(AND(UPPER(TRIM(Applications!I570))="SKIPPED",ISNUMBER(Applications!A570)),Applications!A570-WEEKDAY(Applications!A570,3),"")</f>
        <v/>
      </c>
      <c r="G570" s="26">
        <f>IF(AND(UPPER(TRIM(Applications!I570))="BOOKMARKED",ISNUMBER(Applications!A570)),Applications!A570-WEEKDAY(Applications!A570,3),"")</f>
        <v/>
      </c>
      <c r="H570" s="26">
        <f>IF(AND(UPPER(TRIM(Applications!I570))="NOT APPLIED",ISNUMBER(Applications!A570)),Applications!A570-WEEKDAY(Applications!A570,3),"")</f>
        <v/>
      </c>
      <c r="I570" s="26">
        <f>IF(AND(UPPER(TRIM(Applications!I570))="REJECTED",ISNUMBER(Applications!M570)),Applications!M570-WEEKDAY(Applications!M570,3),"")</f>
        <v/>
      </c>
      <c r="J570" s="26">
        <f>IF(AND(UPPER(TRIM(Applications!I570))="OFFER",ISNUMBER(Applications!M570)),Applications!M570-WEEKDAY(Applications!M570,3),"")</f>
        <v/>
      </c>
      <c r="K570" s="26">
        <f>IF(TRIM(Applications!J570)="","",IFERROR(LOOKUP(2,1/ISNUMBER(SEARCH($R$2:$R$25,Applications!J570)),$S$2:$S$25),""))</f>
        <v/>
      </c>
      <c r="L570" s="26">
        <f>IF(K570="","",IF(COUNTIF(K$2:K570,K570)=1,COUNTIF(K$2:K$2000,K570)+(2001-ROW())/100000,""))</f>
        <v/>
      </c>
      <c r="M570" s="26">
        <f>IF(TRIM(Applications!D570)="","",TRIM(LEFT(TRIM(Applications!D570),FIND(",",TRIM(Applications!D570)&amp;",")-1)))</f>
        <v/>
      </c>
      <c r="N570" s="26">
        <f>IF(M570="","",IF(LEN(TRIM(LEFT(TRIM(MID(TRIM(Applications!D570),FIND(",",TRIM(Applications!D570)&amp;",")+1,200)),FIND(",",TRIM(MID(TRIM(Applications!D570),FIND(",",TRIM(Applications!D570)&amp;",")+1,200))&amp;",")-1)))=2,UPPER(TRIM(LEFT(TRIM(MID(TRIM(Applications!D570),FIND(",",TRIM(Applications!D570)&amp;",")+1,200)),FIND(",",TRIM(MID(TRIM(Applications!D570),FIND(",",TRIM(Applications!D570)&amp;",")+1,200))&amp;",")-1))),IFERROR(VLOOKUP(LOWER(TRIM(LEFT(TRIM(MID(TRIM(Applications!D570),FIND(",",TRIM(Applications!D570)&amp;",")+1,200)),FIND(",",TRIM(MID(TRIM(Applications!D570),FIND(",",TRIM(Applications!D570)&amp;",")+1,200))&amp;",")-1))),$U$2:$V$67,2,FALSE),"")))</f>
        <v/>
      </c>
      <c r="O570" s="26">
        <f>IF(M570="","",IF(N570="",M570,M570&amp;", "&amp;N570))</f>
        <v/>
      </c>
      <c r="P570" s="26">
        <f>IF(O570="","",IF(COUNTIF(O$2:O570,O570)=1,COUNTIF(O$2:O$2000,O570)+(2001-ROW())/100000,""))</f>
        <v/>
      </c>
    </row>
    <row r="571">
      <c r="A571" s="26">
        <f>IF(AND(ISNUMBER(Applications!A571),ISNUMBER(Applications!M571),OR(UPPER(TRIM(Applications!I571))="INTERVIEWING",UPPER(TRIM(Applications!I571))="REJECTED",UPPER(TRIM(Applications!I571))="OFFER")),IF(Applications!M571&gt;=Applications!A571,Applications!M571-Applications!A571,""),"")</f>
        <v/>
      </c>
      <c r="B571" s="26">
        <f>IF(AND(D571=1,ISNUMBER(Applications!A571)),WEEKDAY(Applications!A571),"")</f>
        <v/>
      </c>
      <c r="C571" s="27">
        <f>IF(AND(D571=1,ISNUMBER(Applications!A571)),Applications!A571-WEEKDAY(Applications!A571,3),"")</f>
        <v/>
      </c>
      <c r="D571" s="26">
        <f>IF(OR(UPPER(TRIM(Applications!I571))="APPLIED",UPPER(TRIM(Applications!I571))="INTERVIEWING",UPPER(TRIM(Applications!I571))="REJECTED",UPPER(TRIM(Applications!I571))="OFFER"),1,0)</f>
        <v/>
      </c>
      <c r="E571" s="26">
        <f>IF(AND(ISNUMBER(Applications!M571),OR(N(Applications!O571)&gt;0,UPPER(TRIM(Applications!I571))="INTERVIEWING",UPPER(TRIM(Applications!I571))="OFFER")),Applications!M571-WEEKDAY(Applications!M571,3),"")</f>
        <v/>
      </c>
      <c r="F571" s="26">
        <f>IF(AND(UPPER(TRIM(Applications!I571))="SKIPPED",ISNUMBER(Applications!A571)),Applications!A571-WEEKDAY(Applications!A571,3),"")</f>
        <v/>
      </c>
      <c r="G571" s="26">
        <f>IF(AND(UPPER(TRIM(Applications!I571))="BOOKMARKED",ISNUMBER(Applications!A571)),Applications!A571-WEEKDAY(Applications!A571,3),"")</f>
        <v/>
      </c>
      <c r="H571" s="26">
        <f>IF(AND(UPPER(TRIM(Applications!I571))="NOT APPLIED",ISNUMBER(Applications!A571)),Applications!A571-WEEKDAY(Applications!A571,3),"")</f>
        <v/>
      </c>
      <c r="I571" s="26">
        <f>IF(AND(UPPER(TRIM(Applications!I571))="REJECTED",ISNUMBER(Applications!M571)),Applications!M571-WEEKDAY(Applications!M571,3),"")</f>
        <v/>
      </c>
      <c r="J571" s="26">
        <f>IF(AND(UPPER(TRIM(Applications!I571))="OFFER",ISNUMBER(Applications!M571)),Applications!M571-WEEKDAY(Applications!M571,3),"")</f>
        <v/>
      </c>
      <c r="K571" s="26">
        <f>IF(TRIM(Applications!J571)="","",IFERROR(LOOKUP(2,1/ISNUMBER(SEARCH($R$2:$R$25,Applications!J571)),$S$2:$S$25),""))</f>
        <v/>
      </c>
      <c r="L571" s="26">
        <f>IF(K571="","",IF(COUNTIF(K$2:K571,K571)=1,COUNTIF(K$2:K$2000,K571)+(2001-ROW())/100000,""))</f>
        <v/>
      </c>
      <c r="M571" s="26">
        <f>IF(TRIM(Applications!D571)="","",TRIM(LEFT(TRIM(Applications!D571),FIND(",",TRIM(Applications!D571)&amp;",")-1)))</f>
        <v/>
      </c>
      <c r="N571" s="26">
        <f>IF(M571="","",IF(LEN(TRIM(LEFT(TRIM(MID(TRIM(Applications!D571),FIND(",",TRIM(Applications!D571)&amp;",")+1,200)),FIND(",",TRIM(MID(TRIM(Applications!D571),FIND(",",TRIM(Applications!D571)&amp;",")+1,200))&amp;",")-1)))=2,UPPER(TRIM(LEFT(TRIM(MID(TRIM(Applications!D571),FIND(",",TRIM(Applications!D571)&amp;",")+1,200)),FIND(",",TRIM(MID(TRIM(Applications!D571),FIND(",",TRIM(Applications!D571)&amp;",")+1,200))&amp;",")-1))),IFERROR(VLOOKUP(LOWER(TRIM(LEFT(TRIM(MID(TRIM(Applications!D571),FIND(",",TRIM(Applications!D571)&amp;",")+1,200)),FIND(",",TRIM(MID(TRIM(Applications!D571),FIND(",",TRIM(Applications!D571)&amp;",")+1,200))&amp;",")-1))),$U$2:$V$67,2,FALSE),"")))</f>
        <v/>
      </c>
      <c r="O571" s="26">
        <f>IF(M571="","",IF(N571="",M571,M571&amp;", "&amp;N571))</f>
        <v/>
      </c>
      <c r="P571" s="26">
        <f>IF(O571="","",IF(COUNTIF(O$2:O571,O571)=1,COUNTIF(O$2:O$2000,O571)+(2001-ROW())/100000,""))</f>
        <v/>
      </c>
    </row>
    <row r="572">
      <c r="A572" s="26">
        <f>IF(AND(ISNUMBER(Applications!A572),ISNUMBER(Applications!M572),OR(UPPER(TRIM(Applications!I572))="INTERVIEWING",UPPER(TRIM(Applications!I572))="REJECTED",UPPER(TRIM(Applications!I572))="OFFER")),IF(Applications!M572&gt;=Applications!A572,Applications!M572-Applications!A572,""),"")</f>
        <v/>
      </c>
      <c r="B572" s="26">
        <f>IF(AND(D572=1,ISNUMBER(Applications!A572)),WEEKDAY(Applications!A572),"")</f>
        <v/>
      </c>
      <c r="C572" s="27">
        <f>IF(AND(D572=1,ISNUMBER(Applications!A572)),Applications!A572-WEEKDAY(Applications!A572,3),"")</f>
        <v/>
      </c>
      <c r="D572" s="26">
        <f>IF(OR(UPPER(TRIM(Applications!I572))="APPLIED",UPPER(TRIM(Applications!I572))="INTERVIEWING",UPPER(TRIM(Applications!I572))="REJECTED",UPPER(TRIM(Applications!I572))="OFFER"),1,0)</f>
        <v/>
      </c>
      <c r="E572" s="26">
        <f>IF(AND(ISNUMBER(Applications!M572),OR(N(Applications!O572)&gt;0,UPPER(TRIM(Applications!I572))="INTERVIEWING",UPPER(TRIM(Applications!I572))="OFFER")),Applications!M572-WEEKDAY(Applications!M572,3),"")</f>
        <v/>
      </c>
      <c r="F572" s="26">
        <f>IF(AND(UPPER(TRIM(Applications!I572))="SKIPPED",ISNUMBER(Applications!A572)),Applications!A572-WEEKDAY(Applications!A572,3),"")</f>
        <v/>
      </c>
      <c r="G572" s="26">
        <f>IF(AND(UPPER(TRIM(Applications!I572))="BOOKMARKED",ISNUMBER(Applications!A572)),Applications!A572-WEEKDAY(Applications!A572,3),"")</f>
        <v/>
      </c>
      <c r="H572" s="26">
        <f>IF(AND(UPPER(TRIM(Applications!I572))="NOT APPLIED",ISNUMBER(Applications!A572)),Applications!A572-WEEKDAY(Applications!A572,3),"")</f>
        <v/>
      </c>
      <c r="I572" s="26">
        <f>IF(AND(UPPER(TRIM(Applications!I572))="REJECTED",ISNUMBER(Applications!M572)),Applications!M572-WEEKDAY(Applications!M572,3),"")</f>
        <v/>
      </c>
      <c r="J572" s="26">
        <f>IF(AND(UPPER(TRIM(Applications!I572))="OFFER",ISNUMBER(Applications!M572)),Applications!M572-WEEKDAY(Applications!M572,3),"")</f>
        <v/>
      </c>
      <c r="K572" s="26">
        <f>IF(TRIM(Applications!J572)="","",IFERROR(LOOKUP(2,1/ISNUMBER(SEARCH($R$2:$R$25,Applications!J572)),$S$2:$S$25),""))</f>
        <v/>
      </c>
      <c r="L572" s="26">
        <f>IF(K572="","",IF(COUNTIF(K$2:K572,K572)=1,COUNTIF(K$2:K$2000,K572)+(2001-ROW())/100000,""))</f>
        <v/>
      </c>
      <c r="M572" s="26">
        <f>IF(TRIM(Applications!D572)="","",TRIM(LEFT(TRIM(Applications!D572),FIND(",",TRIM(Applications!D572)&amp;",")-1)))</f>
        <v/>
      </c>
      <c r="N572" s="26">
        <f>IF(M572="","",IF(LEN(TRIM(LEFT(TRIM(MID(TRIM(Applications!D572),FIND(",",TRIM(Applications!D572)&amp;",")+1,200)),FIND(",",TRIM(MID(TRIM(Applications!D572),FIND(",",TRIM(Applications!D572)&amp;",")+1,200))&amp;",")-1)))=2,UPPER(TRIM(LEFT(TRIM(MID(TRIM(Applications!D572),FIND(",",TRIM(Applications!D572)&amp;",")+1,200)),FIND(",",TRIM(MID(TRIM(Applications!D572),FIND(",",TRIM(Applications!D572)&amp;",")+1,200))&amp;",")-1))),IFERROR(VLOOKUP(LOWER(TRIM(LEFT(TRIM(MID(TRIM(Applications!D572),FIND(",",TRIM(Applications!D572)&amp;",")+1,200)),FIND(",",TRIM(MID(TRIM(Applications!D572),FIND(",",TRIM(Applications!D572)&amp;",")+1,200))&amp;",")-1))),$U$2:$V$67,2,FALSE),"")))</f>
        <v/>
      </c>
      <c r="O572" s="26">
        <f>IF(M572="","",IF(N572="",M572,M572&amp;", "&amp;N572))</f>
        <v/>
      </c>
      <c r="P572" s="26">
        <f>IF(O572="","",IF(COUNTIF(O$2:O572,O572)=1,COUNTIF(O$2:O$2000,O572)+(2001-ROW())/100000,""))</f>
        <v/>
      </c>
    </row>
    <row r="573">
      <c r="A573" s="26">
        <f>IF(AND(ISNUMBER(Applications!A573),ISNUMBER(Applications!M573),OR(UPPER(TRIM(Applications!I573))="INTERVIEWING",UPPER(TRIM(Applications!I573))="REJECTED",UPPER(TRIM(Applications!I573))="OFFER")),IF(Applications!M573&gt;=Applications!A573,Applications!M573-Applications!A573,""),"")</f>
        <v/>
      </c>
      <c r="B573" s="26">
        <f>IF(AND(D573=1,ISNUMBER(Applications!A573)),WEEKDAY(Applications!A573),"")</f>
        <v/>
      </c>
      <c r="C573" s="27">
        <f>IF(AND(D573=1,ISNUMBER(Applications!A573)),Applications!A573-WEEKDAY(Applications!A573,3),"")</f>
        <v/>
      </c>
      <c r="D573" s="26">
        <f>IF(OR(UPPER(TRIM(Applications!I573))="APPLIED",UPPER(TRIM(Applications!I573))="INTERVIEWING",UPPER(TRIM(Applications!I573))="REJECTED",UPPER(TRIM(Applications!I573))="OFFER"),1,0)</f>
        <v/>
      </c>
      <c r="E573" s="26">
        <f>IF(AND(ISNUMBER(Applications!M573),OR(N(Applications!O573)&gt;0,UPPER(TRIM(Applications!I573))="INTERVIEWING",UPPER(TRIM(Applications!I573))="OFFER")),Applications!M573-WEEKDAY(Applications!M573,3),"")</f>
        <v/>
      </c>
      <c r="F573" s="26">
        <f>IF(AND(UPPER(TRIM(Applications!I573))="SKIPPED",ISNUMBER(Applications!A573)),Applications!A573-WEEKDAY(Applications!A573,3),"")</f>
        <v/>
      </c>
      <c r="G573" s="26">
        <f>IF(AND(UPPER(TRIM(Applications!I573))="BOOKMARKED",ISNUMBER(Applications!A573)),Applications!A573-WEEKDAY(Applications!A573,3),"")</f>
        <v/>
      </c>
      <c r="H573" s="26">
        <f>IF(AND(UPPER(TRIM(Applications!I573))="NOT APPLIED",ISNUMBER(Applications!A573)),Applications!A573-WEEKDAY(Applications!A573,3),"")</f>
        <v/>
      </c>
      <c r="I573" s="26">
        <f>IF(AND(UPPER(TRIM(Applications!I573))="REJECTED",ISNUMBER(Applications!M573)),Applications!M573-WEEKDAY(Applications!M573,3),"")</f>
        <v/>
      </c>
      <c r="J573" s="26">
        <f>IF(AND(UPPER(TRIM(Applications!I573))="OFFER",ISNUMBER(Applications!M573)),Applications!M573-WEEKDAY(Applications!M573,3),"")</f>
        <v/>
      </c>
      <c r="K573" s="26">
        <f>IF(TRIM(Applications!J573)="","",IFERROR(LOOKUP(2,1/ISNUMBER(SEARCH($R$2:$R$25,Applications!J573)),$S$2:$S$25),""))</f>
        <v/>
      </c>
      <c r="L573" s="26">
        <f>IF(K573="","",IF(COUNTIF(K$2:K573,K573)=1,COUNTIF(K$2:K$2000,K573)+(2001-ROW())/100000,""))</f>
        <v/>
      </c>
      <c r="M573" s="26">
        <f>IF(TRIM(Applications!D573)="","",TRIM(LEFT(TRIM(Applications!D573),FIND(",",TRIM(Applications!D573)&amp;",")-1)))</f>
        <v/>
      </c>
      <c r="N573" s="26">
        <f>IF(M573="","",IF(LEN(TRIM(LEFT(TRIM(MID(TRIM(Applications!D573),FIND(",",TRIM(Applications!D573)&amp;",")+1,200)),FIND(",",TRIM(MID(TRIM(Applications!D573),FIND(",",TRIM(Applications!D573)&amp;",")+1,200))&amp;",")-1)))=2,UPPER(TRIM(LEFT(TRIM(MID(TRIM(Applications!D573),FIND(",",TRIM(Applications!D573)&amp;",")+1,200)),FIND(",",TRIM(MID(TRIM(Applications!D573),FIND(",",TRIM(Applications!D573)&amp;",")+1,200))&amp;",")-1))),IFERROR(VLOOKUP(LOWER(TRIM(LEFT(TRIM(MID(TRIM(Applications!D573),FIND(",",TRIM(Applications!D573)&amp;",")+1,200)),FIND(",",TRIM(MID(TRIM(Applications!D573),FIND(",",TRIM(Applications!D573)&amp;",")+1,200))&amp;",")-1))),$U$2:$V$67,2,FALSE),"")))</f>
        <v/>
      </c>
      <c r="O573" s="26">
        <f>IF(M573="","",IF(N573="",M573,M573&amp;", "&amp;N573))</f>
        <v/>
      </c>
      <c r="P573" s="26">
        <f>IF(O573="","",IF(COUNTIF(O$2:O573,O573)=1,COUNTIF(O$2:O$2000,O573)+(2001-ROW())/100000,""))</f>
        <v/>
      </c>
    </row>
    <row r="574">
      <c r="A574" s="26">
        <f>IF(AND(ISNUMBER(Applications!A574),ISNUMBER(Applications!M574),OR(UPPER(TRIM(Applications!I574))="INTERVIEWING",UPPER(TRIM(Applications!I574))="REJECTED",UPPER(TRIM(Applications!I574))="OFFER")),IF(Applications!M574&gt;=Applications!A574,Applications!M574-Applications!A574,""),"")</f>
        <v/>
      </c>
      <c r="B574" s="26">
        <f>IF(AND(D574=1,ISNUMBER(Applications!A574)),WEEKDAY(Applications!A574),"")</f>
        <v/>
      </c>
      <c r="C574" s="27">
        <f>IF(AND(D574=1,ISNUMBER(Applications!A574)),Applications!A574-WEEKDAY(Applications!A574,3),"")</f>
        <v/>
      </c>
      <c r="D574" s="26">
        <f>IF(OR(UPPER(TRIM(Applications!I574))="APPLIED",UPPER(TRIM(Applications!I574))="INTERVIEWING",UPPER(TRIM(Applications!I574))="REJECTED",UPPER(TRIM(Applications!I574))="OFFER"),1,0)</f>
        <v/>
      </c>
      <c r="E574" s="26">
        <f>IF(AND(ISNUMBER(Applications!M574),OR(N(Applications!O574)&gt;0,UPPER(TRIM(Applications!I574))="INTERVIEWING",UPPER(TRIM(Applications!I574))="OFFER")),Applications!M574-WEEKDAY(Applications!M574,3),"")</f>
        <v/>
      </c>
      <c r="F574" s="26">
        <f>IF(AND(UPPER(TRIM(Applications!I574))="SKIPPED",ISNUMBER(Applications!A574)),Applications!A574-WEEKDAY(Applications!A574,3),"")</f>
        <v/>
      </c>
      <c r="G574" s="26">
        <f>IF(AND(UPPER(TRIM(Applications!I574))="BOOKMARKED",ISNUMBER(Applications!A574)),Applications!A574-WEEKDAY(Applications!A574,3),"")</f>
        <v/>
      </c>
      <c r="H574" s="26">
        <f>IF(AND(UPPER(TRIM(Applications!I574))="NOT APPLIED",ISNUMBER(Applications!A574)),Applications!A574-WEEKDAY(Applications!A574,3),"")</f>
        <v/>
      </c>
      <c r="I574" s="26">
        <f>IF(AND(UPPER(TRIM(Applications!I574))="REJECTED",ISNUMBER(Applications!M574)),Applications!M574-WEEKDAY(Applications!M574,3),"")</f>
        <v/>
      </c>
      <c r="J574" s="26">
        <f>IF(AND(UPPER(TRIM(Applications!I574))="OFFER",ISNUMBER(Applications!M574)),Applications!M574-WEEKDAY(Applications!M574,3),"")</f>
        <v/>
      </c>
      <c r="K574" s="26">
        <f>IF(TRIM(Applications!J574)="","",IFERROR(LOOKUP(2,1/ISNUMBER(SEARCH($R$2:$R$25,Applications!J574)),$S$2:$S$25),""))</f>
        <v/>
      </c>
      <c r="L574" s="26">
        <f>IF(K574="","",IF(COUNTIF(K$2:K574,K574)=1,COUNTIF(K$2:K$2000,K574)+(2001-ROW())/100000,""))</f>
        <v/>
      </c>
      <c r="M574" s="26">
        <f>IF(TRIM(Applications!D574)="","",TRIM(LEFT(TRIM(Applications!D574),FIND(",",TRIM(Applications!D574)&amp;",")-1)))</f>
        <v/>
      </c>
      <c r="N574" s="26">
        <f>IF(M574="","",IF(LEN(TRIM(LEFT(TRIM(MID(TRIM(Applications!D574),FIND(",",TRIM(Applications!D574)&amp;",")+1,200)),FIND(",",TRIM(MID(TRIM(Applications!D574),FIND(",",TRIM(Applications!D574)&amp;",")+1,200))&amp;",")-1)))=2,UPPER(TRIM(LEFT(TRIM(MID(TRIM(Applications!D574),FIND(",",TRIM(Applications!D574)&amp;",")+1,200)),FIND(",",TRIM(MID(TRIM(Applications!D574),FIND(",",TRIM(Applications!D574)&amp;",")+1,200))&amp;",")-1))),IFERROR(VLOOKUP(LOWER(TRIM(LEFT(TRIM(MID(TRIM(Applications!D574),FIND(",",TRIM(Applications!D574)&amp;",")+1,200)),FIND(",",TRIM(MID(TRIM(Applications!D574),FIND(",",TRIM(Applications!D574)&amp;",")+1,200))&amp;",")-1))),$U$2:$V$67,2,FALSE),"")))</f>
        <v/>
      </c>
      <c r="O574" s="26">
        <f>IF(M574="","",IF(N574="",M574,M574&amp;", "&amp;N574))</f>
        <v/>
      </c>
      <c r="P574" s="26">
        <f>IF(O574="","",IF(COUNTIF(O$2:O574,O574)=1,COUNTIF(O$2:O$2000,O574)+(2001-ROW())/100000,""))</f>
        <v/>
      </c>
    </row>
    <row r="575">
      <c r="A575" s="26">
        <f>IF(AND(ISNUMBER(Applications!A575),ISNUMBER(Applications!M575),OR(UPPER(TRIM(Applications!I575))="INTERVIEWING",UPPER(TRIM(Applications!I575))="REJECTED",UPPER(TRIM(Applications!I575))="OFFER")),IF(Applications!M575&gt;=Applications!A575,Applications!M575-Applications!A575,""),"")</f>
        <v/>
      </c>
      <c r="B575" s="26">
        <f>IF(AND(D575=1,ISNUMBER(Applications!A575)),WEEKDAY(Applications!A575),"")</f>
        <v/>
      </c>
      <c r="C575" s="27">
        <f>IF(AND(D575=1,ISNUMBER(Applications!A575)),Applications!A575-WEEKDAY(Applications!A575,3),"")</f>
        <v/>
      </c>
      <c r="D575" s="26">
        <f>IF(OR(UPPER(TRIM(Applications!I575))="APPLIED",UPPER(TRIM(Applications!I575))="INTERVIEWING",UPPER(TRIM(Applications!I575))="REJECTED",UPPER(TRIM(Applications!I575))="OFFER"),1,0)</f>
        <v/>
      </c>
      <c r="E575" s="26">
        <f>IF(AND(ISNUMBER(Applications!M575),OR(N(Applications!O575)&gt;0,UPPER(TRIM(Applications!I575))="INTERVIEWING",UPPER(TRIM(Applications!I575))="OFFER")),Applications!M575-WEEKDAY(Applications!M575,3),"")</f>
        <v/>
      </c>
      <c r="F575" s="26">
        <f>IF(AND(UPPER(TRIM(Applications!I575))="SKIPPED",ISNUMBER(Applications!A575)),Applications!A575-WEEKDAY(Applications!A575,3),"")</f>
        <v/>
      </c>
      <c r="G575" s="26">
        <f>IF(AND(UPPER(TRIM(Applications!I575))="BOOKMARKED",ISNUMBER(Applications!A575)),Applications!A575-WEEKDAY(Applications!A575,3),"")</f>
        <v/>
      </c>
      <c r="H575" s="26">
        <f>IF(AND(UPPER(TRIM(Applications!I575))="NOT APPLIED",ISNUMBER(Applications!A575)),Applications!A575-WEEKDAY(Applications!A575,3),"")</f>
        <v/>
      </c>
      <c r="I575" s="26">
        <f>IF(AND(UPPER(TRIM(Applications!I575))="REJECTED",ISNUMBER(Applications!M575)),Applications!M575-WEEKDAY(Applications!M575,3),"")</f>
        <v/>
      </c>
      <c r="J575" s="26">
        <f>IF(AND(UPPER(TRIM(Applications!I575))="OFFER",ISNUMBER(Applications!M575)),Applications!M575-WEEKDAY(Applications!M575,3),"")</f>
        <v/>
      </c>
      <c r="K575" s="26">
        <f>IF(TRIM(Applications!J575)="","",IFERROR(LOOKUP(2,1/ISNUMBER(SEARCH($R$2:$R$25,Applications!J575)),$S$2:$S$25),""))</f>
        <v/>
      </c>
      <c r="L575" s="26">
        <f>IF(K575="","",IF(COUNTIF(K$2:K575,K575)=1,COUNTIF(K$2:K$2000,K575)+(2001-ROW())/100000,""))</f>
        <v/>
      </c>
      <c r="M575" s="26">
        <f>IF(TRIM(Applications!D575)="","",TRIM(LEFT(TRIM(Applications!D575),FIND(",",TRIM(Applications!D575)&amp;",")-1)))</f>
        <v/>
      </c>
      <c r="N575" s="26">
        <f>IF(M575="","",IF(LEN(TRIM(LEFT(TRIM(MID(TRIM(Applications!D575),FIND(",",TRIM(Applications!D575)&amp;",")+1,200)),FIND(",",TRIM(MID(TRIM(Applications!D575),FIND(",",TRIM(Applications!D575)&amp;",")+1,200))&amp;",")-1)))=2,UPPER(TRIM(LEFT(TRIM(MID(TRIM(Applications!D575),FIND(",",TRIM(Applications!D575)&amp;",")+1,200)),FIND(",",TRIM(MID(TRIM(Applications!D575),FIND(",",TRIM(Applications!D575)&amp;",")+1,200))&amp;",")-1))),IFERROR(VLOOKUP(LOWER(TRIM(LEFT(TRIM(MID(TRIM(Applications!D575),FIND(",",TRIM(Applications!D575)&amp;",")+1,200)),FIND(",",TRIM(MID(TRIM(Applications!D575),FIND(",",TRIM(Applications!D575)&amp;",")+1,200))&amp;",")-1))),$U$2:$V$67,2,FALSE),"")))</f>
        <v/>
      </c>
      <c r="O575" s="26">
        <f>IF(M575="","",IF(N575="",M575,M575&amp;", "&amp;N575))</f>
        <v/>
      </c>
      <c r="P575" s="26">
        <f>IF(O575="","",IF(COUNTIF(O$2:O575,O575)=1,COUNTIF(O$2:O$2000,O575)+(2001-ROW())/100000,""))</f>
        <v/>
      </c>
    </row>
    <row r="576">
      <c r="A576" s="26">
        <f>IF(AND(ISNUMBER(Applications!A576),ISNUMBER(Applications!M576),OR(UPPER(TRIM(Applications!I576))="INTERVIEWING",UPPER(TRIM(Applications!I576))="REJECTED",UPPER(TRIM(Applications!I576))="OFFER")),IF(Applications!M576&gt;=Applications!A576,Applications!M576-Applications!A576,""),"")</f>
        <v/>
      </c>
      <c r="B576" s="26">
        <f>IF(AND(D576=1,ISNUMBER(Applications!A576)),WEEKDAY(Applications!A576),"")</f>
        <v/>
      </c>
      <c r="C576" s="27">
        <f>IF(AND(D576=1,ISNUMBER(Applications!A576)),Applications!A576-WEEKDAY(Applications!A576,3),"")</f>
        <v/>
      </c>
      <c r="D576" s="26">
        <f>IF(OR(UPPER(TRIM(Applications!I576))="APPLIED",UPPER(TRIM(Applications!I576))="INTERVIEWING",UPPER(TRIM(Applications!I576))="REJECTED",UPPER(TRIM(Applications!I576))="OFFER"),1,0)</f>
        <v/>
      </c>
      <c r="E576" s="26">
        <f>IF(AND(ISNUMBER(Applications!M576),OR(N(Applications!O576)&gt;0,UPPER(TRIM(Applications!I576))="INTERVIEWING",UPPER(TRIM(Applications!I576))="OFFER")),Applications!M576-WEEKDAY(Applications!M576,3),"")</f>
        <v/>
      </c>
      <c r="F576" s="26">
        <f>IF(AND(UPPER(TRIM(Applications!I576))="SKIPPED",ISNUMBER(Applications!A576)),Applications!A576-WEEKDAY(Applications!A576,3),"")</f>
        <v/>
      </c>
      <c r="G576" s="26">
        <f>IF(AND(UPPER(TRIM(Applications!I576))="BOOKMARKED",ISNUMBER(Applications!A576)),Applications!A576-WEEKDAY(Applications!A576,3),"")</f>
        <v/>
      </c>
      <c r="H576" s="26">
        <f>IF(AND(UPPER(TRIM(Applications!I576))="NOT APPLIED",ISNUMBER(Applications!A576)),Applications!A576-WEEKDAY(Applications!A576,3),"")</f>
        <v/>
      </c>
      <c r="I576" s="26">
        <f>IF(AND(UPPER(TRIM(Applications!I576))="REJECTED",ISNUMBER(Applications!M576)),Applications!M576-WEEKDAY(Applications!M576,3),"")</f>
        <v/>
      </c>
      <c r="J576" s="26">
        <f>IF(AND(UPPER(TRIM(Applications!I576))="OFFER",ISNUMBER(Applications!M576)),Applications!M576-WEEKDAY(Applications!M576,3),"")</f>
        <v/>
      </c>
      <c r="K576" s="26">
        <f>IF(TRIM(Applications!J576)="","",IFERROR(LOOKUP(2,1/ISNUMBER(SEARCH($R$2:$R$25,Applications!J576)),$S$2:$S$25),""))</f>
        <v/>
      </c>
      <c r="L576" s="26">
        <f>IF(K576="","",IF(COUNTIF(K$2:K576,K576)=1,COUNTIF(K$2:K$2000,K576)+(2001-ROW())/100000,""))</f>
        <v/>
      </c>
      <c r="M576" s="26">
        <f>IF(TRIM(Applications!D576)="","",TRIM(LEFT(TRIM(Applications!D576),FIND(",",TRIM(Applications!D576)&amp;",")-1)))</f>
        <v/>
      </c>
      <c r="N576" s="26">
        <f>IF(M576="","",IF(LEN(TRIM(LEFT(TRIM(MID(TRIM(Applications!D576),FIND(",",TRIM(Applications!D576)&amp;",")+1,200)),FIND(",",TRIM(MID(TRIM(Applications!D576),FIND(",",TRIM(Applications!D576)&amp;",")+1,200))&amp;",")-1)))=2,UPPER(TRIM(LEFT(TRIM(MID(TRIM(Applications!D576),FIND(",",TRIM(Applications!D576)&amp;",")+1,200)),FIND(",",TRIM(MID(TRIM(Applications!D576),FIND(",",TRIM(Applications!D576)&amp;",")+1,200))&amp;",")-1))),IFERROR(VLOOKUP(LOWER(TRIM(LEFT(TRIM(MID(TRIM(Applications!D576),FIND(",",TRIM(Applications!D576)&amp;",")+1,200)),FIND(",",TRIM(MID(TRIM(Applications!D576),FIND(",",TRIM(Applications!D576)&amp;",")+1,200))&amp;",")-1))),$U$2:$V$67,2,FALSE),"")))</f>
        <v/>
      </c>
      <c r="O576" s="26">
        <f>IF(M576="","",IF(N576="",M576,M576&amp;", "&amp;N576))</f>
        <v/>
      </c>
      <c r="P576" s="26">
        <f>IF(O576="","",IF(COUNTIF(O$2:O576,O576)=1,COUNTIF(O$2:O$2000,O576)+(2001-ROW())/100000,""))</f>
        <v/>
      </c>
    </row>
    <row r="577">
      <c r="A577" s="26">
        <f>IF(AND(ISNUMBER(Applications!A577),ISNUMBER(Applications!M577),OR(UPPER(TRIM(Applications!I577))="INTERVIEWING",UPPER(TRIM(Applications!I577))="REJECTED",UPPER(TRIM(Applications!I577))="OFFER")),IF(Applications!M577&gt;=Applications!A577,Applications!M577-Applications!A577,""),"")</f>
        <v/>
      </c>
      <c r="B577" s="26">
        <f>IF(AND(D577=1,ISNUMBER(Applications!A577)),WEEKDAY(Applications!A577),"")</f>
        <v/>
      </c>
      <c r="C577" s="27">
        <f>IF(AND(D577=1,ISNUMBER(Applications!A577)),Applications!A577-WEEKDAY(Applications!A577,3),"")</f>
        <v/>
      </c>
      <c r="D577" s="26">
        <f>IF(OR(UPPER(TRIM(Applications!I577))="APPLIED",UPPER(TRIM(Applications!I577))="INTERVIEWING",UPPER(TRIM(Applications!I577))="REJECTED",UPPER(TRIM(Applications!I577))="OFFER"),1,0)</f>
        <v/>
      </c>
      <c r="E577" s="26">
        <f>IF(AND(ISNUMBER(Applications!M577),OR(N(Applications!O577)&gt;0,UPPER(TRIM(Applications!I577))="INTERVIEWING",UPPER(TRIM(Applications!I577))="OFFER")),Applications!M577-WEEKDAY(Applications!M577,3),"")</f>
        <v/>
      </c>
      <c r="F577" s="26">
        <f>IF(AND(UPPER(TRIM(Applications!I577))="SKIPPED",ISNUMBER(Applications!A577)),Applications!A577-WEEKDAY(Applications!A577,3),"")</f>
        <v/>
      </c>
      <c r="G577" s="26">
        <f>IF(AND(UPPER(TRIM(Applications!I577))="BOOKMARKED",ISNUMBER(Applications!A577)),Applications!A577-WEEKDAY(Applications!A577,3),"")</f>
        <v/>
      </c>
      <c r="H577" s="26">
        <f>IF(AND(UPPER(TRIM(Applications!I577))="NOT APPLIED",ISNUMBER(Applications!A577)),Applications!A577-WEEKDAY(Applications!A577,3),"")</f>
        <v/>
      </c>
      <c r="I577" s="26">
        <f>IF(AND(UPPER(TRIM(Applications!I577))="REJECTED",ISNUMBER(Applications!M577)),Applications!M577-WEEKDAY(Applications!M577,3),"")</f>
        <v/>
      </c>
      <c r="J577" s="26">
        <f>IF(AND(UPPER(TRIM(Applications!I577))="OFFER",ISNUMBER(Applications!M577)),Applications!M577-WEEKDAY(Applications!M577,3),"")</f>
        <v/>
      </c>
      <c r="K577" s="26">
        <f>IF(TRIM(Applications!J577)="","",IFERROR(LOOKUP(2,1/ISNUMBER(SEARCH($R$2:$R$25,Applications!J577)),$S$2:$S$25),""))</f>
        <v/>
      </c>
      <c r="L577" s="26">
        <f>IF(K577="","",IF(COUNTIF(K$2:K577,K577)=1,COUNTIF(K$2:K$2000,K577)+(2001-ROW())/100000,""))</f>
        <v/>
      </c>
      <c r="M577" s="26">
        <f>IF(TRIM(Applications!D577)="","",TRIM(LEFT(TRIM(Applications!D577),FIND(",",TRIM(Applications!D577)&amp;",")-1)))</f>
        <v/>
      </c>
      <c r="N577" s="26">
        <f>IF(M577="","",IF(LEN(TRIM(LEFT(TRIM(MID(TRIM(Applications!D577),FIND(",",TRIM(Applications!D577)&amp;",")+1,200)),FIND(",",TRIM(MID(TRIM(Applications!D577),FIND(",",TRIM(Applications!D577)&amp;",")+1,200))&amp;",")-1)))=2,UPPER(TRIM(LEFT(TRIM(MID(TRIM(Applications!D577),FIND(",",TRIM(Applications!D577)&amp;",")+1,200)),FIND(",",TRIM(MID(TRIM(Applications!D577),FIND(",",TRIM(Applications!D577)&amp;",")+1,200))&amp;",")-1))),IFERROR(VLOOKUP(LOWER(TRIM(LEFT(TRIM(MID(TRIM(Applications!D577),FIND(",",TRIM(Applications!D577)&amp;",")+1,200)),FIND(",",TRIM(MID(TRIM(Applications!D577),FIND(",",TRIM(Applications!D577)&amp;",")+1,200))&amp;",")-1))),$U$2:$V$67,2,FALSE),"")))</f>
        <v/>
      </c>
      <c r="O577" s="26">
        <f>IF(M577="","",IF(N577="",M577,M577&amp;", "&amp;N577))</f>
        <v/>
      </c>
      <c r="P577" s="26">
        <f>IF(O577="","",IF(COUNTIF(O$2:O577,O577)=1,COUNTIF(O$2:O$2000,O577)+(2001-ROW())/100000,""))</f>
        <v/>
      </c>
    </row>
    <row r="578">
      <c r="A578" s="26">
        <f>IF(AND(ISNUMBER(Applications!A578),ISNUMBER(Applications!M578),OR(UPPER(TRIM(Applications!I578))="INTERVIEWING",UPPER(TRIM(Applications!I578))="REJECTED",UPPER(TRIM(Applications!I578))="OFFER")),IF(Applications!M578&gt;=Applications!A578,Applications!M578-Applications!A578,""),"")</f>
        <v/>
      </c>
      <c r="B578" s="26">
        <f>IF(AND(D578=1,ISNUMBER(Applications!A578)),WEEKDAY(Applications!A578),"")</f>
        <v/>
      </c>
      <c r="C578" s="27">
        <f>IF(AND(D578=1,ISNUMBER(Applications!A578)),Applications!A578-WEEKDAY(Applications!A578,3),"")</f>
        <v/>
      </c>
      <c r="D578" s="26">
        <f>IF(OR(UPPER(TRIM(Applications!I578))="APPLIED",UPPER(TRIM(Applications!I578))="INTERVIEWING",UPPER(TRIM(Applications!I578))="REJECTED",UPPER(TRIM(Applications!I578))="OFFER"),1,0)</f>
        <v/>
      </c>
      <c r="E578" s="26">
        <f>IF(AND(ISNUMBER(Applications!M578),OR(N(Applications!O578)&gt;0,UPPER(TRIM(Applications!I578))="INTERVIEWING",UPPER(TRIM(Applications!I578))="OFFER")),Applications!M578-WEEKDAY(Applications!M578,3),"")</f>
        <v/>
      </c>
      <c r="F578" s="26">
        <f>IF(AND(UPPER(TRIM(Applications!I578))="SKIPPED",ISNUMBER(Applications!A578)),Applications!A578-WEEKDAY(Applications!A578,3),"")</f>
        <v/>
      </c>
      <c r="G578" s="26">
        <f>IF(AND(UPPER(TRIM(Applications!I578))="BOOKMARKED",ISNUMBER(Applications!A578)),Applications!A578-WEEKDAY(Applications!A578,3),"")</f>
        <v/>
      </c>
      <c r="H578" s="26">
        <f>IF(AND(UPPER(TRIM(Applications!I578))="NOT APPLIED",ISNUMBER(Applications!A578)),Applications!A578-WEEKDAY(Applications!A578,3),"")</f>
        <v/>
      </c>
      <c r="I578" s="26">
        <f>IF(AND(UPPER(TRIM(Applications!I578))="REJECTED",ISNUMBER(Applications!M578)),Applications!M578-WEEKDAY(Applications!M578,3),"")</f>
        <v/>
      </c>
      <c r="J578" s="26">
        <f>IF(AND(UPPER(TRIM(Applications!I578))="OFFER",ISNUMBER(Applications!M578)),Applications!M578-WEEKDAY(Applications!M578,3),"")</f>
        <v/>
      </c>
      <c r="K578" s="26">
        <f>IF(TRIM(Applications!J578)="","",IFERROR(LOOKUP(2,1/ISNUMBER(SEARCH($R$2:$R$25,Applications!J578)),$S$2:$S$25),""))</f>
        <v/>
      </c>
      <c r="L578" s="26">
        <f>IF(K578="","",IF(COUNTIF(K$2:K578,K578)=1,COUNTIF(K$2:K$2000,K578)+(2001-ROW())/100000,""))</f>
        <v/>
      </c>
      <c r="M578" s="26">
        <f>IF(TRIM(Applications!D578)="","",TRIM(LEFT(TRIM(Applications!D578),FIND(",",TRIM(Applications!D578)&amp;",")-1)))</f>
        <v/>
      </c>
      <c r="N578" s="26">
        <f>IF(M578="","",IF(LEN(TRIM(LEFT(TRIM(MID(TRIM(Applications!D578),FIND(",",TRIM(Applications!D578)&amp;",")+1,200)),FIND(",",TRIM(MID(TRIM(Applications!D578),FIND(",",TRIM(Applications!D578)&amp;",")+1,200))&amp;",")-1)))=2,UPPER(TRIM(LEFT(TRIM(MID(TRIM(Applications!D578),FIND(",",TRIM(Applications!D578)&amp;",")+1,200)),FIND(",",TRIM(MID(TRIM(Applications!D578),FIND(",",TRIM(Applications!D578)&amp;",")+1,200))&amp;",")-1))),IFERROR(VLOOKUP(LOWER(TRIM(LEFT(TRIM(MID(TRIM(Applications!D578),FIND(",",TRIM(Applications!D578)&amp;",")+1,200)),FIND(",",TRIM(MID(TRIM(Applications!D578),FIND(",",TRIM(Applications!D578)&amp;",")+1,200))&amp;",")-1))),$U$2:$V$67,2,FALSE),"")))</f>
        <v/>
      </c>
      <c r="O578" s="26">
        <f>IF(M578="","",IF(N578="",M578,M578&amp;", "&amp;N578))</f>
        <v/>
      </c>
      <c r="P578" s="26">
        <f>IF(O578="","",IF(COUNTIF(O$2:O578,O578)=1,COUNTIF(O$2:O$2000,O578)+(2001-ROW())/100000,""))</f>
        <v/>
      </c>
    </row>
    <row r="579">
      <c r="A579" s="26">
        <f>IF(AND(ISNUMBER(Applications!A579),ISNUMBER(Applications!M579),OR(UPPER(TRIM(Applications!I579))="INTERVIEWING",UPPER(TRIM(Applications!I579))="REJECTED",UPPER(TRIM(Applications!I579))="OFFER")),IF(Applications!M579&gt;=Applications!A579,Applications!M579-Applications!A579,""),"")</f>
        <v/>
      </c>
      <c r="B579" s="26">
        <f>IF(AND(D579=1,ISNUMBER(Applications!A579)),WEEKDAY(Applications!A579),"")</f>
        <v/>
      </c>
      <c r="C579" s="27">
        <f>IF(AND(D579=1,ISNUMBER(Applications!A579)),Applications!A579-WEEKDAY(Applications!A579,3),"")</f>
        <v/>
      </c>
      <c r="D579" s="26">
        <f>IF(OR(UPPER(TRIM(Applications!I579))="APPLIED",UPPER(TRIM(Applications!I579))="INTERVIEWING",UPPER(TRIM(Applications!I579))="REJECTED",UPPER(TRIM(Applications!I579))="OFFER"),1,0)</f>
        <v/>
      </c>
      <c r="E579" s="26">
        <f>IF(AND(ISNUMBER(Applications!M579),OR(N(Applications!O579)&gt;0,UPPER(TRIM(Applications!I579))="INTERVIEWING",UPPER(TRIM(Applications!I579))="OFFER")),Applications!M579-WEEKDAY(Applications!M579,3),"")</f>
        <v/>
      </c>
      <c r="F579" s="26">
        <f>IF(AND(UPPER(TRIM(Applications!I579))="SKIPPED",ISNUMBER(Applications!A579)),Applications!A579-WEEKDAY(Applications!A579,3),"")</f>
        <v/>
      </c>
      <c r="G579" s="26">
        <f>IF(AND(UPPER(TRIM(Applications!I579))="BOOKMARKED",ISNUMBER(Applications!A579)),Applications!A579-WEEKDAY(Applications!A579,3),"")</f>
        <v/>
      </c>
      <c r="H579" s="26">
        <f>IF(AND(UPPER(TRIM(Applications!I579))="NOT APPLIED",ISNUMBER(Applications!A579)),Applications!A579-WEEKDAY(Applications!A579,3),"")</f>
        <v/>
      </c>
      <c r="I579" s="26">
        <f>IF(AND(UPPER(TRIM(Applications!I579))="REJECTED",ISNUMBER(Applications!M579)),Applications!M579-WEEKDAY(Applications!M579,3),"")</f>
        <v/>
      </c>
      <c r="J579" s="26">
        <f>IF(AND(UPPER(TRIM(Applications!I579))="OFFER",ISNUMBER(Applications!M579)),Applications!M579-WEEKDAY(Applications!M579,3),"")</f>
        <v/>
      </c>
      <c r="K579" s="26">
        <f>IF(TRIM(Applications!J579)="","",IFERROR(LOOKUP(2,1/ISNUMBER(SEARCH($R$2:$R$25,Applications!J579)),$S$2:$S$25),""))</f>
        <v/>
      </c>
      <c r="L579" s="26">
        <f>IF(K579="","",IF(COUNTIF(K$2:K579,K579)=1,COUNTIF(K$2:K$2000,K579)+(2001-ROW())/100000,""))</f>
        <v/>
      </c>
      <c r="M579" s="26">
        <f>IF(TRIM(Applications!D579)="","",TRIM(LEFT(TRIM(Applications!D579),FIND(",",TRIM(Applications!D579)&amp;",")-1)))</f>
        <v/>
      </c>
      <c r="N579" s="26">
        <f>IF(M579="","",IF(LEN(TRIM(LEFT(TRIM(MID(TRIM(Applications!D579),FIND(",",TRIM(Applications!D579)&amp;",")+1,200)),FIND(",",TRIM(MID(TRIM(Applications!D579),FIND(",",TRIM(Applications!D579)&amp;",")+1,200))&amp;",")-1)))=2,UPPER(TRIM(LEFT(TRIM(MID(TRIM(Applications!D579),FIND(",",TRIM(Applications!D579)&amp;",")+1,200)),FIND(",",TRIM(MID(TRIM(Applications!D579),FIND(",",TRIM(Applications!D579)&amp;",")+1,200))&amp;",")-1))),IFERROR(VLOOKUP(LOWER(TRIM(LEFT(TRIM(MID(TRIM(Applications!D579),FIND(",",TRIM(Applications!D579)&amp;",")+1,200)),FIND(",",TRIM(MID(TRIM(Applications!D579),FIND(",",TRIM(Applications!D579)&amp;",")+1,200))&amp;",")-1))),$U$2:$V$67,2,FALSE),"")))</f>
        <v/>
      </c>
      <c r="O579" s="26">
        <f>IF(M579="","",IF(N579="",M579,M579&amp;", "&amp;N579))</f>
        <v/>
      </c>
      <c r="P579" s="26">
        <f>IF(O579="","",IF(COUNTIF(O$2:O579,O579)=1,COUNTIF(O$2:O$2000,O579)+(2001-ROW())/100000,""))</f>
        <v/>
      </c>
    </row>
    <row r="580">
      <c r="A580" s="26">
        <f>IF(AND(ISNUMBER(Applications!A580),ISNUMBER(Applications!M580),OR(UPPER(TRIM(Applications!I580))="INTERVIEWING",UPPER(TRIM(Applications!I580))="REJECTED",UPPER(TRIM(Applications!I580))="OFFER")),IF(Applications!M580&gt;=Applications!A580,Applications!M580-Applications!A580,""),"")</f>
        <v/>
      </c>
      <c r="B580" s="26">
        <f>IF(AND(D580=1,ISNUMBER(Applications!A580)),WEEKDAY(Applications!A580),"")</f>
        <v/>
      </c>
      <c r="C580" s="27">
        <f>IF(AND(D580=1,ISNUMBER(Applications!A580)),Applications!A580-WEEKDAY(Applications!A580,3),"")</f>
        <v/>
      </c>
      <c r="D580" s="26">
        <f>IF(OR(UPPER(TRIM(Applications!I580))="APPLIED",UPPER(TRIM(Applications!I580))="INTERVIEWING",UPPER(TRIM(Applications!I580))="REJECTED",UPPER(TRIM(Applications!I580))="OFFER"),1,0)</f>
        <v/>
      </c>
      <c r="E580" s="26">
        <f>IF(AND(ISNUMBER(Applications!M580),OR(N(Applications!O580)&gt;0,UPPER(TRIM(Applications!I580))="INTERVIEWING",UPPER(TRIM(Applications!I580))="OFFER")),Applications!M580-WEEKDAY(Applications!M580,3),"")</f>
        <v/>
      </c>
      <c r="F580" s="26">
        <f>IF(AND(UPPER(TRIM(Applications!I580))="SKIPPED",ISNUMBER(Applications!A580)),Applications!A580-WEEKDAY(Applications!A580,3),"")</f>
        <v/>
      </c>
      <c r="G580" s="26">
        <f>IF(AND(UPPER(TRIM(Applications!I580))="BOOKMARKED",ISNUMBER(Applications!A580)),Applications!A580-WEEKDAY(Applications!A580,3),"")</f>
        <v/>
      </c>
      <c r="H580" s="26">
        <f>IF(AND(UPPER(TRIM(Applications!I580))="NOT APPLIED",ISNUMBER(Applications!A580)),Applications!A580-WEEKDAY(Applications!A580,3),"")</f>
        <v/>
      </c>
      <c r="I580" s="26">
        <f>IF(AND(UPPER(TRIM(Applications!I580))="REJECTED",ISNUMBER(Applications!M580)),Applications!M580-WEEKDAY(Applications!M580,3),"")</f>
        <v/>
      </c>
      <c r="J580" s="26">
        <f>IF(AND(UPPER(TRIM(Applications!I580))="OFFER",ISNUMBER(Applications!M580)),Applications!M580-WEEKDAY(Applications!M580,3),"")</f>
        <v/>
      </c>
      <c r="K580" s="26">
        <f>IF(TRIM(Applications!J580)="","",IFERROR(LOOKUP(2,1/ISNUMBER(SEARCH($R$2:$R$25,Applications!J580)),$S$2:$S$25),""))</f>
        <v/>
      </c>
      <c r="L580" s="26">
        <f>IF(K580="","",IF(COUNTIF(K$2:K580,K580)=1,COUNTIF(K$2:K$2000,K580)+(2001-ROW())/100000,""))</f>
        <v/>
      </c>
      <c r="M580" s="26">
        <f>IF(TRIM(Applications!D580)="","",TRIM(LEFT(TRIM(Applications!D580),FIND(",",TRIM(Applications!D580)&amp;",")-1)))</f>
        <v/>
      </c>
      <c r="N580" s="26">
        <f>IF(M580="","",IF(LEN(TRIM(LEFT(TRIM(MID(TRIM(Applications!D580),FIND(",",TRIM(Applications!D580)&amp;",")+1,200)),FIND(",",TRIM(MID(TRIM(Applications!D580),FIND(",",TRIM(Applications!D580)&amp;",")+1,200))&amp;",")-1)))=2,UPPER(TRIM(LEFT(TRIM(MID(TRIM(Applications!D580),FIND(",",TRIM(Applications!D580)&amp;",")+1,200)),FIND(",",TRIM(MID(TRIM(Applications!D580),FIND(",",TRIM(Applications!D580)&amp;",")+1,200))&amp;",")-1))),IFERROR(VLOOKUP(LOWER(TRIM(LEFT(TRIM(MID(TRIM(Applications!D580),FIND(",",TRIM(Applications!D580)&amp;",")+1,200)),FIND(",",TRIM(MID(TRIM(Applications!D580),FIND(",",TRIM(Applications!D580)&amp;",")+1,200))&amp;",")-1))),$U$2:$V$67,2,FALSE),"")))</f>
        <v/>
      </c>
      <c r="O580" s="26">
        <f>IF(M580="","",IF(N580="",M580,M580&amp;", "&amp;N580))</f>
        <v/>
      </c>
      <c r="P580" s="26">
        <f>IF(O580="","",IF(COUNTIF(O$2:O580,O580)=1,COUNTIF(O$2:O$2000,O580)+(2001-ROW())/100000,""))</f>
        <v/>
      </c>
    </row>
    <row r="581">
      <c r="A581" s="26">
        <f>IF(AND(ISNUMBER(Applications!A581),ISNUMBER(Applications!M581),OR(UPPER(TRIM(Applications!I581))="INTERVIEWING",UPPER(TRIM(Applications!I581))="REJECTED",UPPER(TRIM(Applications!I581))="OFFER")),IF(Applications!M581&gt;=Applications!A581,Applications!M581-Applications!A581,""),"")</f>
        <v/>
      </c>
      <c r="B581" s="26">
        <f>IF(AND(D581=1,ISNUMBER(Applications!A581)),WEEKDAY(Applications!A581),"")</f>
        <v/>
      </c>
      <c r="C581" s="27">
        <f>IF(AND(D581=1,ISNUMBER(Applications!A581)),Applications!A581-WEEKDAY(Applications!A581,3),"")</f>
        <v/>
      </c>
      <c r="D581" s="26">
        <f>IF(OR(UPPER(TRIM(Applications!I581))="APPLIED",UPPER(TRIM(Applications!I581))="INTERVIEWING",UPPER(TRIM(Applications!I581))="REJECTED",UPPER(TRIM(Applications!I581))="OFFER"),1,0)</f>
        <v/>
      </c>
      <c r="E581" s="26">
        <f>IF(AND(ISNUMBER(Applications!M581),OR(N(Applications!O581)&gt;0,UPPER(TRIM(Applications!I581))="INTERVIEWING",UPPER(TRIM(Applications!I581))="OFFER")),Applications!M581-WEEKDAY(Applications!M581,3),"")</f>
        <v/>
      </c>
      <c r="F581" s="26">
        <f>IF(AND(UPPER(TRIM(Applications!I581))="SKIPPED",ISNUMBER(Applications!A581)),Applications!A581-WEEKDAY(Applications!A581,3),"")</f>
        <v/>
      </c>
      <c r="G581" s="26">
        <f>IF(AND(UPPER(TRIM(Applications!I581))="BOOKMARKED",ISNUMBER(Applications!A581)),Applications!A581-WEEKDAY(Applications!A581,3),"")</f>
        <v/>
      </c>
      <c r="H581" s="26">
        <f>IF(AND(UPPER(TRIM(Applications!I581))="NOT APPLIED",ISNUMBER(Applications!A581)),Applications!A581-WEEKDAY(Applications!A581,3),"")</f>
        <v/>
      </c>
      <c r="I581" s="26">
        <f>IF(AND(UPPER(TRIM(Applications!I581))="REJECTED",ISNUMBER(Applications!M581)),Applications!M581-WEEKDAY(Applications!M581,3),"")</f>
        <v/>
      </c>
      <c r="J581" s="26">
        <f>IF(AND(UPPER(TRIM(Applications!I581))="OFFER",ISNUMBER(Applications!M581)),Applications!M581-WEEKDAY(Applications!M581,3),"")</f>
        <v/>
      </c>
      <c r="K581" s="26">
        <f>IF(TRIM(Applications!J581)="","",IFERROR(LOOKUP(2,1/ISNUMBER(SEARCH($R$2:$R$25,Applications!J581)),$S$2:$S$25),""))</f>
        <v/>
      </c>
      <c r="L581" s="26">
        <f>IF(K581="","",IF(COUNTIF(K$2:K581,K581)=1,COUNTIF(K$2:K$2000,K581)+(2001-ROW())/100000,""))</f>
        <v/>
      </c>
      <c r="M581" s="26">
        <f>IF(TRIM(Applications!D581)="","",TRIM(LEFT(TRIM(Applications!D581),FIND(",",TRIM(Applications!D581)&amp;",")-1)))</f>
        <v/>
      </c>
      <c r="N581" s="26">
        <f>IF(M581="","",IF(LEN(TRIM(LEFT(TRIM(MID(TRIM(Applications!D581),FIND(",",TRIM(Applications!D581)&amp;",")+1,200)),FIND(",",TRIM(MID(TRIM(Applications!D581),FIND(",",TRIM(Applications!D581)&amp;",")+1,200))&amp;",")-1)))=2,UPPER(TRIM(LEFT(TRIM(MID(TRIM(Applications!D581),FIND(",",TRIM(Applications!D581)&amp;",")+1,200)),FIND(",",TRIM(MID(TRIM(Applications!D581),FIND(",",TRIM(Applications!D581)&amp;",")+1,200))&amp;",")-1))),IFERROR(VLOOKUP(LOWER(TRIM(LEFT(TRIM(MID(TRIM(Applications!D581),FIND(",",TRIM(Applications!D581)&amp;",")+1,200)),FIND(",",TRIM(MID(TRIM(Applications!D581),FIND(",",TRIM(Applications!D581)&amp;",")+1,200))&amp;",")-1))),$U$2:$V$67,2,FALSE),"")))</f>
        <v/>
      </c>
      <c r="O581" s="26">
        <f>IF(M581="","",IF(N581="",M581,M581&amp;", "&amp;N581))</f>
        <v/>
      </c>
      <c r="P581" s="26">
        <f>IF(O581="","",IF(COUNTIF(O$2:O581,O581)=1,COUNTIF(O$2:O$2000,O581)+(2001-ROW())/100000,""))</f>
        <v/>
      </c>
    </row>
    <row r="582">
      <c r="A582" s="26">
        <f>IF(AND(ISNUMBER(Applications!A582),ISNUMBER(Applications!M582),OR(UPPER(TRIM(Applications!I582))="INTERVIEWING",UPPER(TRIM(Applications!I582))="REJECTED",UPPER(TRIM(Applications!I582))="OFFER")),IF(Applications!M582&gt;=Applications!A582,Applications!M582-Applications!A582,""),"")</f>
        <v/>
      </c>
      <c r="B582" s="26">
        <f>IF(AND(D582=1,ISNUMBER(Applications!A582)),WEEKDAY(Applications!A582),"")</f>
        <v/>
      </c>
      <c r="C582" s="27">
        <f>IF(AND(D582=1,ISNUMBER(Applications!A582)),Applications!A582-WEEKDAY(Applications!A582,3),"")</f>
        <v/>
      </c>
      <c r="D582" s="26">
        <f>IF(OR(UPPER(TRIM(Applications!I582))="APPLIED",UPPER(TRIM(Applications!I582))="INTERVIEWING",UPPER(TRIM(Applications!I582))="REJECTED",UPPER(TRIM(Applications!I582))="OFFER"),1,0)</f>
        <v/>
      </c>
      <c r="E582" s="26">
        <f>IF(AND(ISNUMBER(Applications!M582),OR(N(Applications!O582)&gt;0,UPPER(TRIM(Applications!I582))="INTERVIEWING",UPPER(TRIM(Applications!I582))="OFFER")),Applications!M582-WEEKDAY(Applications!M582,3),"")</f>
        <v/>
      </c>
      <c r="F582" s="26">
        <f>IF(AND(UPPER(TRIM(Applications!I582))="SKIPPED",ISNUMBER(Applications!A582)),Applications!A582-WEEKDAY(Applications!A582,3),"")</f>
        <v/>
      </c>
      <c r="G582" s="26">
        <f>IF(AND(UPPER(TRIM(Applications!I582))="BOOKMARKED",ISNUMBER(Applications!A582)),Applications!A582-WEEKDAY(Applications!A582,3),"")</f>
        <v/>
      </c>
      <c r="H582" s="26">
        <f>IF(AND(UPPER(TRIM(Applications!I582))="NOT APPLIED",ISNUMBER(Applications!A582)),Applications!A582-WEEKDAY(Applications!A582,3),"")</f>
        <v/>
      </c>
      <c r="I582" s="26">
        <f>IF(AND(UPPER(TRIM(Applications!I582))="REJECTED",ISNUMBER(Applications!M582)),Applications!M582-WEEKDAY(Applications!M582,3),"")</f>
        <v/>
      </c>
      <c r="J582" s="26">
        <f>IF(AND(UPPER(TRIM(Applications!I582))="OFFER",ISNUMBER(Applications!M582)),Applications!M582-WEEKDAY(Applications!M582,3),"")</f>
        <v/>
      </c>
      <c r="K582" s="26">
        <f>IF(TRIM(Applications!J582)="","",IFERROR(LOOKUP(2,1/ISNUMBER(SEARCH($R$2:$R$25,Applications!J582)),$S$2:$S$25),""))</f>
        <v/>
      </c>
      <c r="L582" s="26">
        <f>IF(K582="","",IF(COUNTIF(K$2:K582,K582)=1,COUNTIF(K$2:K$2000,K582)+(2001-ROW())/100000,""))</f>
        <v/>
      </c>
      <c r="M582" s="26">
        <f>IF(TRIM(Applications!D582)="","",TRIM(LEFT(TRIM(Applications!D582),FIND(",",TRIM(Applications!D582)&amp;",")-1)))</f>
        <v/>
      </c>
      <c r="N582" s="26">
        <f>IF(M582="","",IF(LEN(TRIM(LEFT(TRIM(MID(TRIM(Applications!D582),FIND(",",TRIM(Applications!D582)&amp;",")+1,200)),FIND(",",TRIM(MID(TRIM(Applications!D582),FIND(",",TRIM(Applications!D582)&amp;",")+1,200))&amp;",")-1)))=2,UPPER(TRIM(LEFT(TRIM(MID(TRIM(Applications!D582),FIND(",",TRIM(Applications!D582)&amp;",")+1,200)),FIND(",",TRIM(MID(TRIM(Applications!D582),FIND(",",TRIM(Applications!D582)&amp;",")+1,200))&amp;",")-1))),IFERROR(VLOOKUP(LOWER(TRIM(LEFT(TRIM(MID(TRIM(Applications!D582),FIND(",",TRIM(Applications!D582)&amp;",")+1,200)),FIND(",",TRIM(MID(TRIM(Applications!D582),FIND(",",TRIM(Applications!D582)&amp;",")+1,200))&amp;",")-1))),$U$2:$V$67,2,FALSE),"")))</f>
        <v/>
      </c>
      <c r="O582" s="26">
        <f>IF(M582="","",IF(N582="",M582,M582&amp;", "&amp;N582))</f>
        <v/>
      </c>
      <c r="P582" s="26">
        <f>IF(O582="","",IF(COUNTIF(O$2:O582,O582)=1,COUNTIF(O$2:O$2000,O582)+(2001-ROW())/100000,""))</f>
        <v/>
      </c>
    </row>
    <row r="583">
      <c r="A583" s="26">
        <f>IF(AND(ISNUMBER(Applications!A583),ISNUMBER(Applications!M583),OR(UPPER(TRIM(Applications!I583))="INTERVIEWING",UPPER(TRIM(Applications!I583))="REJECTED",UPPER(TRIM(Applications!I583))="OFFER")),IF(Applications!M583&gt;=Applications!A583,Applications!M583-Applications!A583,""),"")</f>
        <v/>
      </c>
      <c r="B583" s="26">
        <f>IF(AND(D583=1,ISNUMBER(Applications!A583)),WEEKDAY(Applications!A583),"")</f>
        <v/>
      </c>
      <c r="C583" s="27">
        <f>IF(AND(D583=1,ISNUMBER(Applications!A583)),Applications!A583-WEEKDAY(Applications!A583,3),"")</f>
        <v/>
      </c>
      <c r="D583" s="26">
        <f>IF(OR(UPPER(TRIM(Applications!I583))="APPLIED",UPPER(TRIM(Applications!I583))="INTERVIEWING",UPPER(TRIM(Applications!I583))="REJECTED",UPPER(TRIM(Applications!I583))="OFFER"),1,0)</f>
        <v/>
      </c>
      <c r="E583" s="26">
        <f>IF(AND(ISNUMBER(Applications!M583),OR(N(Applications!O583)&gt;0,UPPER(TRIM(Applications!I583))="INTERVIEWING",UPPER(TRIM(Applications!I583))="OFFER")),Applications!M583-WEEKDAY(Applications!M583,3),"")</f>
        <v/>
      </c>
      <c r="F583" s="26">
        <f>IF(AND(UPPER(TRIM(Applications!I583))="SKIPPED",ISNUMBER(Applications!A583)),Applications!A583-WEEKDAY(Applications!A583,3),"")</f>
        <v/>
      </c>
      <c r="G583" s="26">
        <f>IF(AND(UPPER(TRIM(Applications!I583))="BOOKMARKED",ISNUMBER(Applications!A583)),Applications!A583-WEEKDAY(Applications!A583,3),"")</f>
        <v/>
      </c>
      <c r="H583" s="26">
        <f>IF(AND(UPPER(TRIM(Applications!I583))="NOT APPLIED",ISNUMBER(Applications!A583)),Applications!A583-WEEKDAY(Applications!A583,3),"")</f>
        <v/>
      </c>
      <c r="I583" s="26">
        <f>IF(AND(UPPER(TRIM(Applications!I583))="REJECTED",ISNUMBER(Applications!M583)),Applications!M583-WEEKDAY(Applications!M583,3),"")</f>
        <v/>
      </c>
      <c r="J583" s="26">
        <f>IF(AND(UPPER(TRIM(Applications!I583))="OFFER",ISNUMBER(Applications!M583)),Applications!M583-WEEKDAY(Applications!M583,3),"")</f>
        <v/>
      </c>
      <c r="K583" s="26">
        <f>IF(TRIM(Applications!J583)="","",IFERROR(LOOKUP(2,1/ISNUMBER(SEARCH($R$2:$R$25,Applications!J583)),$S$2:$S$25),""))</f>
        <v/>
      </c>
      <c r="L583" s="26">
        <f>IF(K583="","",IF(COUNTIF(K$2:K583,K583)=1,COUNTIF(K$2:K$2000,K583)+(2001-ROW())/100000,""))</f>
        <v/>
      </c>
      <c r="M583" s="26">
        <f>IF(TRIM(Applications!D583)="","",TRIM(LEFT(TRIM(Applications!D583),FIND(",",TRIM(Applications!D583)&amp;",")-1)))</f>
        <v/>
      </c>
      <c r="N583" s="26">
        <f>IF(M583="","",IF(LEN(TRIM(LEFT(TRIM(MID(TRIM(Applications!D583),FIND(",",TRIM(Applications!D583)&amp;",")+1,200)),FIND(",",TRIM(MID(TRIM(Applications!D583),FIND(",",TRIM(Applications!D583)&amp;",")+1,200))&amp;",")-1)))=2,UPPER(TRIM(LEFT(TRIM(MID(TRIM(Applications!D583),FIND(",",TRIM(Applications!D583)&amp;",")+1,200)),FIND(",",TRIM(MID(TRIM(Applications!D583),FIND(",",TRIM(Applications!D583)&amp;",")+1,200))&amp;",")-1))),IFERROR(VLOOKUP(LOWER(TRIM(LEFT(TRIM(MID(TRIM(Applications!D583),FIND(",",TRIM(Applications!D583)&amp;",")+1,200)),FIND(",",TRIM(MID(TRIM(Applications!D583),FIND(",",TRIM(Applications!D583)&amp;",")+1,200))&amp;",")-1))),$U$2:$V$67,2,FALSE),"")))</f>
        <v/>
      </c>
      <c r="O583" s="26">
        <f>IF(M583="","",IF(N583="",M583,M583&amp;", "&amp;N583))</f>
        <v/>
      </c>
      <c r="P583" s="26">
        <f>IF(O583="","",IF(COUNTIF(O$2:O583,O583)=1,COUNTIF(O$2:O$2000,O583)+(2001-ROW())/100000,""))</f>
        <v/>
      </c>
    </row>
    <row r="584">
      <c r="A584" s="26">
        <f>IF(AND(ISNUMBER(Applications!A584),ISNUMBER(Applications!M584),OR(UPPER(TRIM(Applications!I584))="INTERVIEWING",UPPER(TRIM(Applications!I584))="REJECTED",UPPER(TRIM(Applications!I584))="OFFER")),IF(Applications!M584&gt;=Applications!A584,Applications!M584-Applications!A584,""),"")</f>
        <v/>
      </c>
      <c r="B584" s="26">
        <f>IF(AND(D584=1,ISNUMBER(Applications!A584)),WEEKDAY(Applications!A584),"")</f>
        <v/>
      </c>
      <c r="C584" s="27">
        <f>IF(AND(D584=1,ISNUMBER(Applications!A584)),Applications!A584-WEEKDAY(Applications!A584,3),"")</f>
        <v/>
      </c>
      <c r="D584" s="26">
        <f>IF(OR(UPPER(TRIM(Applications!I584))="APPLIED",UPPER(TRIM(Applications!I584))="INTERVIEWING",UPPER(TRIM(Applications!I584))="REJECTED",UPPER(TRIM(Applications!I584))="OFFER"),1,0)</f>
        <v/>
      </c>
      <c r="E584" s="26">
        <f>IF(AND(ISNUMBER(Applications!M584),OR(N(Applications!O584)&gt;0,UPPER(TRIM(Applications!I584))="INTERVIEWING",UPPER(TRIM(Applications!I584))="OFFER")),Applications!M584-WEEKDAY(Applications!M584,3),"")</f>
        <v/>
      </c>
      <c r="F584" s="26">
        <f>IF(AND(UPPER(TRIM(Applications!I584))="SKIPPED",ISNUMBER(Applications!A584)),Applications!A584-WEEKDAY(Applications!A584,3),"")</f>
        <v/>
      </c>
      <c r="G584" s="26">
        <f>IF(AND(UPPER(TRIM(Applications!I584))="BOOKMARKED",ISNUMBER(Applications!A584)),Applications!A584-WEEKDAY(Applications!A584,3),"")</f>
        <v/>
      </c>
      <c r="H584" s="26">
        <f>IF(AND(UPPER(TRIM(Applications!I584))="NOT APPLIED",ISNUMBER(Applications!A584)),Applications!A584-WEEKDAY(Applications!A584,3),"")</f>
        <v/>
      </c>
      <c r="I584" s="26">
        <f>IF(AND(UPPER(TRIM(Applications!I584))="REJECTED",ISNUMBER(Applications!M584)),Applications!M584-WEEKDAY(Applications!M584,3),"")</f>
        <v/>
      </c>
      <c r="J584" s="26">
        <f>IF(AND(UPPER(TRIM(Applications!I584))="OFFER",ISNUMBER(Applications!M584)),Applications!M584-WEEKDAY(Applications!M584,3),"")</f>
        <v/>
      </c>
      <c r="K584" s="26">
        <f>IF(TRIM(Applications!J584)="","",IFERROR(LOOKUP(2,1/ISNUMBER(SEARCH($R$2:$R$25,Applications!J584)),$S$2:$S$25),""))</f>
        <v/>
      </c>
      <c r="L584" s="26">
        <f>IF(K584="","",IF(COUNTIF(K$2:K584,K584)=1,COUNTIF(K$2:K$2000,K584)+(2001-ROW())/100000,""))</f>
        <v/>
      </c>
      <c r="M584" s="26">
        <f>IF(TRIM(Applications!D584)="","",TRIM(LEFT(TRIM(Applications!D584),FIND(",",TRIM(Applications!D584)&amp;",")-1)))</f>
        <v/>
      </c>
      <c r="N584" s="26">
        <f>IF(M584="","",IF(LEN(TRIM(LEFT(TRIM(MID(TRIM(Applications!D584),FIND(",",TRIM(Applications!D584)&amp;",")+1,200)),FIND(",",TRIM(MID(TRIM(Applications!D584),FIND(",",TRIM(Applications!D584)&amp;",")+1,200))&amp;",")-1)))=2,UPPER(TRIM(LEFT(TRIM(MID(TRIM(Applications!D584),FIND(",",TRIM(Applications!D584)&amp;",")+1,200)),FIND(",",TRIM(MID(TRIM(Applications!D584),FIND(",",TRIM(Applications!D584)&amp;",")+1,200))&amp;",")-1))),IFERROR(VLOOKUP(LOWER(TRIM(LEFT(TRIM(MID(TRIM(Applications!D584),FIND(",",TRIM(Applications!D584)&amp;",")+1,200)),FIND(",",TRIM(MID(TRIM(Applications!D584),FIND(",",TRIM(Applications!D584)&amp;",")+1,200))&amp;",")-1))),$U$2:$V$67,2,FALSE),"")))</f>
        <v/>
      </c>
      <c r="O584" s="26">
        <f>IF(M584="","",IF(N584="",M584,M584&amp;", "&amp;N584))</f>
        <v/>
      </c>
      <c r="P584" s="26">
        <f>IF(O584="","",IF(COUNTIF(O$2:O584,O584)=1,COUNTIF(O$2:O$2000,O584)+(2001-ROW())/100000,""))</f>
        <v/>
      </c>
    </row>
    <row r="585">
      <c r="A585" s="26">
        <f>IF(AND(ISNUMBER(Applications!A585),ISNUMBER(Applications!M585),OR(UPPER(TRIM(Applications!I585))="INTERVIEWING",UPPER(TRIM(Applications!I585))="REJECTED",UPPER(TRIM(Applications!I585))="OFFER")),IF(Applications!M585&gt;=Applications!A585,Applications!M585-Applications!A585,""),"")</f>
        <v/>
      </c>
      <c r="B585" s="26">
        <f>IF(AND(D585=1,ISNUMBER(Applications!A585)),WEEKDAY(Applications!A585),"")</f>
        <v/>
      </c>
      <c r="C585" s="27">
        <f>IF(AND(D585=1,ISNUMBER(Applications!A585)),Applications!A585-WEEKDAY(Applications!A585,3),"")</f>
        <v/>
      </c>
      <c r="D585" s="26">
        <f>IF(OR(UPPER(TRIM(Applications!I585))="APPLIED",UPPER(TRIM(Applications!I585))="INTERVIEWING",UPPER(TRIM(Applications!I585))="REJECTED",UPPER(TRIM(Applications!I585))="OFFER"),1,0)</f>
        <v/>
      </c>
      <c r="E585" s="26">
        <f>IF(AND(ISNUMBER(Applications!M585),OR(N(Applications!O585)&gt;0,UPPER(TRIM(Applications!I585))="INTERVIEWING",UPPER(TRIM(Applications!I585))="OFFER")),Applications!M585-WEEKDAY(Applications!M585,3),"")</f>
        <v/>
      </c>
      <c r="F585" s="26">
        <f>IF(AND(UPPER(TRIM(Applications!I585))="SKIPPED",ISNUMBER(Applications!A585)),Applications!A585-WEEKDAY(Applications!A585,3),"")</f>
        <v/>
      </c>
      <c r="G585" s="26">
        <f>IF(AND(UPPER(TRIM(Applications!I585))="BOOKMARKED",ISNUMBER(Applications!A585)),Applications!A585-WEEKDAY(Applications!A585,3),"")</f>
        <v/>
      </c>
      <c r="H585" s="26">
        <f>IF(AND(UPPER(TRIM(Applications!I585))="NOT APPLIED",ISNUMBER(Applications!A585)),Applications!A585-WEEKDAY(Applications!A585,3),"")</f>
        <v/>
      </c>
      <c r="I585" s="26">
        <f>IF(AND(UPPER(TRIM(Applications!I585))="REJECTED",ISNUMBER(Applications!M585)),Applications!M585-WEEKDAY(Applications!M585,3),"")</f>
        <v/>
      </c>
      <c r="J585" s="26">
        <f>IF(AND(UPPER(TRIM(Applications!I585))="OFFER",ISNUMBER(Applications!M585)),Applications!M585-WEEKDAY(Applications!M585,3),"")</f>
        <v/>
      </c>
      <c r="K585" s="26">
        <f>IF(TRIM(Applications!J585)="","",IFERROR(LOOKUP(2,1/ISNUMBER(SEARCH($R$2:$R$25,Applications!J585)),$S$2:$S$25),""))</f>
        <v/>
      </c>
      <c r="L585" s="26">
        <f>IF(K585="","",IF(COUNTIF(K$2:K585,K585)=1,COUNTIF(K$2:K$2000,K585)+(2001-ROW())/100000,""))</f>
        <v/>
      </c>
      <c r="M585" s="26">
        <f>IF(TRIM(Applications!D585)="","",TRIM(LEFT(TRIM(Applications!D585),FIND(",",TRIM(Applications!D585)&amp;",")-1)))</f>
        <v/>
      </c>
      <c r="N585" s="26">
        <f>IF(M585="","",IF(LEN(TRIM(LEFT(TRIM(MID(TRIM(Applications!D585),FIND(",",TRIM(Applications!D585)&amp;",")+1,200)),FIND(",",TRIM(MID(TRIM(Applications!D585),FIND(",",TRIM(Applications!D585)&amp;",")+1,200))&amp;",")-1)))=2,UPPER(TRIM(LEFT(TRIM(MID(TRIM(Applications!D585),FIND(",",TRIM(Applications!D585)&amp;",")+1,200)),FIND(",",TRIM(MID(TRIM(Applications!D585),FIND(",",TRIM(Applications!D585)&amp;",")+1,200))&amp;",")-1))),IFERROR(VLOOKUP(LOWER(TRIM(LEFT(TRIM(MID(TRIM(Applications!D585),FIND(",",TRIM(Applications!D585)&amp;",")+1,200)),FIND(",",TRIM(MID(TRIM(Applications!D585),FIND(",",TRIM(Applications!D585)&amp;",")+1,200))&amp;",")-1))),$U$2:$V$67,2,FALSE),"")))</f>
        <v/>
      </c>
      <c r="O585" s="26">
        <f>IF(M585="","",IF(N585="",M585,M585&amp;", "&amp;N585))</f>
        <v/>
      </c>
      <c r="P585" s="26">
        <f>IF(O585="","",IF(COUNTIF(O$2:O585,O585)=1,COUNTIF(O$2:O$2000,O585)+(2001-ROW())/100000,""))</f>
        <v/>
      </c>
    </row>
    <row r="586">
      <c r="A586" s="26">
        <f>IF(AND(ISNUMBER(Applications!A586),ISNUMBER(Applications!M586),OR(UPPER(TRIM(Applications!I586))="INTERVIEWING",UPPER(TRIM(Applications!I586))="REJECTED",UPPER(TRIM(Applications!I586))="OFFER")),IF(Applications!M586&gt;=Applications!A586,Applications!M586-Applications!A586,""),"")</f>
        <v/>
      </c>
      <c r="B586" s="26">
        <f>IF(AND(D586=1,ISNUMBER(Applications!A586)),WEEKDAY(Applications!A586),"")</f>
        <v/>
      </c>
      <c r="C586" s="27">
        <f>IF(AND(D586=1,ISNUMBER(Applications!A586)),Applications!A586-WEEKDAY(Applications!A586,3),"")</f>
        <v/>
      </c>
      <c r="D586" s="26">
        <f>IF(OR(UPPER(TRIM(Applications!I586))="APPLIED",UPPER(TRIM(Applications!I586))="INTERVIEWING",UPPER(TRIM(Applications!I586))="REJECTED",UPPER(TRIM(Applications!I586))="OFFER"),1,0)</f>
        <v/>
      </c>
      <c r="E586" s="26">
        <f>IF(AND(ISNUMBER(Applications!M586),OR(N(Applications!O586)&gt;0,UPPER(TRIM(Applications!I586))="INTERVIEWING",UPPER(TRIM(Applications!I586))="OFFER")),Applications!M586-WEEKDAY(Applications!M586,3),"")</f>
        <v/>
      </c>
      <c r="F586" s="26">
        <f>IF(AND(UPPER(TRIM(Applications!I586))="SKIPPED",ISNUMBER(Applications!A586)),Applications!A586-WEEKDAY(Applications!A586,3),"")</f>
        <v/>
      </c>
      <c r="G586" s="26">
        <f>IF(AND(UPPER(TRIM(Applications!I586))="BOOKMARKED",ISNUMBER(Applications!A586)),Applications!A586-WEEKDAY(Applications!A586,3),"")</f>
        <v/>
      </c>
      <c r="H586" s="26">
        <f>IF(AND(UPPER(TRIM(Applications!I586))="NOT APPLIED",ISNUMBER(Applications!A586)),Applications!A586-WEEKDAY(Applications!A586,3),"")</f>
        <v/>
      </c>
      <c r="I586" s="26">
        <f>IF(AND(UPPER(TRIM(Applications!I586))="REJECTED",ISNUMBER(Applications!M586)),Applications!M586-WEEKDAY(Applications!M586,3),"")</f>
        <v/>
      </c>
      <c r="J586" s="26">
        <f>IF(AND(UPPER(TRIM(Applications!I586))="OFFER",ISNUMBER(Applications!M586)),Applications!M586-WEEKDAY(Applications!M586,3),"")</f>
        <v/>
      </c>
      <c r="K586" s="26">
        <f>IF(TRIM(Applications!J586)="","",IFERROR(LOOKUP(2,1/ISNUMBER(SEARCH($R$2:$R$25,Applications!J586)),$S$2:$S$25),""))</f>
        <v/>
      </c>
      <c r="L586" s="26">
        <f>IF(K586="","",IF(COUNTIF(K$2:K586,K586)=1,COUNTIF(K$2:K$2000,K586)+(2001-ROW())/100000,""))</f>
        <v/>
      </c>
      <c r="M586" s="26">
        <f>IF(TRIM(Applications!D586)="","",TRIM(LEFT(TRIM(Applications!D586),FIND(",",TRIM(Applications!D586)&amp;",")-1)))</f>
        <v/>
      </c>
      <c r="N586" s="26">
        <f>IF(M586="","",IF(LEN(TRIM(LEFT(TRIM(MID(TRIM(Applications!D586),FIND(",",TRIM(Applications!D586)&amp;",")+1,200)),FIND(",",TRIM(MID(TRIM(Applications!D586),FIND(",",TRIM(Applications!D586)&amp;",")+1,200))&amp;",")-1)))=2,UPPER(TRIM(LEFT(TRIM(MID(TRIM(Applications!D586),FIND(",",TRIM(Applications!D586)&amp;",")+1,200)),FIND(",",TRIM(MID(TRIM(Applications!D586),FIND(",",TRIM(Applications!D586)&amp;",")+1,200))&amp;",")-1))),IFERROR(VLOOKUP(LOWER(TRIM(LEFT(TRIM(MID(TRIM(Applications!D586),FIND(",",TRIM(Applications!D586)&amp;",")+1,200)),FIND(",",TRIM(MID(TRIM(Applications!D586),FIND(",",TRIM(Applications!D586)&amp;",")+1,200))&amp;",")-1))),$U$2:$V$67,2,FALSE),"")))</f>
        <v/>
      </c>
      <c r="O586" s="26">
        <f>IF(M586="","",IF(N586="",M586,M586&amp;", "&amp;N586))</f>
        <v/>
      </c>
      <c r="P586" s="26">
        <f>IF(O586="","",IF(COUNTIF(O$2:O586,O586)=1,COUNTIF(O$2:O$2000,O586)+(2001-ROW())/100000,""))</f>
        <v/>
      </c>
    </row>
    <row r="587">
      <c r="A587" s="26">
        <f>IF(AND(ISNUMBER(Applications!A587),ISNUMBER(Applications!M587),OR(UPPER(TRIM(Applications!I587))="INTERVIEWING",UPPER(TRIM(Applications!I587))="REJECTED",UPPER(TRIM(Applications!I587))="OFFER")),IF(Applications!M587&gt;=Applications!A587,Applications!M587-Applications!A587,""),"")</f>
        <v/>
      </c>
      <c r="B587" s="26">
        <f>IF(AND(D587=1,ISNUMBER(Applications!A587)),WEEKDAY(Applications!A587),"")</f>
        <v/>
      </c>
      <c r="C587" s="27">
        <f>IF(AND(D587=1,ISNUMBER(Applications!A587)),Applications!A587-WEEKDAY(Applications!A587,3),"")</f>
        <v/>
      </c>
      <c r="D587" s="26">
        <f>IF(OR(UPPER(TRIM(Applications!I587))="APPLIED",UPPER(TRIM(Applications!I587))="INTERVIEWING",UPPER(TRIM(Applications!I587))="REJECTED",UPPER(TRIM(Applications!I587))="OFFER"),1,0)</f>
        <v/>
      </c>
      <c r="E587" s="26">
        <f>IF(AND(ISNUMBER(Applications!M587),OR(N(Applications!O587)&gt;0,UPPER(TRIM(Applications!I587))="INTERVIEWING",UPPER(TRIM(Applications!I587))="OFFER")),Applications!M587-WEEKDAY(Applications!M587,3),"")</f>
        <v/>
      </c>
      <c r="F587" s="26">
        <f>IF(AND(UPPER(TRIM(Applications!I587))="SKIPPED",ISNUMBER(Applications!A587)),Applications!A587-WEEKDAY(Applications!A587,3),"")</f>
        <v/>
      </c>
      <c r="G587" s="26">
        <f>IF(AND(UPPER(TRIM(Applications!I587))="BOOKMARKED",ISNUMBER(Applications!A587)),Applications!A587-WEEKDAY(Applications!A587,3),"")</f>
        <v/>
      </c>
      <c r="H587" s="26">
        <f>IF(AND(UPPER(TRIM(Applications!I587))="NOT APPLIED",ISNUMBER(Applications!A587)),Applications!A587-WEEKDAY(Applications!A587,3),"")</f>
        <v/>
      </c>
      <c r="I587" s="26">
        <f>IF(AND(UPPER(TRIM(Applications!I587))="REJECTED",ISNUMBER(Applications!M587)),Applications!M587-WEEKDAY(Applications!M587,3),"")</f>
        <v/>
      </c>
      <c r="J587" s="26">
        <f>IF(AND(UPPER(TRIM(Applications!I587))="OFFER",ISNUMBER(Applications!M587)),Applications!M587-WEEKDAY(Applications!M587,3),"")</f>
        <v/>
      </c>
      <c r="K587" s="26">
        <f>IF(TRIM(Applications!J587)="","",IFERROR(LOOKUP(2,1/ISNUMBER(SEARCH($R$2:$R$25,Applications!J587)),$S$2:$S$25),""))</f>
        <v/>
      </c>
      <c r="L587" s="26">
        <f>IF(K587="","",IF(COUNTIF(K$2:K587,K587)=1,COUNTIF(K$2:K$2000,K587)+(2001-ROW())/100000,""))</f>
        <v/>
      </c>
      <c r="M587" s="26">
        <f>IF(TRIM(Applications!D587)="","",TRIM(LEFT(TRIM(Applications!D587),FIND(",",TRIM(Applications!D587)&amp;",")-1)))</f>
        <v/>
      </c>
      <c r="N587" s="26">
        <f>IF(M587="","",IF(LEN(TRIM(LEFT(TRIM(MID(TRIM(Applications!D587),FIND(",",TRIM(Applications!D587)&amp;",")+1,200)),FIND(",",TRIM(MID(TRIM(Applications!D587),FIND(",",TRIM(Applications!D587)&amp;",")+1,200))&amp;",")-1)))=2,UPPER(TRIM(LEFT(TRIM(MID(TRIM(Applications!D587),FIND(",",TRIM(Applications!D587)&amp;",")+1,200)),FIND(",",TRIM(MID(TRIM(Applications!D587),FIND(",",TRIM(Applications!D587)&amp;",")+1,200))&amp;",")-1))),IFERROR(VLOOKUP(LOWER(TRIM(LEFT(TRIM(MID(TRIM(Applications!D587),FIND(",",TRIM(Applications!D587)&amp;",")+1,200)),FIND(",",TRIM(MID(TRIM(Applications!D587),FIND(",",TRIM(Applications!D587)&amp;",")+1,200))&amp;",")-1))),$U$2:$V$67,2,FALSE),"")))</f>
        <v/>
      </c>
      <c r="O587" s="26">
        <f>IF(M587="","",IF(N587="",M587,M587&amp;", "&amp;N587))</f>
        <v/>
      </c>
      <c r="P587" s="26">
        <f>IF(O587="","",IF(COUNTIF(O$2:O587,O587)=1,COUNTIF(O$2:O$2000,O587)+(2001-ROW())/100000,""))</f>
        <v/>
      </c>
    </row>
    <row r="588">
      <c r="A588" s="26">
        <f>IF(AND(ISNUMBER(Applications!A588),ISNUMBER(Applications!M588),OR(UPPER(TRIM(Applications!I588))="INTERVIEWING",UPPER(TRIM(Applications!I588))="REJECTED",UPPER(TRIM(Applications!I588))="OFFER")),IF(Applications!M588&gt;=Applications!A588,Applications!M588-Applications!A588,""),"")</f>
        <v/>
      </c>
      <c r="B588" s="26">
        <f>IF(AND(D588=1,ISNUMBER(Applications!A588)),WEEKDAY(Applications!A588),"")</f>
        <v/>
      </c>
      <c r="C588" s="27">
        <f>IF(AND(D588=1,ISNUMBER(Applications!A588)),Applications!A588-WEEKDAY(Applications!A588,3),"")</f>
        <v/>
      </c>
      <c r="D588" s="26">
        <f>IF(OR(UPPER(TRIM(Applications!I588))="APPLIED",UPPER(TRIM(Applications!I588))="INTERVIEWING",UPPER(TRIM(Applications!I588))="REJECTED",UPPER(TRIM(Applications!I588))="OFFER"),1,0)</f>
        <v/>
      </c>
      <c r="E588" s="26">
        <f>IF(AND(ISNUMBER(Applications!M588),OR(N(Applications!O588)&gt;0,UPPER(TRIM(Applications!I588))="INTERVIEWING",UPPER(TRIM(Applications!I588))="OFFER")),Applications!M588-WEEKDAY(Applications!M588,3),"")</f>
        <v/>
      </c>
      <c r="F588" s="26">
        <f>IF(AND(UPPER(TRIM(Applications!I588))="SKIPPED",ISNUMBER(Applications!A588)),Applications!A588-WEEKDAY(Applications!A588,3),"")</f>
        <v/>
      </c>
      <c r="G588" s="26">
        <f>IF(AND(UPPER(TRIM(Applications!I588))="BOOKMARKED",ISNUMBER(Applications!A588)),Applications!A588-WEEKDAY(Applications!A588,3),"")</f>
        <v/>
      </c>
      <c r="H588" s="26">
        <f>IF(AND(UPPER(TRIM(Applications!I588))="NOT APPLIED",ISNUMBER(Applications!A588)),Applications!A588-WEEKDAY(Applications!A588,3),"")</f>
        <v/>
      </c>
      <c r="I588" s="26">
        <f>IF(AND(UPPER(TRIM(Applications!I588))="REJECTED",ISNUMBER(Applications!M588)),Applications!M588-WEEKDAY(Applications!M588,3),"")</f>
        <v/>
      </c>
      <c r="J588" s="26">
        <f>IF(AND(UPPER(TRIM(Applications!I588))="OFFER",ISNUMBER(Applications!M588)),Applications!M588-WEEKDAY(Applications!M588,3),"")</f>
        <v/>
      </c>
      <c r="K588" s="26">
        <f>IF(TRIM(Applications!J588)="","",IFERROR(LOOKUP(2,1/ISNUMBER(SEARCH($R$2:$R$25,Applications!J588)),$S$2:$S$25),""))</f>
        <v/>
      </c>
      <c r="L588" s="26">
        <f>IF(K588="","",IF(COUNTIF(K$2:K588,K588)=1,COUNTIF(K$2:K$2000,K588)+(2001-ROW())/100000,""))</f>
        <v/>
      </c>
      <c r="M588" s="26">
        <f>IF(TRIM(Applications!D588)="","",TRIM(LEFT(TRIM(Applications!D588),FIND(",",TRIM(Applications!D588)&amp;",")-1)))</f>
        <v/>
      </c>
      <c r="N588" s="26">
        <f>IF(M588="","",IF(LEN(TRIM(LEFT(TRIM(MID(TRIM(Applications!D588),FIND(",",TRIM(Applications!D588)&amp;",")+1,200)),FIND(",",TRIM(MID(TRIM(Applications!D588),FIND(",",TRIM(Applications!D588)&amp;",")+1,200))&amp;",")-1)))=2,UPPER(TRIM(LEFT(TRIM(MID(TRIM(Applications!D588),FIND(",",TRIM(Applications!D588)&amp;",")+1,200)),FIND(",",TRIM(MID(TRIM(Applications!D588),FIND(",",TRIM(Applications!D588)&amp;",")+1,200))&amp;",")-1))),IFERROR(VLOOKUP(LOWER(TRIM(LEFT(TRIM(MID(TRIM(Applications!D588),FIND(",",TRIM(Applications!D588)&amp;",")+1,200)),FIND(",",TRIM(MID(TRIM(Applications!D588),FIND(",",TRIM(Applications!D588)&amp;",")+1,200))&amp;",")-1))),$U$2:$V$67,2,FALSE),"")))</f>
        <v/>
      </c>
      <c r="O588" s="26">
        <f>IF(M588="","",IF(N588="",M588,M588&amp;", "&amp;N588))</f>
        <v/>
      </c>
      <c r="P588" s="26">
        <f>IF(O588="","",IF(COUNTIF(O$2:O588,O588)=1,COUNTIF(O$2:O$2000,O588)+(2001-ROW())/100000,""))</f>
        <v/>
      </c>
    </row>
    <row r="589">
      <c r="A589" s="26">
        <f>IF(AND(ISNUMBER(Applications!A589),ISNUMBER(Applications!M589),OR(UPPER(TRIM(Applications!I589))="INTERVIEWING",UPPER(TRIM(Applications!I589))="REJECTED",UPPER(TRIM(Applications!I589))="OFFER")),IF(Applications!M589&gt;=Applications!A589,Applications!M589-Applications!A589,""),"")</f>
        <v/>
      </c>
      <c r="B589" s="26">
        <f>IF(AND(D589=1,ISNUMBER(Applications!A589)),WEEKDAY(Applications!A589),"")</f>
        <v/>
      </c>
      <c r="C589" s="27">
        <f>IF(AND(D589=1,ISNUMBER(Applications!A589)),Applications!A589-WEEKDAY(Applications!A589,3),"")</f>
        <v/>
      </c>
      <c r="D589" s="26">
        <f>IF(OR(UPPER(TRIM(Applications!I589))="APPLIED",UPPER(TRIM(Applications!I589))="INTERVIEWING",UPPER(TRIM(Applications!I589))="REJECTED",UPPER(TRIM(Applications!I589))="OFFER"),1,0)</f>
        <v/>
      </c>
      <c r="E589" s="26">
        <f>IF(AND(ISNUMBER(Applications!M589),OR(N(Applications!O589)&gt;0,UPPER(TRIM(Applications!I589))="INTERVIEWING",UPPER(TRIM(Applications!I589))="OFFER")),Applications!M589-WEEKDAY(Applications!M589,3),"")</f>
        <v/>
      </c>
      <c r="F589" s="26">
        <f>IF(AND(UPPER(TRIM(Applications!I589))="SKIPPED",ISNUMBER(Applications!A589)),Applications!A589-WEEKDAY(Applications!A589,3),"")</f>
        <v/>
      </c>
      <c r="G589" s="26">
        <f>IF(AND(UPPER(TRIM(Applications!I589))="BOOKMARKED",ISNUMBER(Applications!A589)),Applications!A589-WEEKDAY(Applications!A589,3),"")</f>
        <v/>
      </c>
      <c r="H589" s="26">
        <f>IF(AND(UPPER(TRIM(Applications!I589))="NOT APPLIED",ISNUMBER(Applications!A589)),Applications!A589-WEEKDAY(Applications!A589,3),"")</f>
        <v/>
      </c>
      <c r="I589" s="26">
        <f>IF(AND(UPPER(TRIM(Applications!I589))="REJECTED",ISNUMBER(Applications!M589)),Applications!M589-WEEKDAY(Applications!M589,3),"")</f>
        <v/>
      </c>
      <c r="J589" s="26">
        <f>IF(AND(UPPER(TRIM(Applications!I589))="OFFER",ISNUMBER(Applications!M589)),Applications!M589-WEEKDAY(Applications!M589,3),"")</f>
        <v/>
      </c>
      <c r="K589" s="26">
        <f>IF(TRIM(Applications!J589)="","",IFERROR(LOOKUP(2,1/ISNUMBER(SEARCH($R$2:$R$25,Applications!J589)),$S$2:$S$25),""))</f>
        <v/>
      </c>
      <c r="L589" s="26">
        <f>IF(K589="","",IF(COUNTIF(K$2:K589,K589)=1,COUNTIF(K$2:K$2000,K589)+(2001-ROW())/100000,""))</f>
        <v/>
      </c>
      <c r="M589" s="26">
        <f>IF(TRIM(Applications!D589)="","",TRIM(LEFT(TRIM(Applications!D589),FIND(",",TRIM(Applications!D589)&amp;",")-1)))</f>
        <v/>
      </c>
      <c r="N589" s="26">
        <f>IF(M589="","",IF(LEN(TRIM(LEFT(TRIM(MID(TRIM(Applications!D589),FIND(",",TRIM(Applications!D589)&amp;",")+1,200)),FIND(",",TRIM(MID(TRIM(Applications!D589),FIND(",",TRIM(Applications!D589)&amp;",")+1,200))&amp;",")-1)))=2,UPPER(TRIM(LEFT(TRIM(MID(TRIM(Applications!D589),FIND(",",TRIM(Applications!D589)&amp;",")+1,200)),FIND(",",TRIM(MID(TRIM(Applications!D589),FIND(",",TRIM(Applications!D589)&amp;",")+1,200))&amp;",")-1))),IFERROR(VLOOKUP(LOWER(TRIM(LEFT(TRIM(MID(TRIM(Applications!D589),FIND(",",TRIM(Applications!D589)&amp;",")+1,200)),FIND(",",TRIM(MID(TRIM(Applications!D589),FIND(",",TRIM(Applications!D589)&amp;",")+1,200))&amp;",")-1))),$U$2:$V$67,2,FALSE),"")))</f>
        <v/>
      </c>
      <c r="O589" s="26">
        <f>IF(M589="","",IF(N589="",M589,M589&amp;", "&amp;N589))</f>
        <v/>
      </c>
      <c r="P589" s="26">
        <f>IF(O589="","",IF(COUNTIF(O$2:O589,O589)=1,COUNTIF(O$2:O$2000,O589)+(2001-ROW())/100000,""))</f>
        <v/>
      </c>
    </row>
    <row r="590">
      <c r="A590" s="26">
        <f>IF(AND(ISNUMBER(Applications!A590),ISNUMBER(Applications!M590),OR(UPPER(TRIM(Applications!I590))="INTERVIEWING",UPPER(TRIM(Applications!I590))="REJECTED",UPPER(TRIM(Applications!I590))="OFFER")),IF(Applications!M590&gt;=Applications!A590,Applications!M590-Applications!A590,""),"")</f>
        <v/>
      </c>
      <c r="B590" s="26">
        <f>IF(AND(D590=1,ISNUMBER(Applications!A590)),WEEKDAY(Applications!A590),"")</f>
        <v/>
      </c>
      <c r="C590" s="27">
        <f>IF(AND(D590=1,ISNUMBER(Applications!A590)),Applications!A590-WEEKDAY(Applications!A590,3),"")</f>
        <v/>
      </c>
      <c r="D590" s="26">
        <f>IF(OR(UPPER(TRIM(Applications!I590))="APPLIED",UPPER(TRIM(Applications!I590))="INTERVIEWING",UPPER(TRIM(Applications!I590))="REJECTED",UPPER(TRIM(Applications!I590))="OFFER"),1,0)</f>
        <v/>
      </c>
      <c r="E590" s="26">
        <f>IF(AND(ISNUMBER(Applications!M590),OR(N(Applications!O590)&gt;0,UPPER(TRIM(Applications!I590))="INTERVIEWING",UPPER(TRIM(Applications!I590))="OFFER")),Applications!M590-WEEKDAY(Applications!M590,3),"")</f>
        <v/>
      </c>
      <c r="F590" s="26">
        <f>IF(AND(UPPER(TRIM(Applications!I590))="SKIPPED",ISNUMBER(Applications!A590)),Applications!A590-WEEKDAY(Applications!A590,3),"")</f>
        <v/>
      </c>
      <c r="G590" s="26">
        <f>IF(AND(UPPER(TRIM(Applications!I590))="BOOKMARKED",ISNUMBER(Applications!A590)),Applications!A590-WEEKDAY(Applications!A590,3),"")</f>
        <v/>
      </c>
      <c r="H590" s="26">
        <f>IF(AND(UPPER(TRIM(Applications!I590))="NOT APPLIED",ISNUMBER(Applications!A590)),Applications!A590-WEEKDAY(Applications!A590,3),"")</f>
        <v/>
      </c>
      <c r="I590" s="26">
        <f>IF(AND(UPPER(TRIM(Applications!I590))="REJECTED",ISNUMBER(Applications!M590)),Applications!M590-WEEKDAY(Applications!M590,3),"")</f>
        <v/>
      </c>
      <c r="J590" s="26">
        <f>IF(AND(UPPER(TRIM(Applications!I590))="OFFER",ISNUMBER(Applications!M590)),Applications!M590-WEEKDAY(Applications!M590,3),"")</f>
        <v/>
      </c>
      <c r="K590" s="26">
        <f>IF(TRIM(Applications!J590)="","",IFERROR(LOOKUP(2,1/ISNUMBER(SEARCH($R$2:$R$25,Applications!J590)),$S$2:$S$25),""))</f>
        <v/>
      </c>
      <c r="L590" s="26">
        <f>IF(K590="","",IF(COUNTIF(K$2:K590,K590)=1,COUNTIF(K$2:K$2000,K590)+(2001-ROW())/100000,""))</f>
        <v/>
      </c>
      <c r="M590" s="26">
        <f>IF(TRIM(Applications!D590)="","",TRIM(LEFT(TRIM(Applications!D590),FIND(",",TRIM(Applications!D590)&amp;",")-1)))</f>
        <v/>
      </c>
      <c r="N590" s="26">
        <f>IF(M590="","",IF(LEN(TRIM(LEFT(TRIM(MID(TRIM(Applications!D590),FIND(",",TRIM(Applications!D590)&amp;",")+1,200)),FIND(",",TRIM(MID(TRIM(Applications!D590),FIND(",",TRIM(Applications!D590)&amp;",")+1,200))&amp;",")-1)))=2,UPPER(TRIM(LEFT(TRIM(MID(TRIM(Applications!D590),FIND(",",TRIM(Applications!D590)&amp;",")+1,200)),FIND(",",TRIM(MID(TRIM(Applications!D590),FIND(",",TRIM(Applications!D590)&amp;",")+1,200))&amp;",")-1))),IFERROR(VLOOKUP(LOWER(TRIM(LEFT(TRIM(MID(TRIM(Applications!D590),FIND(",",TRIM(Applications!D590)&amp;",")+1,200)),FIND(",",TRIM(MID(TRIM(Applications!D590),FIND(",",TRIM(Applications!D590)&amp;",")+1,200))&amp;",")-1))),$U$2:$V$67,2,FALSE),"")))</f>
        <v/>
      </c>
      <c r="O590" s="26">
        <f>IF(M590="","",IF(N590="",M590,M590&amp;", "&amp;N590))</f>
        <v/>
      </c>
      <c r="P590" s="26">
        <f>IF(O590="","",IF(COUNTIF(O$2:O590,O590)=1,COUNTIF(O$2:O$2000,O590)+(2001-ROW())/100000,""))</f>
        <v/>
      </c>
    </row>
    <row r="591">
      <c r="A591" s="26">
        <f>IF(AND(ISNUMBER(Applications!A591),ISNUMBER(Applications!M591),OR(UPPER(TRIM(Applications!I591))="INTERVIEWING",UPPER(TRIM(Applications!I591))="REJECTED",UPPER(TRIM(Applications!I591))="OFFER")),IF(Applications!M591&gt;=Applications!A591,Applications!M591-Applications!A591,""),"")</f>
        <v/>
      </c>
      <c r="B591" s="26">
        <f>IF(AND(D591=1,ISNUMBER(Applications!A591)),WEEKDAY(Applications!A591),"")</f>
        <v/>
      </c>
      <c r="C591" s="27">
        <f>IF(AND(D591=1,ISNUMBER(Applications!A591)),Applications!A591-WEEKDAY(Applications!A591,3),"")</f>
        <v/>
      </c>
      <c r="D591" s="26">
        <f>IF(OR(UPPER(TRIM(Applications!I591))="APPLIED",UPPER(TRIM(Applications!I591))="INTERVIEWING",UPPER(TRIM(Applications!I591))="REJECTED",UPPER(TRIM(Applications!I591))="OFFER"),1,0)</f>
        <v/>
      </c>
      <c r="E591" s="26">
        <f>IF(AND(ISNUMBER(Applications!M591),OR(N(Applications!O591)&gt;0,UPPER(TRIM(Applications!I591))="INTERVIEWING",UPPER(TRIM(Applications!I591))="OFFER")),Applications!M591-WEEKDAY(Applications!M591,3),"")</f>
        <v/>
      </c>
      <c r="F591" s="26">
        <f>IF(AND(UPPER(TRIM(Applications!I591))="SKIPPED",ISNUMBER(Applications!A591)),Applications!A591-WEEKDAY(Applications!A591,3),"")</f>
        <v/>
      </c>
      <c r="G591" s="26">
        <f>IF(AND(UPPER(TRIM(Applications!I591))="BOOKMARKED",ISNUMBER(Applications!A591)),Applications!A591-WEEKDAY(Applications!A591,3),"")</f>
        <v/>
      </c>
      <c r="H591" s="26">
        <f>IF(AND(UPPER(TRIM(Applications!I591))="NOT APPLIED",ISNUMBER(Applications!A591)),Applications!A591-WEEKDAY(Applications!A591,3),"")</f>
        <v/>
      </c>
      <c r="I591" s="26">
        <f>IF(AND(UPPER(TRIM(Applications!I591))="REJECTED",ISNUMBER(Applications!M591)),Applications!M591-WEEKDAY(Applications!M591,3),"")</f>
        <v/>
      </c>
      <c r="J591" s="26">
        <f>IF(AND(UPPER(TRIM(Applications!I591))="OFFER",ISNUMBER(Applications!M591)),Applications!M591-WEEKDAY(Applications!M591,3),"")</f>
        <v/>
      </c>
      <c r="K591" s="26">
        <f>IF(TRIM(Applications!J591)="","",IFERROR(LOOKUP(2,1/ISNUMBER(SEARCH($R$2:$R$25,Applications!J591)),$S$2:$S$25),""))</f>
        <v/>
      </c>
      <c r="L591" s="26">
        <f>IF(K591="","",IF(COUNTIF(K$2:K591,K591)=1,COUNTIF(K$2:K$2000,K591)+(2001-ROW())/100000,""))</f>
        <v/>
      </c>
      <c r="M591" s="26">
        <f>IF(TRIM(Applications!D591)="","",TRIM(LEFT(TRIM(Applications!D591),FIND(",",TRIM(Applications!D591)&amp;",")-1)))</f>
        <v/>
      </c>
      <c r="N591" s="26">
        <f>IF(M591="","",IF(LEN(TRIM(LEFT(TRIM(MID(TRIM(Applications!D591),FIND(",",TRIM(Applications!D591)&amp;",")+1,200)),FIND(",",TRIM(MID(TRIM(Applications!D591),FIND(",",TRIM(Applications!D591)&amp;",")+1,200))&amp;",")-1)))=2,UPPER(TRIM(LEFT(TRIM(MID(TRIM(Applications!D591),FIND(",",TRIM(Applications!D591)&amp;",")+1,200)),FIND(",",TRIM(MID(TRIM(Applications!D591),FIND(",",TRIM(Applications!D591)&amp;",")+1,200))&amp;",")-1))),IFERROR(VLOOKUP(LOWER(TRIM(LEFT(TRIM(MID(TRIM(Applications!D591),FIND(",",TRIM(Applications!D591)&amp;",")+1,200)),FIND(",",TRIM(MID(TRIM(Applications!D591),FIND(",",TRIM(Applications!D591)&amp;",")+1,200))&amp;",")-1))),$U$2:$V$67,2,FALSE),"")))</f>
        <v/>
      </c>
      <c r="O591" s="26">
        <f>IF(M591="","",IF(N591="",M591,M591&amp;", "&amp;N591))</f>
        <v/>
      </c>
      <c r="P591" s="26">
        <f>IF(O591="","",IF(COUNTIF(O$2:O591,O591)=1,COUNTIF(O$2:O$2000,O591)+(2001-ROW())/100000,""))</f>
        <v/>
      </c>
    </row>
    <row r="592">
      <c r="A592" s="26">
        <f>IF(AND(ISNUMBER(Applications!A592),ISNUMBER(Applications!M592),OR(UPPER(TRIM(Applications!I592))="INTERVIEWING",UPPER(TRIM(Applications!I592))="REJECTED",UPPER(TRIM(Applications!I592))="OFFER")),IF(Applications!M592&gt;=Applications!A592,Applications!M592-Applications!A592,""),"")</f>
        <v/>
      </c>
      <c r="B592" s="26">
        <f>IF(AND(D592=1,ISNUMBER(Applications!A592)),WEEKDAY(Applications!A592),"")</f>
        <v/>
      </c>
      <c r="C592" s="27">
        <f>IF(AND(D592=1,ISNUMBER(Applications!A592)),Applications!A592-WEEKDAY(Applications!A592,3),"")</f>
        <v/>
      </c>
      <c r="D592" s="26">
        <f>IF(OR(UPPER(TRIM(Applications!I592))="APPLIED",UPPER(TRIM(Applications!I592))="INTERVIEWING",UPPER(TRIM(Applications!I592))="REJECTED",UPPER(TRIM(Applications!I592))="OFFER"),1,0)</f>
        <v/>
      </c>
      <c r="E592" s="26">
        <f>IF(AND(ISNUMBER(Applications!M592),OR(N(Applications!O592)&gt;0,UPPER(TRIM(Applications!I592))="INTERVIEWING",UPPER(TRIM(Applications!I592))="OFFER")),Applications!M592-WEEKDAY(Applications!M592,3),"")</f>
        <v/>
      </c>
      <c r="F592" s="26">
        <f>IF(AND(UPPER(TRIM(Applications!I592))="SKIPPED",ISNUMBER(Applications!A592)),Applications!A592-WEEKDAY(Applications!A592,3),"")</f>
        <v/>
      </c>
      <c r="G592" s="26">
        <f>IF(AND(UPPER(TRIM(Applications!I592))="BOOKMARKED",ISNUMBER(Applications!A592)),Applications!A592-WEEKDAY(Applications!A592,3),"")</f>
        <v/>
      </c>
      <c r="H592" s="26">
        <f>IF(AND(UPPER(TRIM(Applications!I592))="NOT APPLIED",ISNUMBER(Applications!A592)),Applications!A592-WEEKDAY(Applications!A592,3),"")</f>
        <v/>
      </c>
      <c r="I592" s="26">
        <f>IF(AND(UPPER(TRIM(Applications!I592))="REJECTED",ISNUMBER(Applications!M592)),Applications!M592-WEEKDAY(Applications!M592,3),"")</f>
        <v/>
      </c>
      <c r="J592" s="26">
        <f>IF(AND(UPPER(TRIM(Applications!I592))="OFFER",ISNUMBER(Applications!M592)),Applications!M592-WEEKDAY(Applications!M592,3),"")</f>
        <v/>
      </c>
      <c r="K592" s="26">
        <f>IF(TRIM(Applications!J592)="","",IFERROR(LOOKUP(2,1/ISNUMBER(SEARCH($R$2:$R$25,Applications!J592)),$S$2:$S$25),""))</f>
        <v/>
      </c>
      <c r="L592" s="26">
        <f>IF(K592="","",IF(COUNTIF(K$2:K592,K592)=1,COUNTIF(K$2:K$2000,K592)+(2001-ROW())/100000,""))</f>
        <v/>
      </c>
      <c r="M592" s="26">
        <f>IF(TRIM(Applications!D592)="","",TRIM(LEFT(TRIM(Applications!D592),FIND(",",TRIM(Applications!D592)&amp;",")-1)))</f>
        <v/>
      </c>
      <c r="N592" s="26">
        <f>IF(M592="","",IF(LEN(TRIM(LEFT(TRIM(MID(TRIM(Applications!D592),FIND(",",TRIM(Applications!D592)&amp;",")+1,200)),FIND(",",TRIM(MID(TRIM(Applications!D592),FIND(",",TRIM(Applications!D592)&amp;",")+1,200))&amp;",")-1)))=2,UPPER(TRIM(LEFT(TRIM(MID(TRIM(Applications!D592),FIND(",",TRIM(Applications!D592)&amp;",")+1,200)),FIND(",",TRIM(MID(TRIM(Applications!D592),FIND(",",TRIM(Applications!D592)&amp;",")+1,200))&amp;",")-1))),IFERROR(VLOOKUP(LOWER(TRIM(LEFT(TRIM(MID(TRIM(Applications!D592),FIND(",",TRIM(Applications!D592)&amp;",")+1,200)),FIND(",",TRIM(MID(TRIM(Applications!D592),FIND(",",TRIM(Applications!D592)&amp;",")+1,200))&amp;",")-1))),$U$2:$V$67,2,FALSE),"")))</f>
        <v/>
      </c>
      <c r="O592" s="26">
        <f>IF(M592="","",IF(N592="",M592,M592&amp;", "&amp;N592))</f>
        <v/>
      </c>
      <c r="P592" s="26">
        <f>IF(O592="","",IF(COUNTIF(O$2:O592,O592)=1,COUNTIF(O$2:O$2000,O592)+(2001-ROW())/100000,""))</f>
        <v/>
      </c>
    </row>
    <row r="593">
      <c r="A593" s="26">
        <f>IF(AND(ISNUMBER(Applications!A593),ISNUMBER(Applications!M593),OR(UPPER(TRIM(Applications!I593))="INTERVIEWING",UPPER(TRIM(Applications!I593))="REJECTED",UPPER(TRIM(Applications!I593))="OFFER")),IF(Applications!M593&gt;=Applications!A593,Applications!M593-Applications!A593,""),"")</f>
        <v/>
      </c>
      <c r="B593" s="26">
        <f>IF(AND(D593=1,ISNUMBER(Applications!A593)),WEEKDAY(Applications!A593),"")</f>
        <v/>
      </c>
      <c r="C593" s="27">
        <f>IF(AND(D593=1,ISNUMBER(Applications!A593)),Applications!A593-WEEKDAY(Applications!A593,3),"")</f>
        <v/>
      </c>
      <c r="D593" s="26">
        <f>IF(OR(UPPER(TRIM(Applications!I593))="APPLIED",UPPER(TRIM(Applications!I593))="INTERVIEWING",UPPER(TRIM(Applications!I593))="REJECTED",UPPER(TRIM(Applications!I593))="OFFER"),1,0)</f>
        <v/>
      </c>
      <c r="E593" s="26">
        <f>IF(AND(ISNUMBER(Applications!M593),OR(N(Applications!O593)&gt;0,UPPER(TRIM(Applications!I593))="INTERVIEWING",UPPER(TRIM(Applications!I593))="OFFER")),Applications!M593-WEEKDAY(Applications!M593,3),"")</f>
        <v/>
      </c>
      <c r="F593" s="26">
        <f>IF(AND(UPPER(TRIM(Applications!I593))="SKIPPED",ISNUMBER(Applications!A593)),Applications!A593-WEEKDAY(Applications!A593,3),"")</f>
        <v/>
      </c>
      <c r="G593" s="26">
        <f>IF(AND(UPPER(TRIM(Applications!I593))="BOOKMARKED",ISNUMBER(Applications!A593)),Applications!A593-WEEKDAY(Applications!A593,3),"")</f>
        <v/>
      </c>
      <c r="H593" s="26">
        <f>IF(AND(UPPER(TRIM(Applications!I593))="NOT APPLIED",ISNUMBER(Applications!A593)),Applications!A593-WEEKDAY(Applications!A593,3),"")</f>
        <v/>
      </c>
      <c r="I593" s="26">
        <f>IF(AND(UPPER(TRIM(Applications!I593))="REJECTED",ISNUMBER(Applications!M593)),Applications!M593-WEEKDAY(Applications!M593,3),"")</f>
        <v/>
      </c>
      <c r="J593" s="26">
        <f>IF(AND(UPPER(TRIM(Applications!I593))="OFFER",ISNUMBER(Applications!M593)),Applications!M593-WEEKDAY(Applications!M593,3),"")</f>
        <v/>
      </c>
      <c r="K593" s="26">
        <f>IF(TRIM(Applications!J593)="","",IFERROR(LOOKUP(2,1/ISNUMBER(SEARCH($R$2:$R$25,Applications!J593)),$S$2:$S$25),""))</f>
        <v/>
      </c>
      <c r="L593" s="26">
        <f>IF(K593="","",IF(COUNTIF(K$2:K593,K593)=1,COUNTIF(K$2:K$2000,K593)+(2001-ROW())/100000,""))</f>
        <v/>
      </c>
      <c r="M593" s="26">
        <f>IF(TRIM(Applications!D593)="","",TRIM(LEFT(TRIM(Applications!D593),FIND(",",TRIM(Applications!D593)&amp;",")-1)))</f>
        <v/>
      </c>
      <c r="N593" s="26">
        <f>IF(M593="","",IF(LEN(TRIM(LEFT(TRIM(MID(TRIM(Applications!D593),FIND(",",TRIM(Applications!D593)&amp;",")+1,200)),FIND(",",TRIM(MID(TRIM(Applications!D593),FIND(",",TRIM(Applications!D593)&amp;",")+1,200))&amp;",")-1)))=2,UPPER(TRIM(LEFT(TRIM(MID(TRIM(Applications!D593),FIND(",",TRIM(Applications!D593)&amp;",")+1,200)),FIND(",",TRIM(MID(TRIM(Applications!D593),FIND(",",TRIM(Applications!D593)&amp;",")+1,200))&amp;",")-1))),IFERROR(VLOOKUP(LOWER(TRIM(LEFT(TRIM(MID(TRIM(Applications!D593),FIND(",",TRIM(Applications!D593)&amp;",")+1,200)),FIND(",",TRIM(MID(TRIM(Applications!D593),FIND(",",TRIM(Applications!D593)&amp;",")+1,200))&amp;",")-1))),$U$2:$V$67,2,FALSE),"")))</f>
        <v/>
      </c>
      <c r="O593" s="26">
        <f>IF(M593="","",IF(N593="",M593,M593&amp;", "&amp;N593))</f>
        <v/>
      </c>
      <c r="P593" s="26">
        <f>IF(O593="","",IF(COUNTIF(O$2:O593,O593)=1,COUNTIF(O$2:O$2000,O593)+(2001-ROW())/100000,""))</f>
        <v/>
      </c>
    </row>
    <row r="594">
      <c r="A594" s="26">
        <f>IF(AND(ISNUMBER(Applications!A594),ISNUMBER(Applications!M594),OR(UPPER(TRIM(Applications!I594))="INTERVIEWING",UPPER(TRIM(Applications!I594))="REJECTED",UPPER(TRIM(Applications!I594))="OFFER")),IF(Applications!M594&gt;=Applications!A594,Applications!M594-Applications!A594,""),"")</f>
        <v/>
      </c>
      <c r="B594" s="26">
        <f>IF(AND(D594=1,ISNUMBER(Applications!A594)),WEEKDAY(Applications!A594),"")</f>
        <v/>
      </c>
      <c r="C594" s="27">
        <f>IF(AND(D594=1,ISNUMBER(Applications!A594)),Applications!A594-WEEKDAY(Applications!A594,3),"")</f>
        <v/>
      </c>
      <c r="D594" s="26">
        <f>IF(OR(UPPER(TRIM(Applications!I594))="APPLIED",UPPER(TRIM(Applications!I594))="INTERVIEWING",UPPER(TRIM(Applications!I594))="REJECTED",UPPER(TRIM(Applications!I594))="OFFER"),1,0)</f>
        <v/>
      </c>
      <c r="E594" s="26">
        <f>IF(AND(ISNUMBER(Applications!M594),OR(N(Applications!O594)&gt;0,UPPER(TRIM(Applications!I594))="INTERVIEWING",UPPER(TRIM(Applications!I594))="OFFER")),Applications!M594-WEEKDAY(Applications!M594,3),"")</f>
        <v/>
      </c>
      <c r="F594" s="26">
        <f>IF(AND(UPPER(TRIM(Applications!I594))="SKIPPED",ISNUMBER(Applications!A594)),Applications!A594-WEEKDAY(Applications!A594,3),"")</f>
        <v/>
      </c>
      <c r="G594" s="26">
        <f>IF(AND(UPPER(TRIM(Applications!I594))="BOOKMARKED",ISNUMBER(Applications!A594)),Applications!A594-WEEKDAY(Applications!A594,3),"")</f>
        <v/>
      </c>
      <c r="H594" s="26">
        <f>IF(AND(UPPER(TRIM(Applications!I594))="NOT APPLIED",ISNUMBER(Applications!A594)),Applications!A594-WEEKDAY(Applications!A594,3),"")</f>
        <v/>
      </c>
      <c r="I594" s="26">
        <f>IF(AND(UPPER(TRIM(Applications!I594))="REJECTED",ISNUMBER(Applications!M594)),Applications!M594-WEEKDAY(Applications!M594,3),"")</f>
        <v/>
      </c>
      <c r="J594" s="26">
        <f>IF(AND(UPPER(TRIM(Applications!I594))="OFFER",ISNUMBER(Applications!M594)),Applications!M594-WEEKDAY(Applications!M594,3),"")</f>
        <v/>
      </c>
      <c r="K594" s="26">
        <f>IF(TRIM(Applications!J594)="","",IFERROR(LOOKUP(2,1/ISNUMBER(SEARCH($R$2:$R$25,Applications!J594)),$S$2:$S$25),""))</f>
        <v/>
      </c>
      <c r="L594" s="26">
        <f>IF(K594="","",IF(COUNTIF(K$2:K594,K594)=1,COUNTIF(K$2:K$2000,K594)+(2001-ROW())/100000,""))</f>
        <v/>
      </c>
      <c r="M594" s="26">
        <f>IF(TRIM(Applications!D594)="","",TRIM(LEFT(TRIM(Applications!D594),FIND(",",TRIM(Applications!D594)&amp;",")-1)))</f>
        <v/>
      </c>
      <c r="N594" s="26">
        <f>IF(M594="","",IF(LEN(TRIM(LEFT(TRIM(MID(TRIM(Applications!D594),FIND(",",TRIM(Applications!D594)&amp;",")+1,200)),FIND(",",TRIM(MID(TRIM(Applications!D594),FIND(",",TRIM(Applications!D594)&amp;",")+1,200))&amp;",")-1)))=2,UPPER(TRIM(LEFT(TRIM(MID(TRIM(Applications!D594),FIND(",",TRIM(Applications!D594)&amp;",")+1,200)),FIND(",",TRIM(MID(TRIM(Applications!D594),FIND(",",TRIM(Applications!D594)&amp;",")+1,200))&amp;",")-1))),IFERROR(VLOOKUP(LOWER(TRIM(LEFT(TRIM(MID(TRIM(Applications!D594),FIND(",",TRIM(Applications!D594)&amp;",")+1,200)),FIND(",",TRIM(MID(TRIM(Applications!D594),FIND(",",TRIM(Applications!D594)&amp;",")+1,200))&amp;",")-1))),$U$2:$V$67,2,FALSE),"")))</f>
        <v/>
      </c>
      <c r="O594" s="26">
        <f>IF(M594="","",IF(N594="",M594,M594&amp;", "&amp;N594))</f>
        <v/>
      </c>
      <c r="P594" s="26">
        <f>IF(O594="","",IF(COUNTIF(O$2:O594,O594)=1,COUNTIF(O$2:O$2000,O594)+(2001-ROW())/100000,""))</f>
        <v/>
      </c>
    </row>
    <row r="595">
      <c r="A595" s="26">
        <f>IF(AND(ISNUMBER(Applications!A595),ISNUMBER(Applications!M595),OR(UPPER(TRIM(Applications!I595))="INTERVIEWING",UPPER(TRIM(Applications!I595))="REJECTED",UPPER(TRIM(Applications!I595))="OFFER")),IF(Applications!M595&gt;=Applications!A595,Applications!M595-Applications!A595,""),"")</f>
        <v/>
      </c>
      <c r="B595" s="26">
        <f>IF(AND(D595=1,ISNUMBER(Applications!A595)),WEEKDAY(Applications!A595),"")</f>
        <v/>
      </c>
      <c r="C595" s="27">
        <f>IF(AND(D595=1,ISNUMBER(Applications!A595)),Applications!A595-WEEKDAY(Applications!A595,3),"")</f>
        <v/>
      </c>
      <c r="D595" s="26">
        <f>IF(OR(UPPER(TRIM(Applications!I595))="APPLIED",UPPER(TRIM(Applications!I595))="INTERVIEWING",UPPER(TRIM(Applications!I595))="REJECTED",UPPER(TRIM(Applications!I595))="OFFER"),1,0)</f>
        <v/>
      </c>
      <c r="E595" s="26">
        <f>IF(AND(ISNUMBER(Applications!M595),OR(N(Applications!O595)&gt;0,UPPER(TRIM(Applications!I595))="INTERVIEWING",UPPER(TRIM(Applications!I595))="OFFER")),Applications!M595-WEEKDAY(Applications!M595,3),"")</f>
        <v/>
      </c>
      <c r="F595" s="26">
        <f>IF(AND(UPPER(TRIM(Applications!I595))="SKIPPED",ISNUMBER(Applications!A595)),Applications!A595-WEEKDAY(Applications!A595,3),"")</f>
        <v/>
      </c>
      <c r="G595" s="26">
        <f>IF(AND(UPPER(TRIM(Applications!I595))="BOOKMARKED",ISNUMBER(Applications!A595)),Applications!A595-WEEKDAY(Applications!A595,3),"")</f>
        <v/>
      </c>
      <c r="H595" s="26">
        <f>IF(AND(UPPER(TRIM(Applications!I595))="NOT APPLIED",ISNUMBER(Applications!A595)),Applications!A595-WEEKDAY(Applications!A595,3),"")</f>
        <v/>
      </c>
      <c r="I595" s="26">
        <f>IF(AND(UPPER(TRIM(Applications!I595))="REJECTED",ISNUMBER(Applications!M595)),Applications!M595-WEEKDAY(Applications!M595,3),"")</f>
        <v/>
      </c>
      <c r="J595" s="26">
        <f>IF(AND(UPPER(TRIM(Applications!I595))="OFFER",ISNUMBER(Applications!M595)),Applications!M595-WEEKDAY(Applications!M595,3),"")</f>
        <v/>
      </c>
      <c r="K595" s="26">
        <f>IF(TRIM(Applications!J595)="","",IFERROR(LOOKUP(2,1/ISNUMBER(SEARCH($R$2:$R$25,Applications!J595)),$S$2:$S$25),""))</f>
        <v/>
      </c>
      <c r="L595" s="26">
        <f>IF(K595="","",IF(COUNTIF(K$2:K595,K595)=1,COUNTIF(K$2:K$2000,K595)+(2001-ROW())/100000,""))</f>
        <v/>
      </c>
      <c r="M595" s="26">
        <f>IF(TRIM(Applications!D595)="","",TRIM(LEFT(TRIM(Applications!D595),FIND(",",TRIM(Applications!D595)&amp;",")-1)))</f>
        <v/>
      </c>
      <c r="N595" s="26">
        <f>IF(M595="","",IF(LEN(TRIM(LEFT(TRIM(MID(TRIM(Applications!D595),FIND(",",TRIM(Applications!D595)&amp;",")+1,200)),FIND(",",TRIM(MID(TRIM(Applications!D595),FIND(",",TRIM(Applications!D595)&amp;",")+1,200))&amp;",")-1)))=2,UPPER(TRIM(LEFT(TRIM(MID(TRIM(Applications!D595),FIND(",",TRIM(Applications!D595)&amp;",")+1,200)),FIND(",",TRIM(MID(TRIM(Applications!D595),FIND(",",TRIM(Applications!D595)&amp;",")+1,200))&amp;",")-1))),IFERROR(VLOOKUP(LOWER(TRIM(LEFT(TRIM(MID(TRIM(Applications!D595),FIND(",",TRIM(Applications!D595)&amp;",")+1,200)),FIND(",",TRIM(MID(TRIM(Applications!D595),FIND(",",TRIM(Applications!D595)&amp;",")+1,200))&amp;",")-1))),$U$2:$V$67,2,FALSE),"")))</f>
        <v/>
      </c>
      <c r="O595" s="26">
        <f>IF(M595="","",IF(N595="",M595,M595&amp;", "&amp;N595))</f>
        <v/>
      </c>
      <c r="P595" s="26">
        <f>IF(O595="","",IF(COUNTIF(O$2:O595,O595)=1,COUNTIF(O$2:O$2000,O595)+(2001-ROW())/100000,""))</f>
        <v/>
      </c>
    </row>
    <row r="596">
      <c r="A596" s="26">
        <f>IF(AND(ISNUMBER(Applications!A596),ISNUMBER(Applications!M596),OR(UPPER(TRIM(Applications!I596))="INTERVIEWING",UPPER(TRIM(Applications!I596))="REJECTED",UPPER(TRIM(Applications!I596))="OFFER")),IF(Applications!M596&gt;=Applications!A596,Applications!M596-Applications!A596,""),"")</f>
        <v/>
      </c>
      <c r="B596" s="26">
        <f>IF(AND(D596=1,ISNUMBER(Applications!A596)),WEEKDAY(Applications!A596),"")</f>
        <v/>
      </c>
      <c r="C596" s="27">
        <f>IF(AND(D596=1,ISNUMBER(Applications!A596)),Applications!A596-WEEKDAY(Applications!A596,3),"")</f>
        <v/>
      </c>
      <c r="D596" s="26">
        <f>IF(OR(UPPER(TRIM(Applications!I596))="APPLIED",UPPER(TRIM(Applications!I596))="INTERVIEWING",UPPER(TRIM(Applications!I596))="REJECTED",UPPER(TRIM(Applications!I596))="OFFER"),1,0)</f>
        <v/>
      </c>
      <c r="E596" s="26">
        <f>IF(AND(ISNUMBER(Applications!M596),OR(N(Applications!O596)&gt;0,UPPER(TRIM(Applications!I596))="INTERVIEWING",UPPER(TRIM(Applications!I596))="OFFER")),Applications!M596-WEEKDAY(Applications!M596,3),"")</f>
        <v/>
      </c>
      <c r="F596" s="26">
        <f>IF(AND(UPPER(TRIM(Applications!I596))="SKIPPED",ISNUMBER(Applications!A596)),Applications!A596-WEEKDAY(Applications!A596,3),"")</f>
        <v/>
      </c>
      <c r="G596" s="26">
        <f>IF(AND(UPPER(TRIM(Applications!I596))="BOOKMARKED",ISNUMBER(Applications!A596)),Applications!A596-WEEKDAY(Applications!A596,3),"")</f>
        <v/>
      </c>
      <c r="H596" s="26">
        <f>IF(AND(UPPER(TRIM(Applications!I596))="NOT APPLIED",ISNUMBER(Applications!A596)),Applications!A596-WEEKDAY(Applications!A596,3),"")</f>
        <v/>
      </c>
      <c r="I596" s="26">
        <f>IF(AND(UPPER(TRIM(Applications!I596))="REJECTED",ISNUMBER(Applications!M596)),Applications!M596-WEEKDAY(Applications!M596,3),"")</f>
        <v/>
      </c>
      <c r="J596" s="26">
        <f>IF(AND(UPPER(TRIM(Applications!I596))="OFFER",ISNUMBER(Applications!M596)),Applications!M596-WEEKDAY(Applications!M596,3),"")</f>
        <v/>
      </c>
      <c r="K596" s="26">
        <f>IF(TRIM(Applications!J596)="","",IFERROR(LOOKUP(2,1/ISNUMBER(SEARCH($R$2:$R$25,Applications!J596)),$S$2:$S$25),""))</f>
        <v/>
      </c>
      <c r="L596" s="26">
        <f>IF(K596="","",IF(COUNTIF(K$2:K596,K596)=1,COUNTIF(K$2:K$2000,K596)+(2001-ROW())/100000,""))</f>
        <v/>
      </c>
      <c r="M596" s="26">
        <f>IF(TRIM(Applications!D596)="","",TRIM(LEFT(TRIM(Applications!D596),FIND(",",TRIM(Applications!D596)&amp;",")-1)))</f>
        <v/>
      </c>
      <c r="N596" s="26">
        <f>IF(M596="","",IF(LEN(TRIM(LEFT(TRIM(MID(TRIM(Applications!D596),FIND(",",TRIM(Applications!D596)&amp;",")+1,200)),FIND(",",TRIM(MID(TRIM(Applications!D596),FIND(",",TRIM(Applications!D596)&amp;",")+1,200))&amp;",")-1)))=2,UPPER(TRIM(LEFT(TRIM(MID(TRIM(Applications!D596),FIND(",",TRIM(Applications!D596)&amp;",")+1,200)),FIND(",",TRIM(MID(TRIM(Applications!D596),FIND(",",TRIM(Applications!D596)&amp;",")+1,200))&amp;",")-1))),IFERROR(VLOOKUP(LOWER(TRIM(LEFT(TRIM(MID(TRIM(Applications!D596),FIND(",",TRIM(Applications!D596)&amp;",")+1,200)),FIND(",",TRIM(MID(TRIM(Applications!D596),FIND(",",TRIM(Applications!D596)&amp;",")+1,200))&amp;",")-1))),$U$2:$V$67,2,FALSE),"")))</f>
        <v/>
      </c>
      <c r="O596" s="26">
        <f>IF(M596="","",IF(N596="",M596,M596&amp;", "&amp;N596))</f>
        <v/>
      </c>
      <c r="P596" s="26">
        <f>IF(O596="","",IF(COUNTIF(O$2:O596,O596)=1,COUNTIF(O$2:O$2000,O596)+(2001-ROW())/100000,""))</f>
        <v/>
      </c>
    </row>
    <row r="597">
      <c r="A597" s="26">
        <f>IF(AND(ISNUMBER(Applications!A597),ISNUMBER(Applications!M597),OR(UPPER(TRIM(Applications!I597))="INTERVIEWING",UPPER(TRIM(Applications!I597))="REJECTED",UPPER(TRIM(Applications!I597))="OFFER")),IF(Applications!M597&gt;=Applications!A597,Applications!M597-Applications!A597,""),"")</f>
        <v/>
      </c>
      <c r="B597" s="26">
        <f>IF(AND(D597=1,ISNUMBER(Applications!A597)),WEEKDAY(Applications!A597),"")</f>
        <v/>
      </c>
      <c r="C597" s="27">
        <f>IF(AND(D597=1,ISNUMBER(Applications!A597)),Applications!A597-WEEKDAY(Applications!A597,3),"")</f>
        <v/>
      </c>
      <c r="D597" s="26">
        <f>IF(OR(UPPER(TRIM(Applications!I597))="APPLIED",UPPER(TRIM(Applications!I597))="INTERVIEWING",UPPER(TRIM(Applications!I597))="REJECTED",UPPER(TRIM(Applications!I597))="OFFER"),1,0)</f>
        <v/>
      </c>
      <c r="E597" s="26">
        <f>IF(AND(ISNUMBER(Applications!M597),OR(N(Applications!O597)&gt;0,UPPER(TRIM(Applications!I597))="INTERVIEWING",UPPER(TRIM(Applications!I597))="OFFER")),Applications!M597-WEEKDAY(Applications!M597,3),"")</f>
        <v/>
      </c>
      <c r="F597" s="26">
        <f>IF(AND(UPPER(TRIM(Applications!I597))="SKIPPED",ISNUMBER(Applications!A597)),Applications!A597-WEEKDAY(Applications!A597,3),"")</f>
        <v/>
      </c>
      <c r="G597" s="26">
        <f>IF(AND(UPPER(TRIM(Applications!I597))="BOOKMARKED",ISNUMBER(Applications!A597)),Applications!A597-WEEKDAY(Applications!A597,3),"")</f>
        <v/>
      </c>
      <c r="H597" s="26">
        <f>IF(AND(UPPER(TRIM(Applications!I597))="NOT APPLIED",ISNUMBER(Applications!A597)),Applications!A597-WEEKDAY(Applications!A597,3),"")</f>
        <v/>
      </c>
      <c r="I597" s="26">
        <f>IF(AND(UPPER(TRIM(Applications!I597))="REJECTED",ISNUMBER(Applications!M597)),Applications!M597-WEEKDAY(Applications!M597,3),"")</f>
        <v/>
      </c>
      <c r="J597" s="26">
        <f>IF(AND(UPPER(TRIM(Applications!I597))="OFFER",ISNUMBER(Applications!M597)),Applications!M597-WEEKDAY(Applications!M597,3),"")</f>
        <v/>
      </c>
      <c r="K597" s="26">
        <f>IF(TRIM(Applications!J597)="","",IFERROR(LOOKUP(2,1/ISNUMBER(SEARCH($R$2:$R$25,Applications!J597)),$S$2:$S$25),""))</f>
        <v/>
      </c>
      <c r="L597" s="26">
        <f>IF(K597="","",IF(COUNTIF(K$2:K597,K597)=1,COUNTIF(K$2:K$2000,K597)+(2001-ROW())/100000,""))</f>
        <v/>
      </c>
      <c r="M597" s="26">
        <f>IF(TRIM(Applications!D597)="","",TRIM(LEFT(TRIM(Applications!D597),FIND(",",TRIM(Applications!D597)&amp;",")-1)))</f>
        <v/>
      </c>
      <c r="N597" s="26">
        <f>IF(M597="","",IF(LEN(TRIM(LEFT(TRIM(MID(TRIM(Applications!D597),FIND(",",TRIM(Applications!D597)&amp;",")+1,200)),FIND(",",TRIM(MID(TRIM(Applications!D597),FIND(",",TRIM(Applications!D597)&amp;",")+1,200))&amp;",")-1)))=2,UPPER(TRIM(LEFT(TRIM(MID(TRIM(Applications!D597),FIND(",",TRIM(Applications!D597)&amp;",")+1,200)),FIND(",",TRIM(MID(TRIM(Applications!D597),FIND(",",TRIM(Applications!D597)&amp;",")+1,200))&amp;",")-1))),IFERROR(VLOOKUP(LOWER(TRIM(LEFT(TRIM(MID(TRIM(Applications!D597),FIND(",",TRIM(Applications!D597)&amp;",")+1,200)),FIND(",",TRIM(MID(TRIM(Applications!D597),FIND(",",TRIM(Applications!D597)&amp;",")+1,200))&amp;",")-1))),$U$2:$V$67,2,FALSE),"")))</f>
        <v/>
      </c>
      <c r="O597" s="26">
        <f>IF(M597="","",IF(N597="",M597,M597&amp;", "&amp;N597))</f>
        <v/>
      </c>
      <c r="P597" s="26">
        <f>IF(O597="","",IF(COUNTIF(O$2:O597,O597)=1,COUNTIF(O$2:O$2000,O597)+(2001-ROW())/100000,""))</f>
        <v/>
      </c>
    </row>
    <row r="598">
      <c r="A598" s="26">
        <f>IF(AND(ISNUMBER(Applications!A598),ISNUMBER(Applications!M598),OR(UPPER(TRIM(Applications!I598))="INTERVIEWING",UPPER(TRIM(Applications!I598))="REJECTED",UPPER(TRIM(Applications!I598))="OFFER")),IF(Applications!M598&gt;=Applications!A598,Applications!M598-Applications!A598,""),"")</f>
        <v/>
      </c>
      <c r="B598" s="26">
        <f>IF(AND(D598=1,ISNUMBER(Applications!A598)),WEEKDAY(Applications!A598),"")</f>
        <v/>
      </c>
      <c r="C598" s="27">
        <f>IF(AND(D598=1,ISNUMBER(Applications!A598)),Applications!A598-WEEKDAY(Applications!A598,3),"")</f>
        <v/>
      </c>
      <c r="D598" s="26">
        <f>IF(OR(UPPER(TRIM(Applications!I598))="APPLIED",UPPER(TRIM(Applications!I598))="INTERVIEWING",UPPER(TRIM(Applications!I598))="REJECTED",UPPER(TRIM(Applications!I598))="OFFER"),1,0)</f>
        <v/>
      </c>
      <c r="E598" s="26">
        <f>IF(AND(ISNUMBER(Applications!M598),OR(N(Applications!O598)&gt;0,UPPER(TRIM(Applications!I598))="INTERVIEWING",UPPER(TRIM(Applications!I598))="OFFER")),Applications!M598-WEEKDAY(Applications!M598,3),"")</f>
        <v/>
      </c>
      <c r="F598" s="26">
        <f>IF(AND(UPPER(TRIM(Applications!I598))="SKIPPED",ISNUMBER(Applications!A598)),Applications!A598-WEEKDAY(Applications!A598,3),"")</f>
        <v/>
      </c>
      <c r="G598" s="26">
        <f>IF(AND(UPPER(TRIM(Applications!I598))="BOOKMARKED",ISNUMBER(Applications!A598)),Applications!A598-WEEKDAY(Applications!A598,3),"")</f>
        <v/>
      </c>
      <c r="H598" s="26">
        <f>IF(AND(UPPER(TRIM(Applications!I598))="NOT APPLIED",ISNUMBER(Applications!A598)),Applications!A598-WEEKDAY(Applications!A598,3),"")</f>
        <v/>
      </c>
      <c r="I598" s="26">
        <f>IF(AND(UPPER(TRIM(Applications!I598))="REJECTED",ISNUMBER(Applications!M598)),Applications!M598-WEEKDAY(Applications!M598,3),"")</f>
        <v/>
      </c>
      <c r="J598" s="26">
        <f>IF(AND(UPPER(TRIM(Applications!I598))="OFFER",ISNUMBER(Applications!M598)),Applications!M598-WEEKDAY(Applications!M598,3),"")</f>
        <v/>
      </c>
      <c r="K598" s="26">
        <f>IF(TRIM(Applications!J598)="","",IFERROR(LOOKUP(2,1/ISNUMBER(SEARCH($R$2:$R$25,Applications!J598)),$S$2:$S$25),""))</f>
        <v/>
      </c>
      <c r="L598" s="26">
        <f>IF(K598="","",IF(COUNTIF(K$2:K598,K598)=1,COUNTIF(K$2:K$2000,K598)+(2001-ROW())/100000,""))</f>
        <v/>
      </c>
      <c r="M598" s="26">
        <f>IF(TRIM(Applications!D598)="","",TRIM(LEFT(TRIM(Applications!D598),FIND(",",TRIM(Applications!D598)&amp;",")-1)))</f>
        <v/>
      </c>
      <c r="N598" s="26">
        <f>IF(M598="","",IF(LEN(TRIM(LEFT(TRIM(MID(TRIM(Applications!D598),FIND(",",TRIM(Applications!D598)&amp;",")+1,200)),FIND(",",TRIM(MID(TRIM(Applications!D598),FIND(",",TRIM(Applications!D598)&amp;",")+1,200))&amp;",")-1)))=2,UPPER(TRIM(LEFT(TRIM(MID(TRIM(Applications!D598),FIND(",",TRIM(Applications!D598)&amp;",")+1,200)),FIND(",",TRIM(MID(TRIM(Applications!D598),FIND(",",TRIM(Applications!D598)&amp;",")+1,200))&amp;",")-1))),IFERROR(VLOOKUP(LOWER(TRIM(LEFT(TRIM(MID(TRIM(Applications!D598),FIND(",",TRIM(Applications!D598)&amp;",")+1,200)),FIND(",",TRIM(MID(TRIM(Applications!D598),FIND(",",TRIM(Applications!D598)&amp;",")+1,200))&amp;",")-1))),$U$2:$V$67,2,FALSE),"")))</f>
        <v/>
      </c>
      <c r="O598" s="26">
        <f>IF(M598="","",IF(N598="",M598,M598&amp;", "&amp;N598))</f>
        <v/>
      </c>
      <c r="P598" s="26">
        <f>IF(O598="","",IF(COUNTIF(O$2:O598,O598)=1,COUNTIF(O$2:O$2000,O598)+(2001-ROW())/100000,""))</f>
        <v/>
      </c>
    </row>
    <row r="599">
      <c r="A599" s="26">
        <f>IF(AND(ISNUMBER(Applications!A599),ISNUMBER(Applications!M599),OR(UPPER(TRIM(Applications!I599))="INTERVIEWING",UPPER(TRIM(Applications!I599))="REJECTED",UPPER(TRIM(Applications!I599))="OFFER")),IF(Applications!M599&gt;=Applications!A599,Applications!M599-Applications!A599,""),"")</f>
        <v/>
      </c>
      <c r="B599" s="26">
        <f>IF(AND(D599=1,ISNUMBER(Applications!A599)),WEEKDAY(Applications!A599),"")</f>
        <v/>
      </c>
      <c r="C599" s="27">
        <f>IF(AND(D599=1,ISNUMBER(Applications!A599)),Applications!A599-WEEKDAY(Applications!A599,3),"")</f>
        <v/>
      </c>
      <c r="D599" s="26">
        <f>IF(OR(UPPER(TRIM(Applications!I599))="APPLIED",UPPER(TRIM(Applications!I599))="INTERVIEWING",UPPER(TRIM(Applications!I599))="REJECTED",UPPER(TRIM(Applications!I599))="OFFER"),1,0)</f>
        <v/>
      </c>
      <c r="E599" s="26">
        <f>IF(AND(ISNUMBER(Applications!M599),OR(N(Applications!O599)&gt;0,UPPER(TRIM(Applications!I599))="INTERVIEWING",UPPER(TRIM(Applications!I599))="OFFER")),Applications!M599-WEEKDAY(Applications!M599,3),"")</f>
        <v/>
      </c>
      <c r="F599" s="26">
        <f>IF(AND(UPPER(TRIM(Applications!I599))="SKIPPED",ISNUMBER(Applications!A599)),Applications!A599-WEEKDAY(Applications!A599,3),"")</f>
        <v/>
      </c>
      <c r="G599" s="26">
        <f>IF(AND(UPPER(TRIM(Applications!I599))="BOOKMARKED",ISNUMBER(Applications!A599)),Applications!A599-WEEKDAY(Applications!A599,3),"")</f>
        <v/>
      </c>
      <c r="H599" s="26">
        <f>IF(AND(UPPER(TRIM(Applications!I599))="NOT APPLIED",ISNUMBER(Applications!A599)),Applications!A599-WEEKDAY(Applications!A599,3),"")</f>
        <v/>
      </c>
      <c r="I599" s="26">
        <f>IF(AND(UPPER(TRIM(Applications!I599))="REJECTED",ISNUMBER(Applications!M599)),Applications!M599-WEEKDAY(Applications!M599,3),"")</f>
        <v/>
      </c>
      <c r="J599" s="26">
        <f>IF(AND(UPPER(TRIM(Applications!I599))="OFFER",ISNUMBER(Applications!M599)),Applications!M599-WEEKDAY(Applications!M599,3),"")</f>
        <v/>
      </c>
      <c r="K599" s="26">
        <f>IF(TRIM(Applications!J599)="","",IFERROR(LOOKUP(2,1/ISNUMBER(SEARCH($R$2:$R$25,Applications!J599)),$S$2:$S$25),""))</f>
        <v/>
      </c>
      <c r="L599" s="26">
        <f>IF(K599="","",IF(COUNTIF(K$2:K599,K599)=1,COUNTIF(K$2:K$2000,K599)+(2001-ROW())/100000,""))</f>
        <v/>
      </c>
      <c r="M599" s="26">
        <f>IF(TRIM(Applications!D599)="","",TRIM(LEFT(TRIM(Applications!D599),FIND(",",TRIM(Applications!D599)&amp;",")-1)))</f>
        <v/>
      </c>
      <c r="N599" s="26">
        <f>IF(M599="","",IF(LEN(TRIM(LEFT(TRIM(MID(TRIM(Applications!D599),FIND(",",TRIM(Applications!D599)&amp;",")+1,200)),FIND(",",TRIM(MID(TRIM(Applications!D599),FIND(",",TRIM(Applications!D599)&amp;",")+1,200))&amp;",")-1)))=2,UPPER(TRIM(LEFT(TRIM(MID(TRIM(Applications!D599),FIND(",",TRIM(Applications!D599)&amp;",")+1,200)),FIND(",",TRIM(MID(TRIM(Applications!D599),FIND(",",TRIM(Applications!D599)&amp;",")+1,200))&amp;",")-1))),IFERROR(VLOOKUP(LOWER(TRIM(LEFT(TRIM(MID(TRIM(Applications!D599),FIND(",",TRIM(Applications!D599)&amp;",")+1,200)),FIND(",",TRIM(MID(TRIM(Applications!D599),FIND(",",TRIM(Applications!D599)&amp;",")+1,200))&amp;",")-1))),$U$2:$V$67,2,FALSE),"")))</f>
        <v/>
      </c>
      <c r="O599" s="26">
        <f>IF(M599="","",IF(N599="",M599,M599&amp;", "&amp;N599))</f>
        <v/>
      </c>
      <c r="P599" s="26">
        <f>IF(O599="","",IF(COUNTIF(O$2:O599,O599)=1,COUNTIF(O$2:O$2000,O599)+(2001-ROW())/100000,""))</f>
        <v/>
      </c>
    </row>
    <row r="600">
      <c r="A600" s="26">
        <f>IF(AND(ISNUMBER(Applications!A600),ISNUMBER(Applications!M600),OR(UPPER(TRIM(Applications!I600))="INTERVIEWING",UPPER(TRIM(Applications!I600))="REJECTED",UPPER(TRIM(Applications!I600))="OFFER")),IF(Applications!M600&gt;=Applications!A600,Applications!M600-Applications!A600,""),"")</f>
        <v/>
      </c>
      <c r="B600" s="26">
        <f>IF(AND(D600=1,ISNUMBER(Applications!A600)),WEEKDAY(Applications!A600),"")</f>
        <v/>
      </c>
      <c r="C600" s="27">
        <f>IF(AND(D600=1,ISNUMBER(Applications!A600)),Applications!A600-WEEKDAY(Applications!A600,3),"")</f>
        <v/>
      </c>
      <c r="D600" s="26">
        <f>IF(OR(UPPER(TRIM(Applications!I600))="APPLIED",UPPER(TRIM(Applications!I600))="INTERVIEWING",UPPER(TRIM(Applications!I600))="REJECTED",UPPER(TRIM(Applications!I600))="OFFER"),1,0)</f>
        <v/>
      </c>
      <c r="E600" s="26">
        <f>IF(AND(ISNUMBER(Applications!M600),OR(N(Applications!O600)&gt;0,UPPER(TRIM(Applications!I600))="INTERVIEWING",UPPER(TRIM(Applications!I600))="OFFER")),Applications!M600-WEEKDAY(Applications!M600,3),"")</f>
        <v/>
      </c>
      <c r="F600" s="26">
        <f>IF(AND(UPPER(TRIM(Applications!I600))="SKIPPED",ISNUMBER(Applications!A600)),Applications!A600-WEEKDAY(Applications!A600,3),"")</f>
        <v/>
      </c>
      <c r="G600" s="26">
        <f>IF(AND(UPPER(TRIM(Applications!I600))="BOOKMARKED",ISNUMBER(Applications!A600)),Applications!A600-WEEKDAY(Applications!A600,3),"")</f>
        <v/>
      </c>
      <c r="H600" s="26">
        <f>IF(AND(UPPER(TRIM(Applications!I600))="NOT APPLIED",ISNUMBER(Applications!A600)),Applications!A600-WEEKDAY(Applications!A600,3),"")</f>
        <v/>
      </c>
      <c r="I600" s="26">
        <f>IF(AND(UPPER(TRIM(Applications!I600))="REJECTED",ISNUMBER(Applications!M600)),Applications!M600-WEEKDAY(Applications!M600,3),"")</f>
        <v/>
      </c>
      <c r="J600" s="26">
        <f>IF(AND(UPPER(TRIM(Applications!I600))="OFFER",ISNUMBER(Applications!M600)),Applications!M600-WEEKDAY(Applications!M600,3),"")</f>
        <v/>
      </c>
      <c r="K600" s="26">
        <f>IF(TRIM(Applications!J600)="","",IFERROR(LOOKUP(2,1/ISNUMBER(SEARCH($R$2:$R$25,Applications!J600)),$S$2:$S$25),""))</f>
        <v/>
      </c>
      <c r="L600" s="26">
        <f>IF(K600="","",IF(COUNTIF(K$2:K600,K600)=1,COUNTIF(K$2:K$2000,K600)+(2001-ROW())/100000,""))</f>
        <v/>
      </c>
      <c r="M600" s="26">
        <f>IF(TRIM(Applications!D600)="","",TRIM(LEFT(TRIM(Applications!D600),FIND(",",TRIM(Applications!D600)&amp;",")-1)))</f>
        <v/>
      </c>
      <c r="N600" s="26">
        <f>IF(M600="","",IF(LEN(TRIM(LEFT(TRIM(MID(TRIM(Applications!D600),FIND(",",TRIM(Applications!D600)&amp;",")+1,200)),FIND(",",TRIM(MID(TRIM(Applications!D600),FIND(",",TRIM(Applications!D600)&amp;",")+1,200))&amp;",")-1)))=2,UPPER(TRIM(LEFT(TRIM(MID(TRIM(Applications!D600),FIND(",",TRIM(Applications!D600)&amp;",")+1,200)),FIND(",",TRIM(MID(TRIM(Applications!D600),FIND(",",TRIM(Applications!D600)&amp;",")+1,200))&amp;",")-1))),IFERROR(VLOOKUP(LOWER(TRIM(LEFT(TRIM(MID(TRIM(Applications!D600),FIND(",",TRIM(Applications!D600)&amp;",")+1,200)),FIND(",",TRIM(MID(TRIM(Applications!D600),FIND(",",TRIM(Applications!D600)&amp;",")+1,200))&amp;",")-1))),$U$2:$V$67,2,FALSE),"")))</f>
        <v/>
      </c>
      <c r="O600" s="26">
        <f>IF(M600="","",IF(N600="",M600,M600&amp;", "&amp;N600))</f>
        <v/>
      </c>
      <c r="P600" s="26">
        <f>IF(O600="","",IF(COUNTIF(O$2:O600,O600)=1,COUNTIF(O$2:O$2000,O600)+(2001-ROW())/100000,""))</f>
        <v/>
      </c>
    </row>
    <row r="601">
      <c r="A601" s="26">
        <f>IF(AND(ISNUMBER(Applications!A601),ISNUMBER(Applications!M601),OR(UPPER(TRIM(Applications!I601))="INTERVIEWING",UPPER(TRIM(Applications!I601))="REJECTED",UPPER(TRIM(Applications!I601))="OFFER")),IF(Applications!M601&gt;=Applications!A601,Applications!M601-Applications!A601,""),"")</f>
        <v/>
      </c>
      <c r="B601" s="26">
        <f>IF(AND(D601=1,ISNUMBER(Applications!A601)),WEEKDAY(Applications!A601),"")</f>
        <v/>
      </c>
      <c r="C601" s="27">
        <f>IF(AND(D601=1,ISNUMBER(Applications!A601)),Applications!A601-WEEKDAY(Applications!A601,3),"")</f>
        <v/>
      </c>
      <c r="D601" s="26">
        <f>IF(OR(UPPER(TRIM(Applications!I601))="APPLIED",UPPER(TRIM(Applications!I601))="INTERVIEWING",UPPER(TRIM(Applications!I601))="REJECTED",UPPER(TRIM(Applications!I601))="OFFER"),1,0)</f>
        <v/>
      </c>
      <c r="E601" s="26">
        <f>IF(AND(ISNUMBER(Applications!M601),OR(N(Applications!O601)&gt;0,UPPER(TRIM(Applications!I601))="INTERVIEWING",UPPER(TRIM(Applications!I601))="OFFER")),Applications!M601-WEEKDAY(Applications!M601,3),"")</f>
        <v/>
      </c>
      <c r="F601" s="26">
        <f>IF(AND(UPPER(TRIM(Applications!I601))="SKIPPED",ISNUMBER(Applications!A601)),Applications!A601-WEEKDAY(Applications!A601,3),"")</f>
        <v/>
      </c>
      <c r="G601" s="26">
        <f>IF(AND(UPPER(TRIM(Applications!I601))="BOOKMARKED",ISNUMBER(Applications!A601)),Applications!A601-WEEKDAY(Applications!A601,3),"")</f>
        <v/>
      </c>
      <c r="H601" s="26">
        <f>IF(AND(UPPER(TRIM(Applications!I601))="NOT APPLIED",ISNUMBER(Applications!A601)),Applications!A601-WEEKDAY(Applications!A601,3),"")</f>
        <v/>
      </c>
      <c r="I601" s="26">
        <f>IF(AND(UPPER(TRIM(Applications!I601))="REJECTED",ISNUMBER(Applications!M601)),Applications!M601-WEEKDAY(Applications!M601,3),"")</f>
        <v/>
      </c>
      <c r="J601" s="26">
        <f>IF(AND(UPPER(TRIM(Applications!I601))="OFFER",ISNUMBER(Applications!M601)),Applications!M601-WEEKDAY(Applications!M601,3),"")</f>
        <v/>
      </c>
      <c r="K601" s="26">
        <f>IF(TRIM(Applications!J601)="","",IFERROR(LOOKUP(2,1/ISNUMBER(SEARCH($R$2:$R$25,Applications!J601)),$S$2:$S$25),""))</f>
        <v/>
      </c>
      <c r="L601" s="26">
        <f>IF(K601="","",IF(COUNTIF(K$2:K601,K601)=1,COUNTIF(K$2:K$2000,K601)+(2001-ROW())/100000,""))</f>
        <v/>
      </c>
      <c r="M601" s="26">
        <f>IF(TRIM(Applications!D601)="","",TRIM(LEFT(TRIM(Applications!D601),FIND(",",TRIM(Applications!D601)&amp;",")-1)))</f>
        <v/>
      </c>
      <c r="N601" s="26">
        <f>IF(M601="","",IF(LEN(TRIM(LEFT(TRIM(MID(TRIM(Applications!D601),FIND(",",TRIM(Applications!D601)&amp;",")+1,200)),FIND(",",TRIM(MID(TRIM(Applications!D601),FIND(",",TRIM(Applications!D601)&amp;",")+1,200))&amp;",")-1)))=2,UPPER(TRIM(LEFT(TRIM(MID(TRIM(Applications!D601),FIND(",",TRIM(Applications!D601)&amp;",")+1,200)),FIND(",",TRIM(MID(TRIM(Applications!D601),FIND(",",TRIM(Applications!D601)&amp;",")+1,200))&amp;",")-1))),IFERROR(VLOOKUP(LOWER(TRIM(LEFT(TRIM(MID(TRIM(Applications!D601),FIND(",",TRIM(Applications!D601)&amp;",")+1,200)),FIND(",",TRIM(MID(TRIM(Applications!D601),FIND(",",TRIM(Applications!D601)&amp;",")+1,200))&amp;",")-1))),$U$2:$V$67,2,FALSE),"")))</f>
        <v/>
      </c>
      <c r="O601" s="26">
        <f>IF(M601="","",IF(N601="",M601,M601&amp;", "&amp;N601))</f>
        <v/>
      </c>
      <c r="P601" s="26">
        <f>IF(O601="","",IF(COUNTIF(O$2:O601,O601)=1,COUNTIF(O$2:O$2000,O601)+(2001-ROW())/100000,""))</f>
        <v/>
      </c>
    </row>
    <row r="602">
      <c r="A602" s="26">
        <f>IF(AND(ISNUMBER(Applications!A602),ISNUMBER(Applications!M602),OR(UPPER(TRIM(Applications!I602))="INTERVIEWING",UPPER(TRIM(Applications!I602))="REJECTED",UPPER(TRIM(Applications!I602))="OFFER")),IF(Applications!M602&gt;=Applications!A602,Applications!M602-Applications!A602,""),"")</f>
        <v/>
      </c>
      <c r="B602" s="26">
        <f>IF(AND(D602=1,ISNUMBER(Applications!A602)),WEEKDAY(Applications!A602),"")</f>
        <v/>
      </c>
      <c r="C602" s="27">
        <f>IF(AND(D602=1,ISNUMBER(Applications!A602)),Applications!A602-WEEKDAY(Applications!A602,3),"")</f>
        <v/>
      </c>
      <c r="D602" s="26">
        <f>IF(OR(UPPER(TRIM(Applications!I602))="APPLIED",UPPER(TRIM(Applications!I602))="INTERVIEWING",UPPER(TRIM(Applications!I602))="REJECTED",UPPER(TRIM(Applications!I602))="OFFER"),1,0)</f>
        <v/>
      </c>
      <c r="E602" s="26">
        <f>IF(AND(ISNUMBER(Applications!M602),OR(N(Applications!O602)&gt;0,UPPER(TRIM(Applications!I602))="INTERVIEWING",UPPER(TRIM(Applications!I602))="OFFER")),Applications!M602-WEEKDAY(Applications!M602,3),"")</f>
        <v/>
      </c>
      <c r="F602" s="26">
        <f>IF(AND(UPPER(TRIM(Applications!I602))="SKIPPED",ISNUMBER(Applications!A602)),Applications!A602-WEEKDAY(Applications!A602,3),"")</f>
        <v/>
      </c>
      <c r="G602" s="26">
        <f>IF(AND(UPPER(TRIM(Applications!I602))="BOOKMARKED",ISNUMBER(Applications!A602)),Applications!A602-WEEKDAY(Applications!A602,3),"")</f>
        <v/>
      </c>
      <c r="H602" s="26">
        <f>IF(AND(UPPER(TRIM(Applications!I602))="NOT APPLIED",ISNUMBER(Applications!A602)),Applications!A602-WEEKDAY(Applications!A602,3),"")</f>
        <v/>
      </c>
      <c r="I602" s="26">
        <f>IF(AND(UPPER(TRIM(Applications!I602))="REJECTED",ISNUMBER(Applications!M602)),Applications!M602-WEEKDAY(Applications!M602,3),"")</f>
        <v/>
      </c>
      <c r="J602" s="26">
        <f>IF(AND(UPPER(TRIM(Applications!I602))="OFFER",ISNUMBER(Applications!M602)),Applications!M602-WEEKDAY(Applications!M602,3),"")</f>
        <v/>
      </c>
      <c r="K602" s="26">
        <f>IF(TRIM(Applications!J602)="","",IFERROR(LOOKUP(2,1/ISNUMBER(SEARCH($R$2:$R$25,Applications!J602)),$S$2:$S$25),""))</f>
        <v/>
      </c>
      <c r="L602" s="26">
        <f>IF(K602="","",IF(COUNTIF(K$2:K602,K602)=1,COUNTIF(K$2:K$2000,K602)+(2001-ROW())/100000,""))</f>
        <v/>
      </c>
      <c r="M602" s="26">
        <f>IF(TRIM(Applications!D602)="","",TRIM(LEFT(TRIM(Applications!D602),FIND(",",TRIM(Applications!D602)&amp;",")-1)))</f>
        <v/>
      </c>
      <c r="N602" s="26">
        <f>IF(M602="","",IF(LEN(TRIM(LEFT(TRIM(MID(TRIM(Applications!D602),FIND(",",TRIM(Applications!D602)&amp;",")+1,200)),FIND(",",TRIM(MID(TRIM(Applications!D602),FIND(",",TRIM(Applications!D602)&amp;",")+1,200))&amp;",")-1)))=2,UPPER(TRIM(LEFT(TRIM(MID(TRIM(Applications!D602),FIND(",",TRIM(Applications!D602)&amp;",")+1,200)),FIND(",",TRIM(MID(TRIM(Applications!D602),FIND(",",TRIM(Applications!D602)&amp;",")+1,200))&amp;",")-1))),IFERROR(VLOOKUP(LOWER(TRIM(LEFT(TRIM(MID(TRIM(Applications!D602),FIND(",",TRIM(Applications!D602)&amp;",")+1,200)),FIND(",",TRIM(MID(TRIM(Applications!D602),FIND(",",TRIM(Applications!D602)&amp;",")+1,200))&amp;",")-1))),$U$2:$V$67,2,FALSE),"")))</f>
        <v/>
      </c>
      <c r="O602" s="26">
        <f>IF(M602="","",IF(N602="",M602,M602&amp;", "&amp;N602))</f>
        <v/>
      </c>
      <c r="P602" s="26">
        <f>IF(O602="","",IF(COUNTIF(O$2:O602,O602)=1,COUNTIF(O$2:O$2000,O602)+(2001-ROW())/100000,""))</f>
        <v/>
      </c>
    </row>
    <row r="603">
      <c r="A603" s="26">
        <f>IF(AND(ISNUMBER(Applications!A603),ISNUMBER(Applications!M603),OR(UPPER(TRIM(Applications!I603))="INTERVIEWING",UPPER(TRIM(Applications!I603))="REJECTED",UPPER(TRIM(Applications!I603))="OFFER")),IF(Applications!M603&gt;=Applications!A603,Applications!M603-Applications!A603,""),"")</f>
        <v/>
      </c>
      <c r="B603" s="26">
        <f>IF(AND(D603=1,ISNUMBER(Applications!A603)),WEEKDAY(Applications!A603),"")</f>
        <v/>
      </c>
      <c r="C603" s="27">
        <f>IF(AND(D603=1,ISNUMBER(Applications!A603)),Applications!A603-WEEKDAY(Applications!A603,3),"")</f>
        <v/>
      </c>
      <c r="D603" s="26">
        <f>IF(OR(UPPER(TRIM(Applications!I603))="APPLIED",UPPER(TRIM(Applications!I603))="INTERVIEWING",UPPER(TRIM(Applications!I603))="REJECTED",UPPER(TRIM(Applications!I603))="OFFER"),1,0)</f>
        <v/>
      </c>
      <c r="E603" s="26">
        <f>IF(AND(ISNUMBER(Applications!M603),OR(N(Applications!O603)&gt;0,UPPER(TRIM(Applications!I603))="INTERVIEWING",UPPER(TRIM(Applications!I603))="OFFER")),Applications!M603-WEEKDAY(Applications!M603,3),"")</f>
        <v/>
      </c>
      <c r="F603" s="26">
        <f>IF(AND(UPPER(TRIM(Applications!I603))="SKIPPED",ISNUMBER(Applications!A603)),Applications!A603-WEEKDAY(Applications!A603,3),"")</f>
        <v/>
      </c>
      <c r="G603" s="26">
        <f>IF(AND(UPPER(TRIM(Applications!I603))="BOOKMARKED",ISNUMBER(Applications!A603)),Applications!A603-WEEKDAY(Applications!A603,3),"")</f>
        <v/>
      </c>
      <c r="H603" s="26">
        <f>IF(AND(UPPER(TRIM(Applications!I603))="NOT APPLIED",ISNUMBER(Applications!A603)),Applications!A603-WEEKDAY(Applications!A603,3),"")</f>
        <v/>
      </c>
      <c r="I603" s="26">
        <f>IF(AND(UPPER(TRIM(Applications!I603))="REJECTED",ISNUMBER(Applications!M603)),Applications!M603-WEEKDAY(Applications!M603,3),"")</f>
        <v/>
      </c>
      <c r="J603" s="26">
        <f>IF(AND(UPPER(TRIM(Applications!I603))="OFFER",ISNUMBER(Applications!M603)),Applications!M603-WEEKDAY(Applications!M603,3),"")</f>
        <v/>
      </c>
      <c r="K603" s="26">
        <f>IF(TRIM(Applications!J603)="","",IFERROR(LOOKUP(2,1/ISNUMBER(SEARCH($R$2:$R$25,Applications!J603)),$S$2:$S$25),""))</f>
        <v/>
      </c>
      <c r="L603" s="26">
        <f>IF(K603="","",IF(COUNTIF(K$2:K603,K603)=1,COUNTIF(K$2:K$2000,K603)+(2001-ROW())/100000,""))</f>
        <v/>
      </c>
      <c r="M603" s="26">
        <f>IF(TRIM(Applications!D603)="","",TRIM(LEFT(TRIM(Applications!D603),FIND(",",TRIM(Applications!D603)&amp;",")-1)))</f>
        <v/>
      </c>
      <c r="N603" s="26">
        <f>IF(M603="","",IF(LEN(TRIM(LEFT(TRIM(MID(TRIM(Applications!D603),FIND(",",TRIM(Applications!D603)&amp;",")+1,200)),FIND(",",TRIM(MID(TRIM(Applications!D603),FIND(",",TRIM(Applications!D603)&amp;",")+1,200))&amp;",")-1)))=2,UPPER(TRIM(LEFT(TRIM(MID(TRIM(Applications!D603),FIND(",",TRIM(Applications!D603)&amp;",")+1,200)),FIND(",",TRIM(MID(TRIM(Applications!D603),FIND(",",TRIM(Applications!D603)&amp;",")+1,200))&amp;",")-1))),IFERROR(VLOOKUP(LOWER(TRIM(LEFT(TRIM(MID(TRIM(Applications!D603),FIND(",",TRIM(Applications!D603)&amp;",")+1,200)),FIND(",",TRIM(MID(TRIM(Applications!D603),FIND(",",TRIM(Applications!D603)&amp;",")+1,200))&amp;",")-1))),$U$2:$V$67,2,FALSE),"")))</f>
        <v/>
      </c>
      <c r="O603" s="26">
        <f>IF(M603="","",IF(N603="",M603,M603&amp;", "&amp;N603))</f>
        <v/>
      </c>
      <c r="P603" s="26">
        <f>IF(O603="","",IF(COUNTIF(O$2:O603,O603)=1,COUNTIF(O$2:O$2000,O603)+(2001-ROW())/100000,""))</f>
        <v/>
      </c>
    </row>
    <row r="604">
      <c r="A604" s="26">
        <f>IF(AND(ISNUMBER(Applications!A604),ISNUMBER(Applications!M604),OR(UPPER(TRIM(Applications!I604))="INTERVIEWING",UPPER(TRIM(Applications!I604))="REJECTED",UPPER(TRIM(Applications!I604))="OFFER")),IF(Applications!M604&gt;=Applications!A604,Applications!M604-Applications!A604,""),"")</f>
        <v/>
      </c>
      <c r="B604" s="26">
        <f>IF(AND(D604=1,ISNUMBER(Applications!A604)),WEEKDAY(Applications!A604),"")</f>
        <v/>
      </c>
      <c r="C604" s="27">
        <f>IF(AND(D604=1,ISNUMBER(Applications!A604)),Applications!A604-WEEKDAY(Applications!A604,3),"")</f>
        <v/>
      </c>
      <c r="D604" s="26">
        <f>IF(OR(UPPER(TRIM(Applications!I604))="APPLIED",UPPER(TRIM(Applications!I604))="INTERVIEWING",UPPER(TRIM(Applications!I604))="REJECTED",UPPER(TRIM(Applications!I604))="OFFER"),1,0)</f>
        <v/>
      </c>
      <c r="E604" s="26">
        <f>IF(AND(ISNUMBER(Applications!M604),OR(N(Applications!O604)&gt;0,UPPER(TRIM(Applications!I604))="INTERVIEWING",UPPER(TRIM(Applications!I604))="OFFER")),Applications!M604-WEEKDAY(Applications!M604,3),"")</f>
        <v/>
      </c>
      <c r="F604" s="26">
        <f>IF(AND(UPPER(TRIM(Applications!I604))="SKIPPED",ISNUMBER(Applications!A604)),Applications!A604-WEEKDAY(Applications!A604,3),"")</f>
        <v/>
      </c>
      <c r="G604" s="26">
        <f>IF(AND(UPPER(TRIM(Applications!I604))="BOOKMARKED",ISNUMBER(Applications!A604)),Applications!A604-WEEKDAY(Applications!A604,3),"")</f>
        <v/>
      </c>
      <c r="H604" s="26">
        <f>IF(AND(UPPER(TRIM(Applications!I604))="NOT APPLIED",ISNUMBER(Applications!A604)),Applications!A604-WEEKDAY(Applications!A604,3),"")</f>
        <v/>
      </c>
      <c r="I604" s="26">
        <f>IF(AND(UPPER(TRIM(Applications!I604))="REJECTED",ISNUMBER(Applications!M604)),Applications!M604-WEEKDAY(Applications!M604,3),"")</f>
        <v/>
      </c>
      <c r="J604" s="26">
        <f>IF(AND(UPPER(TRIM(Applications!I604))="OFFER",ISNUMBER(Applications!M604)),Applications!M604-WEEKDAY(Applications!M604,3),"")</f>
        <v/>
      </c>
      <c r="K604" s="26">
        <f>IF(TRIM(Applications!J604)="","",IFERROR(LOOKUP(2,1/ISNUMBER(SEARCH($R$2:$R$25,Applications!J604)),$S$2:$S$25),""))</f>
        <v/>
      </c>
      <c r="L604" s="26">
        <f>IF(K604="","",IF(COUNTIF(K$2:K604,K604)=1,COUNTIF(K$2:K$2000,K604)+(2001-ROW())/100000,""))</f>
        <v/>
      </c>
      <c r="M604" s="26">
        <f>IF(TRIM(Applications!D604)="","",TRIM(LEFT(TRIM(Applications!D604),FIND(",",TRIM(Applications!D604)&amp;",")-1)))</f>
        <v/>
      </c>
      <c r="N604" s="26">
        <f>IF(M604="","",IF(LEN(TRIM(LEFT(TRIM(MID(TRIM(Applications!D604),FIND(",",TRIM(Applications!D604)&amp;",")+1,200)),FIND(",",TRIM(MID(TRIM(Applications!D604),FIND(",",TRIM(Applications!D604)&amp;",")+1,200))&amp;",")-1)))=2,UPPER(TRIM(LEFT(TRIM(MID(TRIM(Applications!D604),FIND(",",TRIM(Applications!D604)&amp;",")+1,200)),FIND(",",TRIM(MID(TRIM(Applications!D604),FIND(",",TRIM(Applications!D604)&amp;",")+1,200))&amp;",")-1))),IFERROR(VLOOKUP(LOWER(TRIM(LEFT(TRIM(MID(TRIM(Applications!D604),FIND(",",TRIM(Applications!D604)&amp;",")+1,200)),FIND(",",TRIM(MID(TRIM(Applications!D604),FIND(",",TRIM(Applications!D604)&amp;",")+1,200))&amp;",")-1))),$U$2:$V$67,2,FALSE),"")))</f>
        <v/>
      </c>
      <c r="O604" s="26">
        <f>IF(M604="","",IF(N604="",M604,M604&amp;", "&amp;N604))</f>
        <v/>
      </c>
      <c r="P604" s="26">
        <f>IF(O604="","",IF(COUNTIF(O$2:O604,O604)=1,COUNTIF(O$2:O$2000,O604)+(2001-ROW())/100000,""))</f>
        <v/>
      </c>
    </row>
    <row r="605">
      <c r="A605" s="26">
        <f>IF(AND(ISNUMBER(Applications!A605),ISNUMBER(Applications!M605),OR(UPPER(TRIM(Applications!I605))="INTERVIEWING",UPPER(TRIM(Applications!I605))="REJECTED",UPPER(TRIM(Applications!I605))="OFFER")),IF(Applications!M605&gt;=Applications!A605,Applications!M605-Applications!A605,""),"")</f>
        <v/>
      </c>
      <c r="B605" s="26">
        <f>IF(AND(D605=1,ISNUMBER(Applications!A605)),WEEKDAY(Applications!A605),"")</f>
        <v/>
      </c>
      <c r="C605" s="27">
        <f>IF(AND(D605=1,ISNUMBER(Applications!A605)),Applications!A605-WEEKDAY(Applications!A605,3),"")</f>
        <v/>
      </c>
      <c r="D605" s="26">
        <f>IF(OR(UPPER(TRIM(Applications!I605))="APPLIED",UPPER(TRIM(Applications!I605))="INTERVIEWING",UPPER(TRIM(Applications!I605))="REJECTED",UPPER(TRIM(Applications!I605))="OFFER"),1,0)</f>
        <v/>
      </c>
      <c r="E605" s="26">
        <f>IF(AND(ISNUMBER(Applications!M605),OR(N(Applications!O605)&gt;0,UPPER(TRIM(Applications!I605))="INTERVIEWING",UPPER(TRIM(Applications!I605))="OFFER")),Applications!M605-WEEKDAY(Applications!M605,3),"")</f>
        <v/>
      </c>
      <c r="F605" s="26">
        <f>IF(AND(UPPER(TRIM(Applications!I605))="SKIPPED",ISNUMBER(Applications!A605)),Applications!A605-WEEKDAY(Applications!A605,3),"")</f>
        <v/>
      </c>
      <c r="G605" s="26">
        <f>IF(AND(UPPER(TRIM(Applications!I605))="BOOKMARKED",ISNUMBER(Applications!A605)),Applications!A605-WEEKDAY(Applications!A605,3),"")</f>
        <v/>
      </c>
      <c r="H605" s="26">
        <f>IF(AND(UPPER(TRIM(Applications!I605))="NOT APPLIED",ISNUMBER(Applications!A605)),Applications!A605-WEEKDAY(Applications!A605,3),"")</f>
        <v/>
      </c>
      <c r="I605" s="26">
        <f>IF(AND(UPPER(TRIM(Applications!I605))="REJECTED",ISNUMBER(Applications!M605)),Applications!M605-WEEKDAY(Applications!M605,3),"")</f>
        <v/>
      </c>
      <c r="J605" s="26">
        <f>IF(AND(UPPER(TRIM(Applications!I605))="OFFER",ISNUMBER(Applications!M605)),Applications!M605-WEEKDAY(Applications!M605,3),"")</f>
        <v/>
      </c>
      <c r="K605" s="26">
        <f>IF(TRIM(Applications!J605)="","",IFERROR(LOOKUP(2,1/ISNUMBER(SEARCH($R$2:$R$25,Applications!J605)),$S$2:$S$25),""))</f>
        <v/>
      </c>
      <c r="L605" s="26">
        <f>IF(K605="","",IF(COUNTIF(K$2:K605,K605)=1,COUNTIF(K$2:K$2000,K605)+(2001-ROW())/100000,""))</f>
        <v/>
      </c>
      <c r="M605" s="26">
        <f>IF(TRIM(Applications!D605)="","",TRIM(LEFT(TRIM(Applications!D605),FIND(",",TRIM(Applications!D605)&amp;",")-1)))</f>
        <v/>
      </c>
      <c r="N605" s="26">
        <f>IF(M605="","",IF(LEN(TRIM(LEFT(TRIM(MID(TRIM(Applications!D605),FIND(",",TRIM(Applications!D605)&amp;",")+1,200)),FIND(",",TRIM(MID(TRIM(Applications!D605),FIND(",",TRIM(Applications!D605)&amp;",")+1,200))&amp;",")-1)))=2,UPPER(TRIM(LEFT(TRIM(MID(TRIM(Applications!D605),FIND(",",TRIM(Applications!D605)&amp;",")+1,200)),FIND(",",TRIM(MID(TRIM(Applications!D605),FIND(",",TRIM(Applications!D605)&amp;",")+1,200))&amp;",")-1))),IFERROR(VLOOKUP(LOWER(TRIM(LEFT(TRIM(MID(TRIM(Applications!D605),FIND(",",TRIM(Applications!D605)&amp;",")+1,200)),FIND(",",TRIM(MID(TRIM(Applications!D605),FIND(",",TRIM(Applications!D605)&amp;",")+1,200))&amp;",")-1))),$U$2:$V$67,2,FALSE),"")))</f>
        <v/>
      </c>
      <c r="O605" s="26">
        <f>IF(M605="","",IF(N605="",M605,M605&amp;", "&amp;N605))</f>
        <v/>
      </c>
      <c r="P605" s="26">
        <f>IF(O605="","",IF(COUNTIF(O$2:O605,O605)=1,COUNTIF(O$2:O$2000,O605)+(2001-ROW())/100000,""))</f>
        <v/>
      </c>
    </row>
    <row r="606">
      <c r="A606" s="26">
        <f>IF(AND(ISNUMBER(Applications!A606),ISNUMBER(Applications!M606),OR(UPPER(TRIM(Applications!I606))="INTERVIEWING",UPPER(TRIM(Applications!I606))="REJECTED",UPPER(TRIM(Applications!I606))="OFFER")),IF(Applications!M606&gt;=Applications!A606,Applications!M606-Applications!A606,""),"")</f>
        <v/>
      </c>
      <c r="B606" s="26">
        <f>IF(AND(D606=1,ISNUMBER(Applications!A606)),WEEKDAY(Applications!A606),"")</f>
        <v/>
      </c>
      <c r="C606" s="27">
        <f>IF(AND(D606=1,ISNUMBER(Applications!A606)),Applications!A606-WEEKDAY(Applications!A606,3),"")</f>
        <v/>
      </c>
      <c r="D606" s="26">
        <f>IF(OR(UPPER(TRIM(Applications!I606))="APPLIED",UPPER(TRIM(Applications!I606))="INTERVIEWING",UPPER(TRIM(Applications!I606))="REJECTED",UPPER(TRIM(Applications!I606))="OFFER"),1,0)</f>
        <v/>
      </c>
      <c r="E606" s="26">
        <f>IF(AND(ISNUMBER(Applications!M606),OR(N(Applications!O606)&gt;0,UPPER(TRIM(Applications!I606))="INTERVIEWING",UPPER(TRIM(Applications!I606))="OFFER")),Applications!M606-WEEKDAY(Applications!M606,3),"")</f>
        <v/>
      </c>
      <c r="F606" s="26">
        <f>IF(AND(UPPER(TRIM(Applications!I606))="SKIPPED",ISNUMBER(Applications!A606)),Applications!A606-WEEKDAY(Applications!A606,3),"")</f>
        <v/>
      </c>
      <c r="G606" s="26">
        <f>IF(AND(UPPER(TRIM(Applications!I606))="BOOKMARKED",ISNUMBER(Applications!A606)),Applications!A606-WEEKDAY(Applications!A606,3),"")</f>
        <v/>
      </c>
      <c r="H606" s="26">
        <f>IF(AND(UPPER(TRIM(Applications!I606))="NOT APPLIED",ISNUMBER(Applications!A606)),Applications!A606-WEEKDAY(Applications!A606,3),"")</f>
        <v/>
      </c>
      <c r="I606" s="26">
        <f>IF(AND(UPPER(TRIM(Applications!I606))="REJECTED",ISNUMBER(Applications!M606)),Applications!M606-WEEKDAY(Applications!M606,3),"")</f>
        <v/>
      </c>
      <c r="J606" s="26">
        <f>IF(AND(UPPER(TRIM(Applications!I606))="OFFER",ISNUMBER(Applications!M606)),Applications!M606-WEEKDAY(Applications!M606,3),"")</f>
        <v/>
      </c>
      <c r="K606" s="26">
        <f>IF(TRIM(Applications!J606)="","",IFERROR(LOOKUP(2,1/ISNUMBER(SEARCH($R$2:$R$25,Applications!J606)),$S$2:$S$25),""))</f>
        <v/>
      </c>
      <c r="L606" s="26">
        <f>IF(K606="","",IF(COUNTIF(K$2:K606,K606)=1,COUNTIF(K$2:K$2000,K606)+(2001-ROW())/100000,""))</f>
        <v/>
      </c>
      <c r="M606" s="26">
        <f>IF(TRIM(Applications!D606)="","",TRIM(LEFT(TRIM(Applications!D606),FIND(",",TRIM(Applications!D606)&amp;",")-1)))</f>
        <v/>
      </c>
      <c r="N606" s="26">
        <f>IF(M606="","",IF(LEN(TRIM(LEFT(TRIM(MID(TRIM(Applications!D606),FIND(",",TRIM(Applications!D606)&amp;",")+1,200)),FIND(",",TRIM(MID(TRIM(Applications!D606),FIND(",",TRIM(Applications!D606)&amp;",")+1,200))&amp;",")-1)))=2,UPPER(TRIM(LEFT(TRIM(MID(TRIM(Applications!D606),FIND(",",TRIM(Applications!D606)&amp;",")+1,200)),FIND(",",TRIM(MID(TRIM(Applications!D606),FIND(",",TRIM(Applications!D606)&amp;",")+1,200))&amp;",")-1))),IFERROR(VLOOKUP(LOWER(TRIM(LEFT(TRIM(MID(TRIM(Applications!D606),FIND(",",TRIM(Applications!D606)&amp;",")+1,200)),FIND(",",TRIM(MID(TRIM(Applications!D606),FIND(",",TRIM(Applications!D606)&amp;",")+1,200))&amp;",")-1))),$U$2:$V$67,2,FALSE),"")))</f>
        <v/>
      </c>
      <c r="O606" s="26">
        <f>IF(M606="","",IF(N606="",M606,M606&amp;", "&amp;N606))</f>
        <v/>
      </c>
      <c r="P606" s="26">
        <f>IF(O606="","",IF(COUNTIF(O$2:O606,O606)=1,COUNTIF(O$2:O$2000,O606)+(2001-ROW())/100000,""))</f>
        <v/>
      </c>
    </row>
    <row r="607">
      <c r="A607" s="26">
        <f>IF(AND(ISNUMBER(Applications!A607),ISNUMBER(Applications!M607),OR(UPPER(TRIM(Applications!I607))="INTERVIEWING",UPPER(TRIM(Applications!I607))="REJECTED",UPPER(TRIM(Applications!I607))="OFFER")),IF(Applications!M607&gt;=Applications!A607,Applications!M607-Applications!A607,""),"")</f>
        <v/>
      </c>
      <c r="B607" s="26">
        <f>IF(AND(D607=1,ISNUMBER(Applications!A607)),WEEKDAY(Applications!A607),"")</f>
        <v/>
      </c>
      <c r="C607" s="27">
        <f>IF(AND(D607=1,ISNUMBER(Applications!A607)),Applications!A607-WEEKDAY(Applications!A607,3),"")</f>
        <v/>
      </c>
      <c r="D607" s="26">
        <f>IF(OR(UPPER(TRIM(Applications!I607))="APPLIED",UPPER(TRIM(Applications!I607))="INTERVIEWING",UPPER(TRIM(Applications!I607))="REJECTED",UPPER(TRIM(Applications!I607))="OFFER"),1,0)</f>
        <v/>
      </c>
      <c r="E607" s="26">
        <f>IF(AND(ISNUMBER(Applications!M607),OR(N(Applications!O607)&gt;0,UPPER(TRIM(Applications!I607))="INTERVIEWING",UPPER(TRIM(Applications!I607))="OFFER")),Applications!M607-WEEKDAY(Applications!M607,3),"")</f>
        <v/>
      </c>
      <c r="F607" s="26">
        <f>IF(AND(UPPER(TRIM(Applications!I607))="SKIPPED",ISNUMBER(Applications!A607)),Applications!A607-WEEKDAY(Applications!A607,3),"")</f>
        <v/>
      </c>
      <c r="G607" s="26">
        <f>IF(AND(UPPER(TRIM(Applications!I607))="BOOKMARKED",ISNUMBER(Applications!A607)),Applications!A607-WEEKDAY(Applications!A607,3),"")</f>
        <v/>
      </c>
      <c r="H607" s="26">
        <f>IF(AND(UPPER(TRIM(Applications!I607))="NOT APPLIED",ISNUMBER(Applications!A607)),Applications!A607-WEEKDAY(Applications!A607,3),"")</f>
        <v/>
      </c>
      <c r="I607" s="26">
        <f>IF(AND(UPPER(TRIM(Applications!I607))="REJECTED",ISNUMBER(Applications!M607)),Applications!M607-WEEKDAY(Applications!M607,3),"")</f>
        <v/>
      </c>
      <c r="J607" s="26">
        <f>IF(AND(UPPER(TRIM(Applications!I607))="OFFER",ISNUMBER(Applications!M607)),Applications!M607-WEEKDAY(Applications!M607,3),"")</f>
        <v/>
      </c>
      <c r="K607" s="26">
        <f>IF(TRIM(Applications!J607)="","",IFERROR(LOOKUP(2,1/ISNUMBER(SEARCH($R$2:$R$25,Applications!J607)),$S$2:$S$25),""))</f>
        <v/>
      </c>
      <c r="L607" s="26">
        <f>IF(K607="","",IF(COUNTIF(K$2:K607,K607)=1,COUNTIF(K$2:K$2000,K607)+(2001-ROW())/100000,""))</f>
        <v/>
      </c>
      <c r="M607" s="26">
        <f>IF(TRIM(Applications!D607)="","",TRIM(LEFT(TRIM(Applications!D607),FIND(",",TRIM(Applications!D607)&amp;",")-1)))</f>
        <v/>
      </c>
      <c r="N607" s="26">
        <f>IF(M607="","",IF(LEN(TRIM(LEFT(TRIM(MID(TRIM(Applications!D607),FIND(",",TRIM(Applications!D607)&amp;",")+1,200)),FIND(",",TRIM(MID(TRIM(Applications!D607),FIND(",",TRIM(Applications!D607)&amp;",")+1,200))&amp;",")-1)))=2,UPPER(TRIM(LEFT(TRIM(MID(TRIM(Applications!D607),FIND(",",TRIM(Applications!D607)&amp;",")+1,200)),FIND(",",TRIM(MID(TRIM(Applications!D607),FIND(",",TRIM(Applications!D607)&amp;",")+1,200))&amp;",")-1))),IFERROR(VLOOKUP(LOWER(TRIM(LEFT(TRIM(MID(TRIM(Applications!D607),FIND(",",TRIM(Applications!D607)&amp;",")+1,200)),FIND(",",TRIM(MID(TRIM(Applications!D607),FIND(",",TRIM(Applications!D607)&amp;",")+1,200))&amp;",")-1))),$U$2:$V$67,2,FALSE),"")))</f>
        <v/>
      </c>
      <c r="O607" s="26">
        <f>IF(M607="","",IF(N607="",M607,M607&amp;", "&amp;N607))</f>
        <v/>
      </c>
      <c r="P607" s="26">
        <f>IF(O607="","",IF(COUNTIF(O$2:O607,O607)=1,COUNTIF(O$2:O$2000,O607)+(2001-ROW())/100000,""))</f>
        <v/>
      </c>
    </row>
    <row r="608">
      <c r="A608" s="26">
        <f>IF(AND(ISNUMBER(Applications!A608),ISNUMBER(Applications!M608),OR(UPPER(TRIM(Applications!I608))="INTERVIEWING",UPPER(TRIM(Applications!I608))="REJECTED",UPPER(TRIM(Applications!I608))="OFFER")),IF(Applications!M608&gt;=Applications!A608,Applications!M608-Applications!A608,""),"")</f>
        <v/>
      </c>
      <c r="B608" s="26">
        <f>IF(AND(D608=1,ISNUMBER(Applications!A608)),WEEKDAY(Applications!A608),"")</f>
        <v/>
      </c>
      <c r="C608" s="27">
        <f>IF(AND(D608=1,ISNUMBER(Applications!A608)),Applications!A608-WEEKDAY(Applications!A608,3),"")</f>
        <v/>
      </c>
      <c r="D608" s="26">
        <f>IF(OR(UPPER(TRIM(Applications!I608))="APPLIED",UPPER(TRIM(Applications!I608))="INTERVIEWING",UPPER(TRIM(Applications!I608))="REJECTED",UPPER(TRIM(Applications!I608))="OFFER"),1,0)</f>
        <v/>
      </c>
      <c r="E608" s="26">
        <f>IF(AND(ISNUMBER(Applications!M608),OR(N(Applications!O608)&gt;0,UPPER(TRIM(Applications!I608))="INTERVIEWING",UPPER(TRIM(Applications!I608))="OFFER")),Applications!M608-WEEKDAY(Applications!M608,3),"")</f>
        <v/>
      </c>
      <c r="F608" s="26">
        <f>IF(AND(UPPER(TRIM(Applications!I608))="SKIPPED",ISNUMBER(Applications!A608)),Applications!A608-WEEKDAY(Applications!A608,3),"")</f>
        <v/>
      </c>
      <c r="G608" s="26">
        <f>IF(AND(UPPER(TRIM(Applications!I608))="BOOKMARKED",ISNUMBER(Applications!A608)),Applications!A608-WEEKDAY(Applications!A608,3),"")</f>
        <v/>
      </c>
      <c r="H608" s="26">
        <f>IF(AND(UPPER(TRIM(Applications!I608))="NOT APPLIED",ISNUMBER(Applications!A608)),Applications!A608-WEEKDAY(Applications!A608,3),"")</f>
        <v/>
      </c>
      <c r="I608" s="26">
        <f>IF(AND(UPPER(TRIM(Applications!I608))="REJECTED",ISNUMBER(Applications!M608)),Applications!M608-WEEKDAY(Applications!M608,3),"")</f>
        <v/>
      </c>
      <c r="J608" s="26">
        <f>IF(AND(UPPER(TRIM(Applications!I608))="OFFER",ISNUMBER(Applications!M608)),Applications!M608-WEEKDAY(Applications!M608,3),"")</f>
        <v/>
      </c>
      <c r="K608" s="26">
        <f>IF(TRIM(Applications!J608)="","",IFERROR(LOOKUP(2,1/ISNUMBER(SEARCH($R$2:$R$25,Applications!J608)),$S$2:$S$25),""))</f>
        <v/>
      </c>
      <c r="L608" s="26">
        <f>IF(K608="","",IF(COUNTIF(K$2:K608,K608)=1,COUNTIF(K$2:K$2000,K608)+(2001-ROW())/100000,""))</f>
        <v/>
      </c>
      <c r="M608" s="26">
        <f>IF(TRIM(Applications!D608)="","",TRIM(LEFT(TRIM(Applications!D608),FIND(",",TRIM(Applications!D608)&amp;",")-1)))</f>
        <v/>
      </c>
      <c r="N608" s="26">
        <f>IF(M608="","",IF(LEN(TRIM(LEFT(TRIM(MID(TRIM(Applications!D608),FIND(",",TRIM(Applications!D608)&amp;",")+1,200)),FIND(",",TRIM(MID(TRIM(Applications!D608),FIND(",",TRIM(Applications!D608)&amp;",")+1,200))&amp;",")-1)))=2,UPPER(TRIM(LEFT(TRIM(MID(TRIM(Applications!D608),FIND(",",TRIM(Applications!D608)&amp;",")+1,200)),FIND(",",TRIM(MID(TRIM(Applications!D608),FIND(",",TRIM(Applications!D608)&amp;",")+1,200))&amp;",")-1))),IFERROR(VLOOKUP(LOWER(TRIM(LEFT(TRIM(MID(TRIM(Applications!D608),FIND(",",TRIM(Applications!D608)&amp;",")+1,200)),FIND(",",TRIM(MID(TRIM(Applications!D608),FIND(",",TRIM(Applications!D608)&amp;",")+1,200))&amp;",")-1))),$U$2:$V$67,2,FALSE),"")))</f>
        <v/>
      </c>
      <c r="O608" s="26">
        <f>IF(M608="","",IF(N608="",M608,M608&amp;", "&amp;N608))</f>
        <v/>
      </c>
      <c r="P608" s="26">
        <f>IF(O608="","",IF(COUNTIF(O$2:O608,O608)=1,COUNTIF(O$2:O$2000,O608)+(2001-ROW())/100000,""))</f>
        <v/>
      </c>
    </row>
    <row r="609">
      <c r="A609" s="26">
        <f>IF(AND(ISNUMBER(Applications!A609),ISNUMBER(Applications!M609),OR(UPPER(TRIM(Applications!I609))="INTERVIEWING",UPPER(TRIM(Applications!I609))="REJECTED",UPPER(TRIM(Applications!I609))="OFFER")),IF(Applications!M609&gt;=Applications!A609,Applications!M609-Applications!A609,""),"")</f>
        <v/>
      </c>
      <c r="B609" s="26">
        <f>IF(AND(D609=1,ISNUMBER(Applications!A609)),WEEKDAY(Applications!A609),"")</f>
        <v/>
      </c>
      <c r="C609" s="27">
        <f>IF(AND(D609=1,ISNUMBER(Applications!A609)),Applications!A609-WEEKDAY(Applications!A609,3),"")</f>
        <v/>
      </c>
      <c r="D609" s="26">
        <f>IF(OR(UPPER(TRIM(Applications!I609))="APPLIED",UPPER(TRIM(Applications!I609))="INTERVIEWING",UPPER(TRIM(Applications!I609))="REJECTED",UPPER(TRIM(Applications!I609))="OFFER"),1,0)</f>
        <v/>
      </c>
      <c r="E609" s="26">
        <f>IF(AND(ISNUMBER(Applications!M609),OR(N(Applications!O609)&gt;0,UPPER(TRIM(Applications!I609))="INTERVIEWING",UPPER(TRIM(Applications!I609))="OFFER")),Applications!M609-WEEKDAY(Applications!M609,3),"")</f>
        <v/>
      </c>
      <c r="F609" s="26">
        <f>IF(AND(UPPER(TRIM(Applications!I609))="SKIPPED",ISNUMBER(Applications!A609)),Applications!A609-WEEKDAY(Applications!A609,3),"")</f>
        <v/>
      </c>
      <c r="G609" s="26">
        <f>IF(AND(UPPER(TRIM(Applications!I609))="BOOKMARKED",ISNUMBER(Applications!A609)),Applications!A609-WEEKDAY(Applications!A609,3),"")</f>
        <v/>
      </c>
      <c r="H609" s="26">
        <f>IF(AND(UPPER(TRIM(Applications!I609))="NOT APPLIED",ISNUMBER(Applications!A609)),Applications!A609-WEEKDAY(Applications!A609,3),"")</f>
        <v/>
      </c>
      <c r="I609" s="26">
        <f>IF(AND(UPPER(TRIM(Applications!I609))="REJECTED",ISNUMBER(Applications!M609)),Applications!M609-WEEKDAY(Applications!M609,3),"")</f>
        <v/>
      </c>
      <c r="J609" s="26">
        <f>IF(AND(UPPER(TRIM(Applications!I609))="OFFER",ISNUMBER(Applications!M609)),Applications!M609-WEEKDAY(Applications!M609,3),"")</f>
        <v/>
      </c>
      <c r="K609" s="26">
        <f>IF(TRIM(Applications!J609)="","",IFERROR(LOOKUP(2,1/ISNUMBER(SEARCH($R$2:$R$25,Applications!J609)),$S$2:$S$25),""))</f>
        <v/>
      </c>
      <c r="L609" s="26">
        <f>IF(K609="","",IF(COUNTIF(K$2:K609,K609)=1,COUNTIF(K$2:K$2000,K609)+(2001-ROW())/100000,""))</f>
        <v/>
      </c>
      <c r="M609" s="26">
        <f>IF(TRIM(Applications!D609)="","",TRIM(LEFT(TRIM(Applications!D609),FIND(",",TRIM(Applications!D609)&amp;",")-1)))</f>
        <v/>
      </c>
      <c r="N609" s="26">
        <f>IF(M609="","",IF(LEN(TRIM(LEFT(TRIM(MID(TRIM(Applications!D609),FIND(",",TRIM(Applications!D609)&amp;",")+1,200)),FIND(",",TRIM(MID(TRIM(Applications!D609),FIND(",",TRIM(Applications!D609)&amp;",")+1,200))&amp;",")-1)))=2,UPPER(TRIM(LEFT(TRIM(MID(TRIM(Applications!D609),FIND(",",TRIM(Applications!D609)&amp;",")+1,200)),FIND(",",TRIM(MID(TRIM(Applications!D609),FIND(",",TRIM(Applications!D609)&amp;",")+1,200))&amp;",")-1))),IFERROR(VLOOKUP(LOWER(TRIM(LEFT(TRIM(MID(TRIM(Applications!D609),FIND(",",TRIM(Applications!D609)&amp;",")+1,200)),FIND(",",TRIM(MID(TRIM(Applications!D609),FIND(",",TRIM(Applications!D609)&amp;",")+1,200))&amp;",")-1))),$U$2:$V$67,2,FALSE),"")))</f>
        <v/>
      </c>
      <c r="O609" s="26">
        <f>IF(M609="","",IF(N609="",M609,M609&amp;", "&amp;N609))</f>
        <v/>
      </c>
      <c r="P609" s="26">
        <f>IF(O609="","",IF(COUNTIF(O$2:O609,O609)=1,COUNTIF(O$2:O$2000,O609)+(2001-ROW())/100000,""))</f>
        <v/>
      </c>
    </row>
    <row r="610">
      <c r="A610" s="26">
        <f>IF(AND(ISNUMBER(Applications!A610),ISNUMBER(Applications!M610),OR(UPPER(TRIM(Applications!I610))="INTERVIEWING",UPPER(TRIM(Applications!I610))="REJECTED",UPPER(TRIM(Applications!I610))="OFFER")),IF(Applications!M610&gt;=Applications!A610,Applications!M610-Applications!A610,""),"")</f>
        <v/>
      </c>
      <c r="B610" s="26">
        <f>IF(AND(D610=1,ISNUMBER(Applications!A610)),WEEKDAY(Applications!A610),"")</f>
        <v/>
      </c>
      <c r="C610" s="27">
        <f>IF(AND(D610=1,ISNUMBER(Applications!A610)),Applications!A610-WEEKDAY(Applications!A610,3),"")</f>
        <v/>
      </c>
      <c r="D610" s="26">
        <f>IF(OR(UPPER(TRIM(Applications!I610))="APPLIED",UPPER(TRIM(Applications!I610))="INTERVIEWING",UPPER(TRIM(Applications!I610))="REJECTED",UPPER(TRIM(Applications!I610))="OFFER"),1,0)</f>
        <v/>
      </c>
      <c r="E610" s="26">
        <f>IF(AND(ISNUMBER(Applications!M610),OR(N(Applications!O610)&gt;0,UPPER(TRIM(Applications!I610))="INTERVIEWING",UPPER(TRIM(Applications!I610))="OFFER")),Applications!M610-WEEKDAY(Applications!M610,3),"")</f>
        <v/>
      </c>
      <c r="F610" s="26">
        <f>IF(AND(UPPER(TRIM(Applications!I610))="SKIPPED",ISNUMBER(Applications!A610)),Applications!A610-WEEKDAY(Applications!A610,3),"")</f>
        <v/>
      </c>
      <c r="G610" s="26">
        <f>IF(AND(UPPER(TRIM(Applications!I610))="BOOKMARKED",ISNUMBER(Applications!A610)),Applications!A610-WEEKDAY(Applications!A610,3),"")</f>
        <v/>
      </c>
      <c r="H610" s="26">
        <f>IF(AND(UPPER(TRIM(Applications!I610))="NOT APPLIED",ISNUMBER(Applications!A610)),Applications!A610-WEEKDAY(Applications!A610,3),"")</f>
        <v/>
      </c>
      <c r="I610" s="26">
        <f>IF(AND(UPPER(TRIM(Applications!I610))="REJECTED",ISNUMBER(Applications!M610)),Applications!M610-WEEKDAY(Applications!M610,3),"")</f>
        <v/>
      </c>
      <c r="J610" s="26">
        <f>IF(AND(UPPER(TRIM(Applications!I610))="OFFER",ISNUMBER(Applications!M610)),Applications!M610-WEEKDAY(Applications!M610,3),"")</f>
        <v/>
      </c>
      <c r="K610" s="26">
        <f>IF(TRIM(Applications!J610)="","",IFERROR(LOOKUP(2,1/ISNUMBER(SEARCH($R$2:$R$25,Applications!J610)),$S$2:$S$25),""))</f>
        <v/>
      </c>
      <c r="L610" s="26">
        <f>IF(K610="","",IF(COUNTIF(K$2:K610,K610)=1,COUNTIF(K$2:K$2000,K610)+(2001-ROW())/100000,""))</f>
        <v/>
      </c>
      <c r="M610" s="26">
        <f>IF(TRIM(Applications!D610)="","",TRIM(LEFT(TRIM(Applications!D610),FIND(",",TRIM(Applications!D610)&amp;",")-1)))</f>
        <v/>
      </c>
      <c r="N610" s="26">
        <f>IF(M610="","",IF(LEN(TRIM(LEFT(TRIM(MID(TRIM(Applications!D610),FIND(",",TRIM(Applications!D610)&amp;",")+1,200)),FIND(",",TRIM(MID(TRIM(Applications!D610),FIND(",",TRIM(Applications!D610)&amp;",")+1,200))&amp;",")-1)))=2,UPPER(TRIM(LEFT(TRIM(MID(TRIM(Applications!D610),FIND(",",TRIM(Applications!D610)&amp;",")+1,200)),FIND(",",TRIM(MID(TRIM(Applications!D610),FIND(",",TRIM(Applications!D610)&amp;",")+1,200))&amp;",")-1))),IFERROR(VLOOKUP(LOWER(TRIM(LEFT(TRIM(MID(TRIM(Applications!D610),FIND(",",TRIM(Applications!D610)&amp;",")+1,200)),FIND(",",TRIM(MID(TRIM(Applications!D610),FIND(",",TRIM(Applications!D610)&amp;",")+1,200))&amp;",")-1))),$U$2:$V$67,2,FALSE),"")))</f>
        <v/>
      </c>
      <c r="O610" s="26">
        <f>IF(M610="","",IF(N610="",M610,M610&amp;", "&amp;N610))</f>
        <v/>
      </c>
      <c r="P610" s="26">
        <f>IF(O610="","",IF(COUNTIF(O$2:O610,O610)=1,COUNTIF(O$2:O$2000,O610)+(2001-ROW())/100000,""))</f>
        <v/>
      </c>
    </row>
    <row r="611">
      <c r="A611" s="26">
        <f>IF(AND(ISNUMBER(Applications!A611),ISNUMBER(Applications!M611),OR(UPPER(TRIM(Applications!I611))="INTERVIEWING",UPPER(TRIM(Applications!I611))="REJECTED",UPPER(TRIM(Applications!I611))="OFFER")),IF(Applications!M611&gt;=Applications!A611,Applications!M611-Applications!A611,""),"")</f>
        <v/>
      </c>
      <c r="B611" s="26">
        <f>IF(AND(D611=1,ISNUMBER(Applications!A611)),WEEKDAY(Applications!A611),"")</f>
        <v/>
      </c>
      <c r="C611" s="27">
        <f>IF(AND(D611=1,ISNUMBER(Applications!A611)),Applications!A611-WEEKDAY(Applications!A611,3),"")</f>
        <v/>
      </c>
      <c r="D611" s="26">
        <f>IF(OR(UPPER(TRIM(Applications!I611))="APPLIED",UPPER(TRIM(Applications!I611))="INTERVIEWING",UPPER(TRIM(Applications!I611))="REJECTED",UPPER(TRIM(Applications!I611))="OFFER"),1,0)</f>
        <v/>
      </c>
      <c r="E611" s="26">
        <f>IF(AND(ISNUMBER(Applications!M611),OR(N(Applications!O611)&gt;0,UPPER(TRIM(Applications!I611))="INTERVIEWING",UPPER(TRIM(Applications!I611))="OFFER")),Applications!M611-WEEKDAY(Applications!M611,3),"")</f>
        <v/>
      </c>
      <c r="F611" s="26">
        <f>IF(AND(UPPER(TRIM(Applications!I611))="SKIPPED",ISNUMBER(Applications!A611)),Applications!A611-WEEKDAY(Applications!A611,3),"")</f>
        <v/>
      </c>
      <c r="G611" s="26">
        <f>IF(AND(UPPER(TRIM(Applications!I611))="BOOKMARKED",ISNUMBER(Applications!A611)),Applications!A611-WEEKDAY(Applications!A611,3),"")</f>
        <v/>
      </c>
      <c r="H611" s="26">
        <f>IF(AND(UPPER(TRIM(Applications!I611))="NOT APPLIED",ISNUMBER(Applications!A611)),Applications!A611-WEEKDAY(Applications!A611,3),"")</f>
        <v/>
      </c>
      <c r="I611" s="26">
        <f>IF(AND(UPPER(TRIM(Applications!I611))="REJECTED",ISNUMBER(Applications!M611)),Applications!M611-WEEKDAY(Applications!M611,3),"")</f>
        <v/>
      </c>
      <c r="J611" s="26">
        <f>IF(AND(UPPER(TRIM(Applications!I611))="OFFER",ISNUMBER(Applications!M611)),Applications!M611-WEEKDAY(Applications!M611,3),"")</f>
        <v/>
      </c>
      <c r="K611" s="26">
        <f>IF(TRIM(Applications!J611)="","",IFERROR(LOOKUP(2,1/ISNUMBER(SEARCH($R$2:$R$25,Applications!J611)),$S$2:$S$25),""))</f>
        <v/>
      </c>
      <c r="L611" s="26">
        <f>IF(K611="","",IF(COUNTIF(K$2:K611,K611)=1,COUNTIF(K$2:K$2000,K611)+(2001-ROW())/100000,""))</f>
        <v/>
      </c>
      <c r="M611" s="26">
        <f>IF(TRIM(Applications!D611)="","",TRIM(LEFT(TRIM(Applications!D611),FIND(",",TRIM(Applications!D611)&amp;",")-1)))</f>
        <v/>
      </c>
      <c r="N611" s="26">
        <f>IF(M611="","",IF(LEN(TRIM(LEFT(TRIM(MID(TRIM(Applications!D611),FIND(",",TRIM(Applications!D611)&amp;",")+1,200)),FIND(",",TRIM(MID(TRIM(Applications!D611),FIND(",",TRIM(Applications!D611)&amp;",")+1,200))&amp;",")-1)))=2,UPPER(TRIM(LEFT(TRIM(MID(TRIM(Applications!D611),FIND(",",TRIM(Applications!D611)&amp;",")+1,200)),FIND(",",TRIM(MID(TRIM(Applications!D611),FIND(",",TRIM(Applications!D611)&amp;",")+1,200))&amp;",")-1))),IFERROR(VLOOKUP(LOWER(TRIM(LEFT(TRIM(MID(TRIM(Applications!D611),FIND(",",TRIM(Applications!D611)&amp;",")+1,200)),FIND(",",TRIM(MID(TRIM(Applications!D611),FIND(",",TRIM(Applications!D611)&amp;",")+1,200))&amp;",")-1))),$U$2:$V$67,2,FALSE),"")))</f>
        <v/>
      </c>
      <c r="O611" s="26">
        <f>IF(M611="","",IF(N611="",M611,M611&amp;", "&amp;N611))</f>
        <v/>
      </c>
      <c r="P611" s="26">
        <f>IF(O611="","",IF(COUNTIF(O$2:O611,O611)=1,COUNTIF(O$2:O$2000,O611)+(2001-ROW())/100000,""))</f>
        <v/>
      </c>
    </row>
    <row r="612">
      <c r="A612" s="26">
        <f>IF(AND(ISNUMBER(Applications!A612),ISNUMBER(Applications!M612),OR(UPPER(TRIM(Applications!I612))="INTERVIEWING",UPPER(TRIM(Applications!I612))="REJECTED",UPPER(TRIM(Applications!I612))="OFFER")),IF(Applications!M612&gt;=Applications!A612,Applications!M612-Applications!A612,""),"")</f>
        <v/>
      </c>
      <c r="B612" s="26">
        <f>IF(AND(D612=1,ISNUMBER(Applications!A612)),WEEKDAY(Applications!A612),"")</f>
        <v/>
      </c>
      <c r="C612" s="27">
        <f>IF(AND(D612=1,ISNUMBER(Applications!A612)),Applications!A612-WEEKDAY(Applications!A612,3),"")</f>
        <v/>
      </c>
      <c r="D612" s="26">
        <f>IF(OR(UPPER(TRIM(Applications!I612))="APPLIED",UPPER(TRIM(Applications!I612))="INTERVIEWING",UPPER(TRIM(Applications!I612))="REJECTED",UPPER(TRIM(Applications!I612))="OFFER"),1,0)</f>
        <v/>
      </c>
      <c r="E612" s="26">
        <f>IF(AND(ISNUMBER(Applications!M612),OR(N(Applications!O612)&gt;0,UPPER(TRIM(Applications!I612))="INTERVIEWING",UPPER(TRIM(Applications!I612))="OFFER")),Applications!M612-WEEKDAY(Applications!M612,3),"")</f>
        <v/>
      </c>
      <c r="F612" s="26">
        <f>IF(AND(UPPER(TRIM(Applications!I612))="SKIPPED",ISNUMBER(Applications!A612)),Applications!A612-WEEKDAY(Applications!A612,3),"")</f>
        <v/>
      </c>
      <c r="G612" s="26">
        <f>IF(AND(UPPER(TRIM(Applications!I612))="BOOKMARKED",ISNUMBER(Applications!A612)),Applications!A612-WEEKDAY(Applications!A612,3),"")</f>
        <v/>
      </c>
      <c r="H612" s="26">
        <f>IF(AND(UPPER(TRIM(Applications!I612))="NOT APPLIED",ISNUMBER(Applications!A612)),Applications!A612-WEEKDAY(Applications!A612,3),"")</f>
        <v/>
      </c>
      <c r="I612" s="26">
        <f>IF(AND(UPPER(TRIM(Applications!I612))="REJECTED",ISNUMBER(Applications!M612)),Applications!M612-WEEKDAY(Applications!M612,3),"")</f>
        <v/>
      </c>
      <c r="J612" s="26">
        <f>IF(AND(UPPER(TRIM(Applications!I612))="OFFER",ISNUMBER(Applications!M612)),Applications!M612-WEEKDAY(Applications!M612,3),"")</f>
        <v/>
      </c>
      <c r="K612" s="26">
        <f>IF(TRIM(Applications!J612)="","",IFERROR(LOOKUP(2,1/ISNUMBER(SEARCH($R$2:$R$25,Applications!J612)),$S$2:$S$25),""))</f>
        <v/>
      </c>
      <c r="L612" s="26">
        <f>IF(K612="","",IF(COUNTIF(K$2:K612,K612)=1,COUNTIF(K$2:K$2000,K612)+(2001-ROW())/100000,""))</f>
        <v/>
      </c>
      <c r="M612" s="26">
        <f>IF(TRIM(Applications!D612)="","",TRIM(LEFT(TRIM(Applications!D612),FIND(",",TRIM(Applications!D612)&amp;",")-1)))</f>
        <v/>
      </c>
      <c r="N612" s="26">
        <f>IF(M612="","",IF(LEN(TRIM(LEFT(TRIM(MID(TRIM(Applications!D612),FIND(",",TRIM(Applications!D612)&amp;",")+1,200)),FIND(",",TRIM(MID(TRIM(Applications!D612),FIND(",",TRIM(Applications!D612)&amp;",")+1,200))&amp;",")-1)))=2,UPPER(TRIM(LEFT(TRIM(MID(TRIM(Applications!D612),FIND(",",TRIM(Applications!D612)&amp;",")+1,200)),FIND(",",TRIM(MID(TRIM(Applications!D612),FIND(",",TRIM(Applications!D612)&amp;",")+1,200))&amp;",")-1))),IFERROR(VLOOKUP(LOWER(TRIM(LEFT(TRIM(MID(TRIM(Applications!D612),FIND(",",TRIM(Applications!D612)&amp;",")+1,200)),FIND(",",TRIM(MID(TRIM(Applications!D612),FIND(",",TRIM(Applications!D612)&amp;",")+1,200))&amp;",")-1))),$U$2:$V$67,2,FALSE),"")))</f>
        <v/>
      </c>
      <c r="O612" s="26">
        <f>IF(M612="","",IF(N612="",M612,M612&amp;", "&amp;N612))</f>
        <v/>
      </c>
      <c r="P612" s="26">
        <f>IF(O612="","",IF(COUNTIF(O$2:O612,O612)=1,COUNTIF(O$2:O$2000,O612)+(2001-ROW())/100000,""))</f>
        <v/>
      </c>
    </row>
    <row r="613">
      <c r="A613" s="26">
        <f>IF(AND(ISNUMBER(Applications!A613),ISNUMBER(Applications!M613),OR(UPPER(TRIM(Applications!I613))="INTERVIEWING",UPPER(TRIM(Applications!I613))="REJECTED",UPPER(TRIM(Applications!I613))="OFFER")),IF(Applications!M613&gt;=Applications!A613,Applications!M613-Applications!A613,""),"")</f>
        <v/>
      </c>
      <c r="B613" s="26">
        <f>IF(AND(D613=1,ISNUMBER(Applications!A613)),WEEKDAY(Applications!A613),"")</f>
        <v/>
      </c>
      <c r="C613" s="27">
        <f>IF(AND(D613=1,ISNUMBER(Applications!A613)),Applications!A613-WEEKDAY(Applications!A613,3),"")</f>
        <v/>
      </c>
      <c r="D613" s="26">
        <f>IF(OR(UPPER(TRIM(Applications!I613))="APPLIED",UPPER(TRIM(Applications!I613))="INTERVIEWING",UPPER(TRIM(Applications!I613))="REJECTED",UPPER(TRIM(Applications!I613))="OFFER"),1,0)</f>
        <v/>
      </c>
      <c r="E613" s="26">
        <f>IF(AND(ISNUMBER(Applications!M613),OR(N(Applications!O613)&gt;0,UPPER(TRIM(Applications!I613))="INTERVIEWING",UPPER(TRIM(Applications!I613))="OFFER")),Applications!M613-WEEKDAY(Applications!M613,3),"")</f>
        <v/>
      </c>
      <c r="F613" s="26">
        <f>IF(AND(UPPER(TRIM(Applications!I613))="SKIPPED",ISNUMBER(Applications!A613)),Applications!A613-WEEKDAY(Applications!A613,3),"")</f>
        <v/>
      </c>
      <c r="G613" s="26">
        <f>IF(AND(UPPER(TRIM(Applications!I613))="BOOKMARKED",ISNUMBER(Applications!A613)),Applications!A613-WEEKDAY(Applications!A613,3),"")</f>
        <v/>
      </c>
      <c r="H613" s="26">
        <f>IF(AND(UPPER(TRIM(Applications!I613))="NOT APPLIED",ISNUMBER(Applications!A613)),Applications!A613-WEEKDAY(Applications!A613,3),"")</f>
        <v/>
      </c>
      <c r="I613" s="26">
        <f>IF(AND(UPPER(TRIM(Applications!I613))="REJECTED",ISNUMBER(Applications!M613)),Applications!M613-WEEKDAY(Applications!M613,3),"")</f>
        <v/>
      </c>
      <c r="J613" s="26">
        <f>IF(AND(UPPER(TRIM(Applications!I613))="OFFER",ISNUMBER(Applications!M613)),Applications!M613-WEEKDAY(Applications!M613,3),"")</f>
        <v/>
      </c>
      <c r="K613" s="26">
        <f>IF(TRIM(Applications!J613)="","",IFERROR(LOOKUP(2,1/ISNUMBER(SEARCH($R$2:$R$25,Applications!J613)),$S$2:$S$25),""))</f>
        <v/>
      </c>
      <c r="L613" s="26">
        <f>IF(K613="","",IF(COUNTIF(K$2:K613,K613)=1,COUNTIF(K$2:K$2000,K613)+(2001-ROW())/100000,""))</f>
        <v/>
      </c>
      <c r="M613" s="26">
        <f>IF(TRIM(Applications!D613)="","",TRIM(LEFT(TRIM(Applications!D613),FIND(",",TRIM(Applications!D613)&amp;",")-1)))</f>
        <v/>
      </c>
      <c r="N613" s="26">
        <f>IF(M613="","",IF(LEN(TRIM(LEFT(TRIM(MID(TRIM(Applications!D613),FIND(",",TRIM(Applications!D613)&amp;",")+1,200)),FIND(",",TRIM(MID(TRIM(Applications!D613),FIND(",",TRIM(Applications!D613)&amp;",")+1,200))&amp;",")-1)))=2,UPPER(TRIM(LEFT(TRIM(MID(TRIM(Applications!D613),FIND(",",TRIM(Applications!D613)&amp;",")+1,200)),FIND(",",TRIM(MID(TRIM(Applications!D613),FIND(",",TRIM(Applications!D613)&amp;",")+1,200))&amp;",")-1))),IFERROR(VLOOKUP(LOWER(TRIM(LEFT(TRIM(MID(TRIM(Applications!D613),FIND(",",TRIM(Applications!D613)&amp;",")+1,200)),FIND(",",TRIM(MID(TRIM(Applications!D613),FIND(",",TRIM(Applications!D613)&amp;",")+1,200))&amp;",")-1))),$U$2:$V$67,2,FALSE),"")))</f>
        <v/>
      </c>
      <c r="O613" s="26">
        <f>IF(M613="","",IF(N613="",M613,M613&amp;", "&amp;N613))</f>
        <v/>
      </c>
      <c r="P613" s="26">
        <f>IF(O613="","",IF(COUNTIF(O$2:O613,O613)=1,COUNTIF(O$2:O$2000,O613)+(2001-ROW())/100000,""))</f>
        <v/>
      </c>
    </row>
    <row r="614">
      <c r="A614" s="26">
        <f>IF(AND(ISNUMBER(Applications!A614),ISNUMBER(Applications!M614),OR(UPPER(TRIM(Applications!I614))="INTERVIEWING",UPPER(TRIM(Applications!I614))="REJECTED",UPPER(TRIM(Applications!I614))="OFFER")),IF(Applications!M614&gt;=Applications!A614,Applications!M614-Applications!A614,""),"")</f>
        <v/>
      </c>
      <c r="B614" s="26">
        <f>IF(AND(D614=1,ISNUMBER(Applications!A614)),WEEKDAY(Applications!A614),"")</f>
        <v/>
      </c>
      <c r="C614" s="27">
        <f>IF(AND(D614=1,ISNUMBER(Applications!A614)),Applications!A614-WEEKDAY(Applications!A614,3),"")</f>
        <v/>
      </c>
      <c r="D614" s="26">
        <f>IF(OR(UPPER(TRIM(Applications!I614))="APPLIED",UPPER(TRIM(Applications!I614))="INTERVIEWING",UPPER(TRIM(Applications!I614))="REJECTED",UPPER(TRIM(Applications!I614))="OFFER"),1,0)</f>
        <v/>
      </c>
      <c r="E614" s="26">
        <f>IF(AND(ISNUMBER(Applications!M614),OR(N(Applications!O614)&gt;0,UPPER(TRIM(Applications!I614))="INTERVIEWING",UPPER(TRIM(Applications!I614))="OFFER")),Applications!M614-WEEKDAY(Applications!M614,3),"")</f>
        <v/>
      </c>
      <c r="F614" s="26">
        <f>IF(AND(UPPER(TRIM(Applications!I614))="SKIPPED",ISNUMBER(Applications!A614)),Applications!A614-WEEKDAY(Applications!A614,3),"")</f>
        <v/>
      </c>
      <c r="G614" s="26">
        <f>IF(AND(UPPER(TRIM(Applications!I614))="BOOKMARKED",ISNUMBER(Applications!A614)),Applications!A614-WEEKDAY(Applications!A614,3),"")</f>
        <v/>
      </c>
      <c r="H614" s="26">
        <f>IF(AND(UPPER(TRIM(Applications!I614))="NOT APPLIED",ISNUMBER(Applications!A614)),Applications!A614-WEEKDAY(Applications!A614,3),"")</f>
        <v/>
      </c>
      <c r="I614" s="26">
        <f>IF(AND(UPPER(TRIM(Applications!I614))="REJECTED",ISNUMBER(Applications!M614)),Applications!M614-WEEKDAY(Applications!M614,3),"")</f>
        <v/>
      </c>
      <c r="J614" s="26">
        <f>IF(AND(UPPER(TRIM(Applications!I614))="OFFER",ISNUMBER(Applications!M614)),Applications!M614-WEEKDAY(Applications!M614,3),"")</f>
        <v/>
      </c>
      <c r="K614" s="26">
        <f>IF(TRIM(Applications!J614)="","",IFERROR(LOOKUP(2,1/ISNUMBER(SEARCH($R$2:$R$25,Applications!J614)),$S$2:$S$25),""))</f>
        <v/>
      </c>
      <c r="L614" s="26">
        <f>IF(K614="","",IF(COUNTIF(K$2:K614,K614)=1,COUNTIF(K$2:K$2000,K614)+(2001-ROW())/100000,""))</f>
        <v/>
      </c>
      <c r="M614" s="26">
        <f>IF(TRIM(Applications!D614)="","",TRIM(LEFT(TRIM(Applications!D614),FIND(",",TRIM(Applications!D614)&amp;",")-1)))</f>
        <v/>
      </c>
      <c r="N614" s="26">
        <f>IF(M614="","",IF(LEN(TRIM(LEFT(TRIM(MID(TRIM(Applications!D614),FIND(",",TRIM(Applications!D614)&amp;",")+1,200)),FIND(",",TRIM(MID(TRIM(Applications!D614),FIND(",",TRIM(Applications!D614)&amp;",")+1,200))&amp;",")-1)))=2,UPPER(TRIM(LEFT(TRIM(MID(TRIM(Applications!D614),FIND(",",TRIM(Applications!D614)&amp;",")+1,200)),FIND(",",TRIM(MID(TRIM(Applications!D614),FIND(",",TRIM(Applications!D614)&amp;",")+1,200))&amp;",")-1))),IFERROR(VLOOKUP(LOWER(TRIM(LEFT(TRIM(MID(TRIM(Applications!D614),FIND(",",TRIM(Applications!D614)&amp;",")+1,200)),FIND(",",TRIM(MID(TRIM(Applications!D614),FIND(",",TRIM(Applications!D614)&amp;",")+1,200))&amp;",")-1))),$U$2:$V$67,2,FALSE),"")))</f>
        <v/>
      </c>
      <c r="O614" s="26">
        <f>IF(M614="","",IF(N614="",M614,M614&amp;", "&amp;N614))</f>
        <v/>
      </c>
      <c r="P614" s="26">
        <f>IF(O614="","",IF(COUNTIF(O$2:O614,O614)=1,COUNTIF(O$2:O$2000,O614)+(2001-ROW())/100000,""))</f>
        <v/>
      </c>
    </row>
    <row r="615">
      <c r="A615" s="26">
        <f>IF(AND(ISNUMBER(Applications!A615),ISNUMBER(Applications!M615),OR(UPPER(TRIM(Applications!I615))="INTERVIEWING",UPPER(TRIM(Applications!I615))="REJECTED",UPPER(TRIM(Applications!I615))="OFFER")),IF(Applications!M615&gt;=Applications!A615,Applications!M615-Applications!A615,""),"")</f>
        <v/>
      </c>
      <c r="B615" s="26">
        <f>IF(AND(D615=1,ISNUMBER(Applications!A615)),WEEKDAY(Applications!A615),"")</f>
        <v/>
      </c>
      <c r="C615" s="27">
        <f>IF(AND(D615=1,ISNUMBER(Applications!A615)),Applications!A615-WEEKDAY(Applications!A615,3),"")</f>
        <v/>
      </c>
      <c r="D615" s="26">
        <f>IF(OR(UPPER(TRIM(Applications!I615))="APPLIED",UPPER(TRIM(Applications!I615))="INTERVIEWING",UPPER(TRIM(Applications!I615))="REJECTED",UPPER(TRIM(Applications!I615))="OFFER"),1,0)</f>
        <v/>
      </c>
      <c r="E615" s="26">
        <f>IF(AND(ISNUMBER(Applications!M615),OR(N(Applications!O615)&gt;0,UPPER(TRIM(Applications!I615))="INTERVIEWING",UPPER(TRIM(Applications!I615))="OFFER")),Applications!M615-WEEKDAY(Applications!M615,3),"")</f>
        <v/>
      </c>
      <c r="F615" s="26">
        <f>IF(AND(UPPER(TRIM(Applications!I615))="SKIPPED",ISNUMBER(Applications!A615)),Applications!A615-WEEKDAY(Applications!A615,3),"")</f>
        <v/>
      </c>
      <c r="G615" s="26">
        <f>IF(AND(UPPER(TRIM(Applications!I615))="BOOKMARKED",ISNUMBER(Applications!A615)),Applications!A615-WEEKDAY(Applications!A615,3),"")</f>
        <v/>
      </c>
      <c r="H615" s="26">
        <f>IF(AND(UPPER(TRIM(Applications!I615))="NOT APPLIED",ISNUMBER(Applications!A615)),Applications!A615-WEEKDAY(Applications!A615,3),"")</f>
        <v/>
      </c>
      <c r="I615" s="26">
        <f>IF(AND(UPPER(TRIM(Applications!I615))="REJECTED",ISNUMBER(Applications!M615)),Applications!M615-WEEKDAY(Applications!M615,3),"")</f>
        <v/>
      </c>
      <c r="J615" s="26">
        <f>IF(AND(UPPER(TRIM(Applications!I615))="OFFER",ISNUMBER(Applications!M615)),Applications!M615-WEEKDAY(Applications!M615,3),"")</f>
        <v/>
      </c>
      <c r="K615" s="26">
        <f>IF(TRIM(Applications!J615)="","",IFERROR(LOOKUP(2,1/ISNUMBER(SEARCH($R$2:$R$25,Applications!J615)),$S$2:$S$25),""))</f>
        <v/>
      </c>
      <c r="L615" s="26">
        <f>IF(K615="","",IF(COUNTIF(K$2:K615,K615)=1,COUNTIF(K$2:K$2000,K615)+(2001-ROW())/100000,""))</f>
        <v/>
      </c>
      <c r="M615" s="26">
        <f>IF(TRIM(Applications!D615)="","",TRIM(LEFT(TRIM(Applications!D615),FIND(",",TRIM(Applications!D615)&amp;",")-1)))</f>
        <v/>
      </c>
      <c r="N615" s="26">
        <f>IF(M615="","",IF(LEN(TRIM(LEFT(TRIM(MID(TRIM(Applications!D615),FIND(",",TRIM(Applications!D615)&amp;",")+1,200)),FIND(",",TRIM(MID(TRIM(Applications!D615),FIND(",",TRIM(Applications!D615)&amp;",")+1,200))&amp;",")-1)))=2,UPPER(TRIM(LEFT(TRIM(MID(TRIM(Applications!D615),FIND(",",TRIM(Applications!D615)&amp;",")+1,200)),FIND(",",TRIM(MID(TRIM(Applications!D615),FIND(",",TRIM(Applications!D615)&amp;",")+1,200))&amp;",")-1))),IFERROR(VLOOKUP(LOWER(TRIM(LEFT(TRIM(MID(TRIM(Applications!D615),FIND(",",TRIM(Applications!D615)&amp;",")+1,200)),FIND(",",TRIM(MID(TRIM(Applications!D615),FIND(",",TRIM(Applications!D615)&amp;",")+1,200))&amp;",")-1))),$U$2:$V$67,2,FALSE),"")))</f>
        <v/>
      </c>
      <c r="O615" s="26">
        <f>IF(M615="","",IF(N615="",M615,M615&amp;", "&amp;N615))</f>
        <v/>
      </c>
      <c r="P615" s="26">
        <f>IF(O615="","",IF(COUNTIF(O$2:O615,O615)=1,COUNTIF(O$2:O$2000,O615)+(2001-ROW())/100000,""))</f>
        <v/>
      </c>
    </row>
    <row r="616">
      <c r="A616" s="26">
        <f>IF(AND(ISNUMBER(Applications!A616),ISNUMBER(Applications!M616),OR(UPPER(TRIM(Applications!I616))="INTERVIEWING",UPPER(TRIM(Applications!I616))="REJECTED",UPPER(TRIM(Applications!I616))="OFFER")),IF(Applications!M616&gt;=Applications!A616,Applications!M616-Applications!A616,""),"")</f>
        <v/>
      </c>
      <c r="B616" s="26">
        <f>IF(AND(D616=1,ISNUMBER(Applications!A616)),WEEKDAY(Applications!A616),"")</f>
        <v/>
      </c>
      <c r="C616" s="27">
        <f>IF(AND(D616=1,ISNUMBER(Applications!A616)),Applications!A616-WEEKDAY(Applications!A616,3),"")</f>
        <v/>
      </c>
      <c r="D616" s="26">
        <f>IF(OR(UPPER(TRIM(Applications!I616))="APPLIED",UPPER(TRIM(Applications!I616))="INTERVIEWING",UPPER(TRIM(Applications!I616))="REJECTED",UPPER(TRIM(Applications!I616))="OFFER"),1,0)</f>
        <v/>
      </c>
      <c r="E616" s="26">
        <f>IF(AND(ISNUMBER(Applications!M616),OR(N(Applications!O616)&gt;0,UPPER(TRIM(Applications!I616))="INTERVIEWING",UPPER(TRIM(Applications!I616))="OFFER")),Applications!M616-WEEKDAY(Applications!M616,3),"")</f>
        <v/>
      </c>
      <c r="F616" s="26">
        <f>IF(AND(UPPER(TRIM(Applications!I616))="SKIPPED",ISNUMBER(Applications!A616)),Applications!A616-WEEKDAY(Applications!A616,3),"")</f>
        <v/>
      </c>
      <c r="G616" s="26">
        <f>IF(AND(UPPER(TRIM(Applications!I616))="BOOKMARKED",ISNUMBER(Applications!A616)),Applications!A616-WEEKDAY(Applications!A616,3),"")</f>
        <v/>
      </c>
      <c r="H616" s="26">
        <f>IF(AND(UPPER(TRIM(Applications!I616))="NOT APPLIED",ISNUMBER(Applications!A616)),Applications!A616-WEEKDAY(Applications!A616,3),"")</f>
        <v/>
      </c>
      <c r="I616" s="26">
        <f>IF(AND(UPPER(TRIM(Applications!I616))="REJECTED",ISNUMBER(Applications!M616)),Applications!M616-WEEKDAY(Applications!M616,3),"")</f>
        <v/>
      </c>
      <c r="J616" s="26">
        <f>IF(AND(UPPER(TRIM(Applications!I616))="OFFER",ISNUMBER(Applications!M616)),Applications!M616-WEEKDAY(Applications!M616,3),"")</f>
        <v/>
      </c>
      <c r="K616" s="26">
        <f>IF(TRIM(Applications!J616)="","",IFERROR(LOOKUP(2,1/ISNUMBER(SEARCH($R$2:$R$25,Applications!J616)),$S$2:$S$25),""))</f>
        <v/>
      </c>
      <c r="L616" s="26">
        <f>IF(K616="","",IF(COUNTIF(K$2:K616,K616)=1,COUNTIF(K$2:K$2000,K616)+(2001-ROW())/100000,""))</f>
        <v/>
      </c>
      <c r="M616" s="26">
        <f>IF(TRIM(Applications!D616)="","",TRIM(LEFT(TRIM(Applications!D616),FIND(",",TRIM(Applications!D616)&amp;",")-1)))</f>
        <v/>
      </c>
      <c r="N616" s="26">
        <f>IF(M616="","",IF(LEN(TRIM(LEFT(TRIM(MID(TRIM(Applications!D616),FIND(",",TRIM(Applications!D616)&amp;",")+1,200)),FIND(",",TRIM(MID(TRIM(Applications!D616),FIND(",",TRIM(Applications!D616)&amp;",")+1,200))&amp;",")-1)))=2,UPPER(TRIM(LEFT(TRIM(MID(TRIM(Applications!D616),FIND(",",TRIM(Applications!D616)&amp;",")+1,200)),FIND(",",TRIM(MID(TRIM(Applications!D616),FIND(",",TRIM(Applications!D616)&amp;",")+1,200))&amp;",")-1))),IFERROR(VLOOKUP(LOWER(TRIM(LEFT(TRIM(MID(TRIM(Applications!D616),FIND(",",TRIM(Applications!D616)&amp;",")+1,200)),FIND(",",TRIM(MID(TRIM(Applications!D616),FIND(",",TRIM(Applications!D616)&amp;",")+1,200))&amp;",")-1))),$U$2:$V$67,2,FALSE),"")))</f>
        <v/>
      </c>
      <c r="O616" s="26">
        <f>IF(M616="","",IF(N616="",M616,M616&amp;", "&amp;N616))</f>
        <v/>
      </c>
      <c r="P616" s="26">
        <f>IF(O616="","",IF(COUNTIF(O$2:O616,O616)=1,COUNTIF(O$2:O$2000,O616)+(2001-ROW())/100000,""))</f>
        <v/>
      </c>
    </row>
    <row r="617">
      <c r="A617" s="26">
        <f>IF(AND(ISNUMBER(Applications!A617),ISNUMBER(Applications!M617),OR(UPPER(TRIM(Applications!I617))="INTERVIEWING",UPPER(TRIM(Applications!I617))="REJECTED",UPPER(TRIM(Applications!I617))="OFFER")),IF(Applications!M617&gt;=Applications!A617,Applications!M617-Applications!A617,""),"")</f>
        <v/>
      </c>
      <c r="B617" s="26">
        <f>IF(AND(D617=1,ISNUMBER(Applications!A617)),WEEKDAY(Applications!A617),"")</f>
        <v/>
      </c>
      <c r="C617" s="27">
        <f>IF(AND(D617=1,ISNUMBER(Applications!A617)),Applications!A617-WEEKDAY(Applications!A617,3),"")</f>
        <v/>
      </c>
      <c r="D617" s="26">
        <f>IF(OR(UPPER(TRIM(Applications!I617))="APPLIED",UPPER(TRIM(Applications!I617))="INTERVIEWING",UPPER(TRIM(Applications!I617))="REJECTED",UPPER(TRIM(Applications!I617))="OFFER"),1,0)</f>
        <v/>
      </c>
      <c r="E617" s="26">
        <f>IF(AND(ISNUMBER(Applications!M617),OR(N(Applications!O617)&gt;0,UPPER(TRIM(Applications!I617))="INTERVIEWING",UPPER(TRIM(Applications!I617))="OFFER")),Applications!M617-WEEKDAY(Applications!M617,3),"")</f>
        <v/>
      </c>
      <c r="F617" s="26">
        <f>IF(AND(UPPER(TRIM(Applications!I617))="SKIPPED",ISNUMBER(Applications!A617)),Applications!A617-WEEKDAY(Applications!A617,3),"")</f>
        <v/>
      </c>
      <c r="G617" s="26">
        <f>IF(AND(UPPER(TRIM(Applications!I617))="BOOKMARKED",ISNUMBER(Applications!A617)),Applications!A617-WEEKDAY(Applications!A617,3),"")</f>
        <v/>
      </c>
      <c r="H617" s="26">
        <f>IF(AND(UPPER(TRIM(Applications!I617))="NOT APPLIED",ISNUMBER(Applications!A617)),Applications!A617-WEEKDAY(Applications!A617,3),"")</f>
        <v/>
      </c>
      <c r="I617" s="26">
        <f>IF(AND(UPPER(TRIM(Applications!I617))="REJECTED",ISNUMBER(Applications!M617)),Applications!M617-WEEKDAY(Applications!M617,3),"")</f>
        <v/>
      </c>
      <c r="J617" s="26">
        <f>IF(AND(UPPER(TRIM(Applications!I617))="OFFER",ISNUMBER(Applications!M617)),Applications!M617-WEEKDAY(Applications!M617,3),"")</f>
        <v/>
      </c>
      <c r="K617" s="26">
        <f>IF(TRIM(Applications!J617)="","",IFERROR(LOOKUP(2,1/ISNUMBER(SEARCH($R$2:$R$25,Applications!J617)),$S$2:$S$25),""))</f>
        <v/>
      </c>
      <c r="L617" s="26">
        <f>IF(K617="","",IF(COUNTIF(K$2:K617,K617)=1,COUNTIF(K$2:K$2000,K617)+(2001-ROW())/100000,""))</f>
        <v/>
      </c>
      <c r="M617" s="26">
        <f>IF(TRIM(Applications!D617)="","",TRIM(LEFT(TRIM(Applications!D617),FIND(",",TRIM(Applications!D617)&amp;",")-1)))</f>
        <v/>
      </c>
      <c r="N617" s="26">
        <f>IF(M617="","",IF(LEN(TRIM(LEFT(TRIM(MID(TRIM(Applications!D617),FIND(",",TRIM(Applications!D617)&amp;",")+1,200)),FIND(",",TRIM(MID(TRIM(Applications!D617),FIND(",",TRIM(Applications!D617)&amp;",")+1,200))&amp;",")-1)))=2,UPPER(TRIM(LEFT(TRIM(MID(TRIM(Applications!D617),FIND(",",TRIM(Applications!D617)&amp;",")+1,200)),FIND(",",TRIM(MID(TRIM(Applications!D617),FIND(",",TRIM(Applications!D617)&amp;",")+1,200))&amp;",")-1))),IFERROR(VLOOKUP(LOWER(TRIM(LEFT(TRIM(MID(TRIM(Applications!D617),FIND(",",TRIM(Applications!D617)&amp;",")+1,200)),FIND(",",TRIM(MID(TRIM(Applications!D617),FIND(",",TRIM(Applications!D617)&amp;",")+1,200))&amp;",")-1))),$U$2:$V$67,2,FALSE),"")))</f>
        <v/>
      </c>
      <c r="O617" s="26">
        <f>IF(M617="","",IF(N617="",M617,M617&amp;", "&amp;N617))</f>
        <v/>
      </c>
      <c r="P617" s="26">
        <f>IF(O617="","",IF(COUNTIF(O$2:O617,O617)=1,COUNTIF(O$2:O$2000,O617)+(2001-ROW())/100000,""))</f>
        <v/>
      </c>
    </row>
    <row r="618">
      <c r="A618" s="26">
        <f>IF(AND(ISNUMBER(Applications!A618),ISNUMBER(Applications!M618),OR(UPPER(TRIM(Applications!I618))="INTERVIEWING",UPPER(TRIM(Applications!I618))="REJECTED",UPPER(TRIM(Applications!I618))="OFFER")),IF(Applications!M618&gt;=Applications!A618,Applications!M618-Applications!A618,""),"")</f>
        <v/>
      </c>
      <c r="B618" s="26">
        <f>IF(AND(D618=1,ISNUMBER(Applications!A618)),WEEKDAY(Applications!A618),"")</f>
        <v/>
      </c>
      <c r="C618" s="27">
        <f>IF(AND(D618=1,ISNUMBER(Applications!A618)),Applications!A618-WEEKDAY(Applications!A618,3),"")</f>
        <v/>
      </c>
      <c r="D618" s="26">
        <f>IF(OR(UPPER(TRIM(Applications!I618))="APPLIED",UPPER(TRIM(Applications!I618))="INTERVIEWING",UPPER(TRIM(Applications!I618))="REJECTED",UPPER(TRIM(Applications!I618))="OFFER"),1,0)</f>
        <v/>
      </c>
      <c r="E618" s="26">
        <f>IF(AND(ISNUMBER(Applications!M618),OR(N(Applications!O618)&gt;0,UPPER(TRIM(Applications!I618))="INTERVIEWING",UPPER(TRIM(Applications!I618))="OFFER")),Applications!M618-WEEKDAY(Applications!M618,3),"")</f>
        <v/>
      </c>
      <c r="F618" s="26">
        <f>IF(AND(UPPER(TRIM(Applications!I618))="SKIPPED",ISNUMBER(Applications!A618)),Applications!A618-WEEKDAY(Applications!A618,3),"")</f>
        <v/>
      </c>
      <c r="G618" s="26">
        <f>IF(AND(UPPER(TRIM(Applications!I618))="BOOKMARKED",ISNUMBER(Applications!A618)),Applications!A618-WEEKDAY(Applications!A618,3),"")</f>
        <v/>
      </c>
      <c r="H618" s="26">
        <f>IF(AND(UPPER(TRIM(Applications!I618))="NOT APPLIED",ISNUMBER(Applications!A618)),Applications!A618-WEEKDAY(Applications!A618,3),"")</f>
        <v/>
      </c>
      <c r="I618" s="26">
        <f>IF(AND(UPPER(TRIM(Applications!I618))="REJECTED",ISNUMBER(Applications!M618)),Applications!M618-WEEKDAY(Applications!M618,3),"")</f>
        <v/>
      </c>
      <c r="J618" s="26">
        <f>IF(AND(UPPER(TRIM(Applications!I618))="OFFER",ISNUMBER(Applications!M618)),Applications!M618-WEEKDAY(Applications!M618,3),"")</f>
        <v/>
      </c>
      <c r="K618" s="26">
        <f>IF(TRIM(Applications!J618)="","",IFERROR(LOOKUP(2,1/ISNUMBER(SEARCH($R$2:$R$25,Applications!J618)),$S$2:$S$25),""))</f>
        <v/>
      </c>
      <c r="L618" s="26">
        <f>IF(K618="","",IF(COUNTIF(K$2:K618,K618)=1,COUNTIF(K$2:K$2000,K618)+(2001-ROW())/100000,""))</f>
        <v/>
      </c>
      <c r="M618" s="26">
        <f>IF(TRIM(Applications!D618)="","",TRIM(LEFT(TRIM(Applications!D618),FIND(",",TRIM(Applications!D618)&amp;",")-1)))</f>
        <v/>
      </c>
      <c r="N618" s="26">
        <f>IF(M618="","",IF(LEN(TRIM(LEFT(TRIM(MID(TRIM(Applications!D618),FIND(",",TRIM(Applications!D618)&amp;",")+1,200)),FIND(",",TRIM(MID(TRIM(Applications!D618),FIND(",",TRIM(Applications!D618)&amp;",")+1,200))&amp;",")-1)))=2,UPPER(TRIM(LEFT(TRIM(MID(TRIM(Applications!D618),FIND(",",TRIM(Applications!D618)&amp;",")+1,200)),FIND(",",TRIM(MID(TRIM(Applications!D618),FIND(",",TRIM(Applications!D618)&amp;",")+1,200))&amp;",")-1))),IFERROR(VLOOKUP(LOWER(TRIM(LEFT(TRIM(MID(TRIM(Applications!D618),FIND(",",TRIM(Applications!D618)&amp;",")+1,200)),FIND(",",TRIM(MID(TRIM(Applications!D618),FIND(",",TRIM(Applications!D618)&amp;",")+1,200))&amp;",")-1))),$U$2:$V$67,2,FALSE),"")))</f>
        <v/>
      </c>
      <c r="O618" s="26">
        <f>IF(M618="","",IF(N618="",M618,M618&amp;", "&amp;N618))</f>
        <v/>
      </c>
      <c r="P618" s="26">
        <f>IF(O618="","",IF(COUNTIF(O$2:O618,O618)=1,COUNTIF(O$2:O$2000,O618)+(2001-ROW())/100000,""))</f>
        <v/>
      </c>
    </row>
    <row r="619">
      <c r="A619" s="26">
        <f>IF(AND(ISNUMBER(Applications!A619),ISNUMBER(Applications!M619),OR(UPPER(TRIM(Applications!I619))="INTERVIEWING",UPPER(TRIM(Applications!I619))="REJECTED",UPPER(TRIM(Applications!I619))="OFFER")),IF(Applications!M619&gt;=Applications!A619,Applications!M619-Applications!A619,""),"")</f>
        <v/>
      </c>
      <c r="B619" s="26">
        <f>IF(AND(D619=1,ISNUMBER(Applications!A619)),WEEKDAY(Applications!A619),"")</f>
        <v/>
      </c>
      <c r="C619" s="27">
        <f>IF(AND(D619=1,ISNUMBER(Applications!A619)),Applications!A619-WEEKDAY(Applications!A619,3),"")</f>
        <v/>
      </c>
      <c r="D619" s="26">
        <f>IF(OR(UPPER(TRIM(Applications!I619))="APPLIED",UPPER(TRIM(Applications!I619))="INTERVIEWING",UPPER(TRIM(Applications!I619))="REJECTED",UPPER(TRIM(Applications!I619))="OFFER"),1,0)</f>
        <v/>
      </c>
      <c r="E619" s="26">
        <f>IF(AND(ISNUMBER(Applications!M619),OR(N(Applications!O619)&gt;0,UPPER(TRIM(Applications!I619))="INTERVIEWING",UPPER(TRIM(Applications!I619))="OFFER")),Applications!M619-WEEKDAY(Applications!M619,3),"")</f>
        <v/>
      </c>
      <c r="F619" s="26">
        <f>IF(AND(UPPER(TRIM(Applications!I619))="SKIPPED",ISNUMBER(Applications!A619)),Applications!A619-WEEKDAY(Applications!A619,3),"")</f>
        <v/>
      </c>
      <c r="G619" s="26">
        <f>IF(AND(UPPER(TRIM(Applications!I619))="BOOKMARKED",ISNUMBER(Applications!A619)),Applications!A619-WEEKDAY(Applications!A619,3),"")</f>
        <v/>
      </c>
      <c r="H619" s="26">
        <f>IF(AND(UPPER(TRIM(Applications!I619))="NOT APPLIED",ISNUMBER(Applications!A619)),Applications!A619-WEEKDAY(Applications!A619,3),"")</f>
        <v/>
      </c>
      <c r="I619" s="26">
        <f>IF(AND(UPPER(TRIM(Applications!I619))="REJECTED",ISNUMBER(Applications!M619)),Applications!M619-WEEKDAY(Applications!M619,3),"")</f>
        <v/>
      </c>
      <c r="J619" s="26">
        <f>IF(AND(UPPER(TRIM(Applications!I619))="OFFER",ISNUMBER(Applications!M619)),Applications!M619-WEEKDAY(Applications!M619,3),"")</f>
        <v/>
      </c>
      <c r="K619" s="26">
        <f>IF(TRIM(Applications!J619)="","",IFERROR(LOOKUP(2,1/ISNUMBER(SEARCH($R$2:$R$25,Applications!J619)),$S$2:$S$25),""))</f>
        <v/>
      </c>
      <c r="L619" s="26">
        <f>IF(K619="","",IF(COUNTIF(K$2:K619,K619)=1,COUNTIF(K$2:K$2000,K619)+(2001-ROW())/100000,""))</f>
        <v/>
      </c>
      <c r="M619" s="26">
        <f>IF(TRIM(Applications!D619)="","",TRIM(LEFT(TRIM(Applications!D619),FIND(",",TRIM(Applications!D619)&amp;",")-1)))</f>
        <v/>
      </c>
      <c r="N619" s="26">
        <f>IF(M619="","",IF(LEN(TRIM(LEFT(TRIM(MID(TRIM(Applications!D619),FIND(",",TRIM(Applications!D619)&amp;",")+1,200)),FIND(",",TRIM(MID(TRIM(Applications!D619),FIND(",",TRIM(Applications!D619)&amp;",")+1,200))&amp;",")-1)))=2,UPPER(TRIM(LEFT(TRIM(MID(TRIM(Applications!D619),FIND(",",TRIM(Applications!D619)&amp;",")+1,200)),FIND(",",TRIM(MID(TRIM(Applications!D619),FIND(",",TRIM(Applications!D619)&amp;",")+1,200))&amp;",")-1))),IFERROR(VLOOKUP(LOWER(TRIM(LEFT(TRIM(MID(TRIM(Applications!D619),FIND(",",TRIM(Applications!D619)&amp;",")+1,200)),FIND(",",TRIM(MID(TRIM(Applications!D619),FIND(",",TRIM(Applications!D619)&amp;",")+1,200))&amp;",")-1))),$U$2:$V$67,2,FALSE),"")))</f>
        <v/>
      </c>
      <c r="O619" s="26">
        <f>IF(M619="","",IF(N619="",M619,M619&amp;", "&amp;N619))</f>
        <v/>
      </c>
      <c r="P619" s="26">
        <f>IF(O619="","",IF(COUNTIF(O$2:O619,O619)=1,COUNTIF(O$2:O$2000,O619)+(2001-ROW())/100000,""))</f>
        <v/>
      </c>
    </row>
    <row r="620">
      <c r="A620" s="26">
        <f>IF(AND(ISNUMBER(Applications!A620),ISNUMBER(Applications!M620),OR(UPPER(TRIM(Applications!I620))="INTERVIEWING",UPPER(TRIM(Applications!I620))="REJECTED",UPPER(TRIM(Applications!I620))="OFFER")),IF(Applications!M620&gt;=Applications!A620,Applications!M620-Applications!A620,""),"")</f>
        <v/>
      </c>
      <c r="B620" s="26">
        <f>IF(AND(D620=1,ISNUMBER(Applications!A620)),WEEKDAY(Applications!A620),"")</f>
        <v/>
      </c>
      <c r="C620" s="27">
        <f>IF(AND(D620=1,ISNUMBER(Applications!A620)),Applications!A620-WEEKDAY(Applications!A620,3),"")</f>
        <v/>
      </c>
      <c r="D620" s="26">
        <f>IF(OR(UPPER(TRIM(Applications!I620))="APPLIED",UPPER(TRIM(Applications!I620))="INTERVIEWING",UPPER(TRIM(Applications!I620))="REJECTED",UPPER(TRIM(Applications!I620))="OFFER"),1,0)</f>
        <v/>
      </c>
      <c r="E620" s="26">
        <f>IF(AND(ISNUMBER(Applications!M620),OR(N(Applications!O620)&gt;0,UPPER(TRIM(Applications!I620))="INTERVIEWING",UPPER(TRIM(Applications!I620))="OFFER")),Applications!M620-WEEKDAY(Applications!M620,3),"")</f>
        <v/>
      </c>
      <c r="F620" s="26">
        <f>IF(AND(UPPER(TRIM(Applications!I620))="SKIPPED",ISNUMBER(Applications!A620)),Applications!A620-WEEKDAY(Applications!A620,3),"")</f>
        <v/>
      </c>
      <c r="G620" s="26">
        <f>IF(AND(UPPER(TRIM(Applications!I620))="BOOKMARKED",ISNUMBER(Applications!A620)),Applications!A620-WEEKDAY(Applications!A620,3),"")</f>
        <v/>
      </c>
      <c r="H620" s="26">
        <f>IF(AND(UPPER(TRIM(Applications!I620))="NOT APPLIED",ISNUMBER(Applications!A620)),Applications!A620-WEEKDAY(Applications!A620,3),"")</f>
        <v/>
      </c>
      <c r="I620" s="26">
        <f>IF(AND(UPPER(TRIM(Applications!I620))="REJECTED",ISNUMBER(Applications!M620)),Applications!M620-WEEKDAY(Applications!M620,3),"")</f>
        <v/>
      </c>
      <c r="J620" s="26">
        <f>IF(AND(UPPER(TRIM(Applications!I620))="OFFER",ISNUMBER(Applications!M620)),Applications!M620-WEEKDAY(Applications!M620,3),"")</f>
        <v/>
      </c>
      <c r="K620" s="26">
        <f>IF(TRIM(Applications!J620)="","",IFERROR(LOOKUP(2,1/ISNUMBER(SEARCH($R$2:$R$25,Applications!J620)),$S$2:$S$25),""))</f>
        <v/>
      </c>
      <c r="L620" s="26">
        <f>IF(K620="","",IF(COUNTIF(K$2:K620,K620)=1,COUNTIF(K$2:K$2000,K620)+(2001-ROW())/100000,""))</f>
        <v/>
      </c>
      <c r="M620" s="26">
        <f>IF(TRIM(Applications!D620)="","",TRIM(LEFT(TRIM(Applications!D620),FIND(",",TRIM(Applications!D620)&amp;",")-1)))</f>
        <v/>
      </c>
      <c r="N620" s="26">
        <f>IF(M620="","",IF(LEN(TRIM(LEFT(TRIM(MID(TRIM(Applications!D620),FIND(",",TRIM(Applications!D620)&amp;",")+1,200)),FIND(",",TRIM(MID(TRIM(Applications!D620),FIND(",",TRIM(Applications!D620)&amp;",")+1,200))&amp;",")-1)))=2,UPPER(TRIM(LEFT(TRIM(MID(TRIM(Applications!D620),FIND(",",TRIM(Applications!D620)&amp;",")+1,200)),FIND(",",TRIM(MID(TRIM(Applications!D620),FIND(",",TRIM(Applications!D620)&amp;",")+1,200))&amp;",")-1))),IFERROR(VLOOKUP(LOWER(TRIM(LEFT(TRIM(MID(TRIM(Applications!D620),FIND(",",TRIM(Applications!D620)&amp;",")+1,200)),FIND(",",TRIM(MID(TRIM(Applications!D620),FIND(",",TRIM(Applications!D620)&amp;",")+1,200))&amp;",")-1))),$U$2:$V$67,2,FALSE),"")))</f>
        <v/>
      </c>
      <c r="O620" s="26">
        <f>IF(M620="","",IF(N620="",M620,M620&amp;", "&amp;N620))</f>
        <v/>
      </c>
      <c r="P620" s="26">
        <f>IF(O620="","",IF(COUNTIF(O$2:O620,O620)=1,COUNTIF(O$2:O$2000,O620)+(2001-ROW())/100000,""))</f>
        <v/>
      </c>
    </row>
    <row r="621">
      <c r="A621" s="26">
        <f>IF(AND(ISNUMBER(Applications!A621),ISNUMBER(Applications!M621),OR(UPPER(TRIM(Applications!I621))="INTERVIEWING",UPPER(TRIM(Applications!I621))="REJECTED",UPPER(TRIM(Applications!I621))="OFFER")),IF(Applications!M621&gt;=Applications!A621,Applications!M621-Applications!A621,""),"")</f>
        <v/>
      </c>
      <c r="B621" s="26">
        <f>IF(AND(D621=1,ISNUMBER(Applications!A621)),WEEKDAY(Applications!A621),"")</f>
        <v/>
      </c>
      <c r="C621" s="27">
        <f>IF(AND(D621=1,ISNUMBER(Applications!A621)),Applications!A621-WEEKDAY(Applications!A621,3),"")</f>
        <v/>
      </c>
      <c r="D621" s="26">
        <f>IF(OR(UPPER(TRIM(Applications!I621))="APPLIED",UPPER(TRIM(Applications!I621))="INTERVIEWING",UPPER(TRIM(Applications!I621))="REJECTED",UPPER(TRIM(Applications!I621))="OFFER"),1,0)</f>
        <v/>
      </c>
      <c r="E621" s="26">
        <f>IF(AND(ISNUMBER(Applications!M621),OR(N(Applications!O621)&gt;0,UPPER(TRIM(Applications!I621))="INTERVIEWING",UPPER(TRIM(Applications!I621))="OFFER")),Applications!M621-WEEKDAY(Applications!M621,3),"")</f>
        <v/>
      </c>
      <c r="F621" s="26">
        <f>IF(AND(UPPER(TRIM(Applications!I621))="SKIPPED",ISNUMBER(Applications!A621)),Applications!A621-WEEKDAY(Applications!A621,3),"")</f>
        <v/>
      </c>
      <c r="G621" s="26">
        <f>IF(AND(UPPER(TRIM(Applications!I621))="BOOKMARKED",ISNUMBER(Applications!A621)),Applications!A621-WEEKDAY(Applications!A621,3),"")</f>
        <v/>
      </c>
      <c r="H621" s="26">
        <f>IF(AND(UPPER(TRIM(Applications!I621))="NOT APPLIED",ISNUMBER(Applications!A621)),Applications!A621-WEEKDAY(Applications!A621,3),"")</f>
        <v/>
      </c>
      <c r="I621" s="26">
        <f>IF(AND(UPPER(TRIM(Applications!I621))="REJECTED",ISNUMBER(Applications!M621)),Applications!M621-WEEKDAY(Applications!M621,3),"")</f>
        <v/>
      </c>
      <c r="J621" s="26">
        <f>IF(AND(UPPER(TRIM(Applications!I621))="OFFER",ISNUMBER(Applications!M621)),Applications!M621-WEEKDAY(Applications!M621,3),"")</f>
        <v/>
      </c>
      <c r="K621" s="26">
        <f>IF(TRIM(Applications!J621)="","",IFERROR(LOOKUP(2,1/ISNUMBER(SEARCH($R$2:$R$25,Applications!J621)),$S$2:$S$25),""))</f>
        <v/>
      </c>
      <c r="L621" s="26">
        <f>IF(K621="","",IF(COUNTIF(K$2:K621,K621)=1,COUNTIF(K$2:K$2000,K621)+(2001-ROW())/100000,""))</f>
        <v/>
      </c>
      <c r="M621" s="26">
        <f>IF(TRIM(Applications!D621)="","",TRIM(LEFT(TRIM(Applications!D621),FIND(",",TRIM(Applications!D621)&amp;",")-1)))</f>
        <v/>
      </c>
      <c r="N621" s="26">
        <f>IF(M621="","",IF(LEN(TRIM(LEFT(TRIM(MID(TRIM(Applications!D621),FIND(",",TRIM(Applications!D621)&amp;",")+1,200)),FIND(",",TRIM(MID(TRIM(Applications!D621),FIND(",",TRIM(Applications!D621)&amp;",")+1,200))&amp;",")-1)))=2,UPPER(TRIM(LEFT(TRIM(MID(TRIM(Applications!D621),FIND(",",TRIM(Applications!D621)&amp;",")+1,200)),FIND(",",TRIM(MID(TRIM(Applications!D621),FIND(",",TRIM(Applications!D621)&amp;",")+1,200))&amp;",")-1))),IFERROR(VLOOKUP(LOWER(TRIM(LEFT(TRIM(MID(TRIM(Applications!D621),FIND(",",TRIM(Applications!D621)&amp;",")+1,200)),FIND(",",TRIM(MID(TRIM(Applications!D621),FIND(",",TRIM(Applications!D621)&amp;",")+1,200))&amp;",")-1))),$U$2:$V$67,2,FALSE),"")))</f>
        <v/>
      </c>
      <c r="O621" s="26">
        <f>IF(M621="","",IF(N621="",M621,M621&amp;", "&amp;N621))</f>
        <v/>
      </c>
      <c r="P621" s="26">
        <f>IF(O621="","",IF(COUNTIF(O$2:O621,O621)=1,COUNTIF(O$2:O$2000,O621)+(2001-ROW())/100000,""))</f>
        <v/>
      </c>
    </row>
    <row r="622">
      <c r="A622" s="26">
        <f>IF(AND(ISNUMBER(Applications!A622),ISNUMBER(Applications!M622),OR(UPPER(TRIM(Applications!I622))="INTERVIEWING",UPPER(TRIM(Applications!I622))="REJECTED",UPPER(TRIM(Applications!I622))="OFFER")),IF(Applications!M622&gt;=Applications!A622,Applications!M622-Applications!A622,""),"")</f>
        <v/>
      </c>
      <c r="B622" s="26">
        <f>IF(AND(D622=1,ISNUMBER(Applications!A622)),WEEKDAY(Applications!A622),"")</f>
        <v/>
      </c>
      <c r="C622" s="27">
        <f>IF(AND(D622=1,ISNUMBER(Applications!A622)),Applications!A622-WEEKDAY(Applications!A622,3),"")</f>
        <v/>
      </c>
      <c r="D622" s="26">
        <f>IF(OR(UPPER(TRIM(Applications!I622))="APPLIED",UPPER(TRIM(Applications!I622))="INTERVIEWING",UPPER(TRIM(Applications!I622))="REJECTED",UPPER(TRIM(Applications!I622))="OFFER"),1,0)</f>
        <v/>
      </c>
      <c r="E622" s="26">
        <f>IF(AND(ISNUMBER(Applications!M622),OR(N(Applications!O622)&gt;0,UPPER(TRIM(Applications!I622))="INTERVIEWING",UPPER(TRIM(Applications!I622))="OFFER")),Applications!M622-WEEKDAY(Applications!M622,3),"")</f>
        <v/>
      </c>
      <c r="F622" s="26">
        <f>IF(AND(UPPER(TRIM(Applications!I622))="SKIPPED",ISNUMBER(Applications!A622)),Applications!A622-WEEKDAY(Applications!A622,3),"")</f>
        <v/>
      </c>
      <c r="G622" s="26">
        <f>IF(AND(UPPER(TRIM(Applications!I622))="BOOKMARKED",ISNUMBER(Applications!A622)),Applications!A622-WEEKDAY(Applications!A622,3),"")</f>
        <v/>
      </c>
      <c r="H622" s="26">
        <f>IF(AND(UPPER(TRIM(Applications!I622))="NOT APPLIED",ISNUMBER(Applications!A622)),Applications!A622-WEEKDAY(Applications!A622,3),"")</f>
        <v/>
      </c>
      <c r="I622" s="26">
        <f>IF(AND(UPPER(TRIM(Applications!I622))="REJECTED",ISNUMBER(Applications!M622)),Applications!M622-WEEKDAY(Applications!M622,3),"")</f>
        <v/>
      </c>
      <c r="J622" s="26">
        <f>IF(AND(UPPER(TRIM(Applications!I622))="OFFER",ISNUMBER(Applications!M622)),Applications!M622-WEEKDAY(Applications!M622,3),"")</f>
        <v/>
      </c>
      <c r="K622" s="26">
        <f>IF(TRIM(Applications!J622)="","",IFERROR(LOOKUP(2,1/ISNUMBER(SEARCH($R$2:$R$25,Applications!J622)),$S$2:$S$25),""))</f>
        <v/>
      </c>
      <c r="L622" s="26">
        <f>IF(K622="","",IF(COUNTIF(K$2:K622,K622)=1,COUNTIF(K$2:K$2000,K622)+(2001-ROW())/100000,""))</f>
        <v/>
      </c>
      <c r="M622" s="26">
        <f>IF(TRIM(Applications!D622)="","",TRIM(LEFT(TRIM(Applications!D622),FIND(",",TRIM(Applications!D622)&amp;",")-1)))</f>
        <v/>
      </c>
      <c r="N622" s="26">
        <f>IF(M622="","",IF(LEN(TRIM(LEFT(TRIM(MID(TRIM(Applications!D622),FIND(",",TRIM(Applications!D622)&amp;",")+1,200)),FIND(",",TRIM(MID(TRIM(Applications!D622),FIND(",",TRIM(Applications!D622)&amp;",")+1,200))&amp;",")-1)))=2,UPPER(TRIM(LEFT(TRIM(MID(TRIM(Applications!D622),FIND(",",TRIM(Applications!D622)&amp;",")+1,200)),FIND(",",TRIM(MID(TRIM(Applications!D622),FIND(",",TRIM(Applications!D622)&amp;",")+1,200))&amp;",")-1))),IFERROR(VLOOKUP(LOWER(TRIM(LEFT(TRIM(MID(TRIM(Applications!D622),FIND(",",TRIM(Applications!D622)&amp;",")+1,200)),FIND(",",TRIM(MID(TRIM(Applications!D622),FIND(",",TRIM(Applications!D622)&amp;",")+1,200))&amp;",")-1))),$U$2:$V$67,2,FALSE),"")))</f>
        <v/>
      </c>
      <c r="O622" s="26">
        <f>IF(M622="","",IF(N622="",M622,M622&amp;", "&amp;N622))</f>
        <v/>
      </c>
      <c r="P622" s="26">
        <f>IF(O622="","",IF(COUNTIF(O$2:O622,O622)=1,COUNTIF(O$2:O$2000,O622)+(2001-ROW())/100000,""))</f>
        <v/>
      </c>
    </row>
    <row r="623">
      <c r="A623" s="26">
        <f>IF(AND(ISNUMBER(Applications!A623),ISNUMBER(Applications!M623),OR(UPPER(TRIM(Applications!I623))="INTERVIEWING",UPPER(TRIM(Applications!I623))="REJECTED",UPPER(TRIM(Applications!I623))="OFFER")),IF(Applications!M623&gt;=Applications!A623,Applications!M623-Applications!A623,""),"")</f>
        <v/>
      </c>
      <c r="B623" s="26">
        <f>IF(AND(D623=1,ISNUMBER(Applications!A623)),WEEKDAY(Applications!A623),"")</f>
        <v/>
      </c>
      <c r="C623" s="27">
        <f>IF(AND(D623=1,ISNUMBER(Applications!A623)),Applications!A623-WEEKDAY(Applications!A623,3),"")</f>
        <v/>
      </c>
      <c r="D623" s="26">
        <f>IF(OR(UPPER(TRIM(Applications!I623))="APPLIED",UPPER(TRIM(Applications!I623))="INTERVIEWING",UPPER(TRIM(Applications!I623))="REJECTED",UPPER(TRIM(Applications!I623))="OFFER"),1,0)</f>
        <v/>
      </c>
      <c r="E623" s="26">
        <f>IF(AND(ISNUMBER(Applications!M623),OR(N(Applications!O623)&gt;0,UPPER(TRIM(Applications!I623))="INTERVIEWING",UPPER(TRIM(Applications!I623))="OFFER")),Applications!M623-WEEKDAY(Applications!M623,3),"")</f>
        <v/>
      </c>
      <c r="F623" s="26">
        <f>IF(AND(UPPER(TRIM(Applications!I623))="SKIPPED",ISNUMBER(Applications!A623)),Applications!A623-WEEKDAY(Applications!A623,3),"")</f>
        <v/>
      </c>
      <c r="G623" s="26">
        <f>IF(AND(UPPER(TRIM(Applications!I623))="BOOKMARKED",ISNUMBER(Applications!A623)),Applications!A623-WEEKDAY(Applications!A623,3),"")</f>
        <v/>
      </c>
      <c r="H623" s="26">
        <f>IF(AND(UPPER(TRIM(Applications!I623))="NOT APPLIED",ISNUMBER(Applications!A623)),Applications!A623-WEEKDAY(Applications!A623,3),"")</f>
        <v/>
      </c>
      <c r="I623" s="26">
        <f>IF(AND(UPPER(TRIM(Applications!I623))="REJECTED",ISNUMBER(Applications!M623)),Applications!M623-WEEKDAY(Applications!M623,3),"")</f>
        <v/>
      </c>
      <c r="J623" s="26">
        <f>IF(AND(UPPER(TRIM(Applications!I623))="OFFER",ISNUMBER(Applications!M623)),Applications!M623-WEEKDAY(Applications!M623,3),"")</f>
        <v/>
      </c>
      <c r="K623" s="26">
        <f>IF(TRIM(Applications!J623)="","",IFERROR(LOOKUP(2,1/ISNUMBER(SEARCH($R$2:$R$25,Applications!J623)),$S$2:$S$25),""))</f>
        <v/>
      </c>
      <c r="L623" s="26">
        <f>IF(K623="","",IF(COUNTIF(K$2:K623,K623)=1,COUNTIF(K$2:K$2000,K623)+(2001-ROW())/100000,""))</f>
        <v/>
      </c>
      <c r="M623" s="26">
        <f>IF(TRIM(Applications!D623)="","",TRIM(LEFT(TRIM(Applications!D623),FIND(",",TRIM(Applications!D623)&amp;",")-1)))</f>
        <v/>
      </c>
      <c r="N623" s="26">
        <f>IF(M623="","",IF(LEN(TRIM(LEFT(TRIM(MID(TRIM(Applications!D623),FIND(",",TRIM(Applications!D623)&amp;",")+1,200)),FIND(",",TRIM(MID(TRIM(Applications!D623),FIND(",",TRIM(Applications!D623)&amp;",")+1,200))&amp;",")-1)))=2,UPPER(TRIM(LEFT(TRIM(MID(TRIM(Applications!D623),FIND(",",TRIM(Applications!D623)&amp;",")+1,200)),FIND(",",TRIM(MID(TRIM(Applications!D623),FIND(",",TRIM(Applications!D623)&amp;",")+1,200))&amp;",")-1))),IFERROR(VLOOKUP(LOWER(TRIM(LEFT(TRIM(MID(TRIM(Applications!D623),FIND(",",TRIM(Applications!D623)&amp;",")+1,200)),FIND(",",TRIM(MID(TRIM(Applications!D623),FIND(",",TRIM(Applications!D623)&amp;",")+1,200))&amp;",")-1))),$U$2:$V$67,2,FALSE),"")))</f>
        <v/>
      </c>
      <c r="O623" s="26">
        <f>IF(M623="","",IF(N623="",M623,M623&amp;", "&amp;N623))</f>
        <v/>
      </c>
      <c r="P623" s="26">
        <f>IF(O623="","",IF(COUNTIF(O$2:O623,O623)=1,COUNTIF(O$2:O$2000,O623)+(2001-ROW())/100000,""))</f>
        <v/>
      </c>
    </row>
    <row r="624">
      <c r="A624" s="26">
        <f>IF(AND(ISNUMBER(Applications!A624),ISNUMBER(Applications!M624),OR(UPPER(TRIM(Applications!I624))="INTERVIEWING",UPPER(TRIM(Applications!I624))="REJECTED",UPPER(TRIM(Applications!I624))="OFFER")),IF(Applications!M624&gt;=Applications!A624,Applications!M624-Applications!A624,""),"")</f>
        <v/>
      </c>
      <c r="B624" s="26">
        <f>IF(AND(D624=1,ISNUMBER(Applications!A624)),WEEKDAY(Applications!A624),"")</f>
        <v/>
      </c>
      <c r="C624" s="27">
        <f>IF(AND(D624=1,ISNUMBER(Applications!A624)),Applications!A624-WEEKDAY(Applications!A624,3),"")</f>
        <v/>
      </c>
      <c r="D624" s="26">
        <f>IF(OR(UPPER(TRIM(Applications!I624))="APPLIED",UPPER(TRIM(Applications!I624))="INTERVIEWING",UPPER(TRIM(Applications!I624))="REJECTED",UPPER(TRIM(Applications!I624))="OFFER"),1,0)</f>
        <v/>
      </c>
      <c r="E624" s="26">
        <f>IF(AND(ISNUMBER(Applications!M624),OR(N(Applications!O624)&gt;0,UPPER(TRIM(Applications!I624))="INTERVIEWING",UPPER(TRIM(Applications!I624))="OFFER")),Applications!M624-WEEKDAY(Applications!M624,3),"")</f>
        <v/>
      </c>
      <c r="F624" s="26">
        <f>IF(AND(UPPER(TRIM(Applications!I624))="SKIPPED",ISNUMBER(Applications!A624)),Applications!A624-WEEKDAY(Applications!A624,3),"")</f>
        <v/>
      </c>
      <c r="G624" s="26">
        <f>IF(AND(UPPER(TRIM(Applications!I624))="BOOKMARKED",ISNUMBER(Applications!A624)),Applications!A624-WEEKDAY(Applications!A624,3),"")</f>
        <v/>
      </c>
      <c r="H624" s="26">
        <f>IF(AND(UPPER(TRIM(Applications!I624))="NOT APPLIED",ISNUMBER(Applications!A624)),Applications!A624-WEEKDAY(Applications!A624,3),"")</f>
        <v/>
      </c>
      <c r="I624" s="26">
        <f>IF(AND(UPPER(TRIM(Applications!I624))="REJECTED",ISNUMBER(Applications!M624)),Applications!M624-WEEKDAY(Applications!M624,3),"")</f>
        <v/>
      </c>
      <c r="J624" s="26">
        <f>IF(AND(UPPER(TRIM(Applications!I624))="OFFER",ISNUMBER(Applications!M624)),Applications!M624-WEEKDAY(Applications!M624,3),"")</f>
        <v/>
      </c>
      <c r="K624" s="26">
        <f>IF(TRIM(Applications!J624)="","",IFERROR(LOOKUP(2,1/ISNUMBER(SEARCH($R$2:$R$25,Applications!J624)),$S$2:$S$25),""))</f>
        <v/>
      </c>
      <c r="L624" s="26">
        <f>IF(K624="","",IF(COUNTIF(K$2:K624,K624)=1,COUNTIF(K$2:K$2000,K624)+(2001-ROW())/100000,""))</f>
        <v/>
      </c>
      <c r="M624" s="26">
        <f>IF(TRIM(Applications!D624)="","",TRIM(LEFT(TRIM(Applications!D624),FIND(",",TRIM(Applications!D624)&amp;",")-1)))</f>
        <v/>
      </c>
      <c r="N624" s="26">
        <f>IF(M624="","",IF(LEN(TRIM(LEFT(TRIM(MID(TRIM(Applications!D624),FIND(",",TRIM(Applications!D624)&amp;",")+1,200)),FIND(",",TRIM(MID(TRIM(Applications!D624),FIND(",",TRIM(Applications!D624)&amp;",")+1,200))&amp;",")-1)))=2,UPPER(TRIM(LEFT(TRIM(MID(TRIM(Applications!D624),FIND(",",TRIM(Applications!D624)&amp;",")+1,200)),FIND(",",TRIM(MID(TRIM(Applications!D624),FIND(",",TRIM(Applications!D624)&amp;",")+1,200))&amp;",")-1))),IFERROR(VLOOKUP(LOWER(TRIM(LEFT(TRIM(MID(TRIM(Applications!D624),FIND(",",TRIM(Applications!D624)&amp;",")+1,200)),FIND(",",TRIM(MID(TRIM(Applications!D624),FIND(",",TRIM(Applications!D624)&amp;",")+1,200))&amp;",")-1))),$U$2:$V$67,2,FALSE),"")))</f>
        <v/>
      </c>
      <c r="O624" s="26">
        <f>IF(M624="","",IF(N624="",M624,M624&amp;", "&amp;N624))</f>
        <v/>
      </c>
      <c r="P624" s="26">
        <f>IF(O624="","",IF(COUNTIF(O$2:O624,O624)=1,COUNTIF(O$2:O$2000,O624)+(2001-ROW())/100000,""))</f>
        <v/>
      </c>
    </row>
    <row r="625">
      <c r="A625" s="26">
        <f>IF(AND(ISNUMBER(Applications!A625),ISNUMBER(Applications!M625),OR(UPPER(TRIM(Applications!I625))="INTERVIEWING",UPPER(TRIM(Applications!I625))="REJECTED",UPPER(TRIM(Applications!I625))="OFFER")),IF(Applications!M625&gt;=Applications!A625,Applications!M625-Applications!A625,""),"")</f>
        <v/>
      </c>
      <c r="B625" s="26">
        <f>IF(AND(D625=1,ISNUMBER(Applications!A625)),WEEKDAY(Applications!A625),"")</f>
        <v/>
      </c>
      <c r="C625" s="27">
        <f>IF(AND(D625=1,ISNUMBER(Applications!A625)),Applications!A625-WEEKDAY(Applications!A625,3),"")</f>
        <v/>
      </c>
      <c r="D625" s="26">
        <f>IF(OR(UPPER(TRIM(Applications!I625))="APPLIED",UPPER(TRIM(Applications!I625))="INTERVIEWING",UPPER(TRIM(Applications!I625))="REJECTED",UPPER(TRIM(Applications!I625))="OFFER"),1,0)</f>
        <v/>
      </c>
      <c r="E625" s="26">
        <f>IF(AND(ISNUMBER(Applications!M625),OR(N(Applications!O625)&gt;0,UPPER(TRIM(Applications!I625))="INTERVIEWING",UPPER(TRIM(Applications!I625))="OFFER")),Applications!M625-WEEKDAY(Applications!M625,3),"")</f>
        <v/>
      </c>
      <c r="F625" s="26">
        <f>IF(AND(UPPER(TRIM(Applications!I625))="SKIPPED",ISNUMBER(Applications!A625)),Applications!A625-WEEKDAY(Applications!A625,3),"")</f>
        <v/>
      </c>
      <c r="G625" s="26">
        <f>IF(AND(UPPER(TRIM(Applications!I625))="BOOKMARKED",ISNUMBER(Applications!A625)),Applications!A625-WEEKDAY(Applications!A625,3),"")</f>
        <v/>
      </c>
      <c r="H625" s="26">
        <f>IF(AND(UPPER(TRIM(Applications!I625))="NOT APPLIED",ISNUMBER(Applications!A625)),Applications!A625-WEEKDAY(Applications!A625,3),"")</f>
        <v/>
      </c>
      <c r="I625" s="26">
        <f>IF(AND(UPPER(TRIM(Applications!I625))="REJECTED",ISNUMBER(Applications!M625)),Applications!M625-WEEKDAY(Applications!M625,3),"")</f>
        <v/>
      </c>
      <c r="J625" s="26">
        <f>IF(AND(UPPER(TRIM(Applications!I625))="OFFER",ISNUMBER(Applications!M625)),Applications!M625-WEEKDAY(Applications!M625,3),"")</f>
        <v/>
      </c>
      <c r="K625" s="26">
        <f>IF(TRIM(Applications!J625)="","",IFERROR(LOOKUP(2,1/ISNUMBER(SEARCH($R$2:$R$25,Applications!J625)),$S$2:$S$25),""))</f>
        <v/>
      </c>
      <c r="L625" s="26">
        <f>IF(K625="","",IF(COUNTIF(K$2:K625,K625)=1,COUNTIF(K$2:K$2000,K625)+(2001-ROW())/100000,""))</f>
        <v/>
      </c>
      <c r="M625" s="26">
        <f>IF(TRIM(Applications!D625)="","",TRIM(LEFT(TRIM(Applications!D625),FIND(",",TRIM(Applications!D625)&amp;",")-1)))</f>
        <v/>
      </c>
      <c r="N625" s="26">
        <f>IF(M625="","",IF(LEN(TRIM(LEFT(TRIM(MID(TRIM(Applications!D625),FIND(",",TRIM(Applications!D625)&amp;",")+1,200)),FIND(",",TRIM(MID(TRIM(Applications!D625),FIND(",",TRIM(Applications!D625)&amp;",")+1,200))&amp;",")-1)))=2,UPPER(TRIM(LEFT(TRIM(MID(TRIM(Applications!D625),FIND(",",TRIM(Applications!D625)&amp;",")+1,200)),FIND(",",TRIM(MID(TRIM(Applications!D625),FIND(",",TRIM(Applications!D625)&amp;",")+1,200))&amp;",")-1))),IFERROR(VLOOKUP(LOWER(TRIM(LEFT(TRIM(MID(TRIM(Applications!D625),FIND(",",TRIM(Applications!D625)&amp;",")+1,200)),FIND(",",TRIM(MID(TRIM(Applications!D625),FIND(",",TRIM(Applications!D625)&amp;",")+1,200))&amp;",")-1))),$U$2:$V$67,2,FALSE),"")))</f>
        <v/>
      </c>
      <c r="O625" s="26">
        <f>IF(M625="","",IF(N625="",M625,M625&amp;", "&amp;N625))</f>
        <v/>
      </c>
      <c r="P625" s="26">
        <f>IF(O625="","",IF(COUNTIF(O$2:O625,O625)=1,COUNTIF(O$2:O$2000,O625)+(2001-ROW())/100000,""))</f>
        <v/>
      </c>
    </row>
    <row r="626">
      <c r="A626" s="26">
        <f>IF(AND(ISNUMBER(Applications!A626),ISNUMBER(Applications!M626),OR(UPPER(TRIM(Applications!I626))="INTERVIEWING",UPPER(TRIM(Applications!I626))="REJECTED",UPPER(TRIM(Applications!I626))="OFFER")),IF(Applications!M626&gt;=Applications!A626,Applications!M626-Applications!A626,""),"")</f>
        <v/>
      </c>
      <c r="B626" s="26">
        <f>IF(AND(D626=1,ISNUMBER(Applications!A626)),WEEKDAY(Applications!A626),"")</f>
        <v/>
      </c>
      <c r="C626" s="27">
        <f>IF(AND(D626=1,ISNUMBER(Applications!A626)),Applications!A626-WEEKDAY(Applications!A626,3),"")</f>
        <v/>
      </c>
      <c r="D626" s="26">
        <f>IF(OR(UPPER(TRIM(Applications!I626))="APPLIED",UPPER(TRIM(Applications!I626))="INTERVIEWING",UPPER(TRIM(Applications!I626))="REJECTED",UPPER(TRIM(Applications!I626))="OFFER"),1,0)</f>
        <v/>
      </c>
      <c r="E626" s="26">
        <f>IF(AND(ISNUMBER(Applications!M626),OR(N(Applications!O626)&gt;0,UPPER(TRIM(Applications!I626))="INTERVIEWING",UPPER(TRIM(Applications!I626))="OFFER")),Applications!M626-WEEKDAY(Applications!M626,3),"")</f>
        <v/>
      </c>
      <c r="F626" s="26">
        <f>IF(AND(UPPER(TRIM(Applications!I626))="SKIPPED",ISNUMBER(Applications!A626)),Applications!A626-WEEKDAY(Applications!A626,3),"")</f>
        <v/>
      </c>
      <c r="G626" s="26">
        <f>IF(AND(UPPER(TRIM(Applications!I626))="BOOKMARKED",ISNUMBER(Applications!A626)),Applications!A626-WEEKDAY(Applications!A626,3),"")</f>
        <v/>
      </c>
      <c r="H626" s="26">
        <f>IF(AND(UPPER(TRIM(Applications!I626))="NOT APPLIED",ISNUMBER(Applications!A626)),Applications!A626-WEEKDAY(Applications!A626,3),"")</f>
        <v/>
      </c>
      <c r="I626" s="26">
        <f>IF(AND(UPPER(TRIM(Applications!I626))="REJECTED",ISNUMBER(Applications!M626)),Applications!M626-WEEKDAY(Applications!M626,3),"")</f>
        <v/>
      </c>
      <c r="J626" s="26">
        <f>IF(AND(UPPER(TRIM(Applications!I626))="OFFER",ISNUMBER(Applications!M626)),Applications!M626-WEEKDAY(Applications!M626,3),"")</f>
        <v/>
      </c>
      <c r="K626" s="26">
        <f>IF(TRIM(Applications!J626)="","",IFERROR(LOOKUP(2,1/ISNUMBER(SEARCH($R$2:$R$25,Applications!J626)),$S$2:$S$25),""))</f>
        <v/>
      </c>
      <c r="L626" s="26">
        <f>IF(K626="","",IF(COUNTIF(K$2:K626,K626)=1,COUNTIF(K$2:K$2000,K626)+(2001-ROW())/100000,""))</f>
        <v/>
      </c>
      <c r="M626" s="26">
        <f>IF(TRIM(Applications!D626)="","",TRIM(LEFT(TRIM(Applications!D626),FIND(",",TRIM(Applications!D626)&amp;",")-1)))</f>
        <v/>
      </c>
      <c r="N626" s="26">
        <f>IF(M626="","",IF(LEN(TRIM(LEFT(TRIM(MID(TRIM(Applications!D626),FIND(",",TRIM(Applications!D626)&amp;",")+1,200)),FIND(",",TRIM(MID(TRIM(Applications!D626),FIND(",",TRIM(Applications!D626)&amp;",")+1,200))&amp;",")-1)))=2,UPPER(TRIM(LEFT(TRIM(MID(TRIM(Applications!D626),FIND(",",TRIM(Applications!D626)&amp;",")+1,200)),FIND(",",TRIM(MID(TRIM(Applications!D626),FIND(",",TRIM(Applications!D626)&amp;",")+1,200))&amp;",")-1))),IFERROR(VLOOKUP(LOWER(TRIM(LEFT(TRIM(MID(TRIM(Applications!D626),FIND(",",TRIM(Applications!D626)&amp;",")+1,200)),FIND(",",TRIM(MID(TRIM(Applications!D626),FIND(",",TRIM(Applications!D626)&amp;",")+1,200))&amp;",")-1))),$U$2:$V$67,2,FALSE),"")))</f>
        <v/>
      </c>
      <c r="O626" s="26">
        <f>IF(M626="","",IF(N626="",M626,M626&amp;", "&amp;N626))</f>
        <v/>
      </c>
      <c r="P626" s="26">
        <f>IF(O626="","",IF(COUNTIF(O$2:O626,O626)=1,COUNTIF(O$2:O$2000,O626)+(2001-ROW())/100000,""))</f>
        <v/>
      </c>
    </row>
    <row r="627">
      <c r="A627" s="26">
        <f>IF(AND(ISNUMBER(Applications!A627),ISNUMBER(Applications!M627),OR(UPPER(TRIM(Applications!I627))="INTERVIEWING",UPPER(TRIM(Applications!I627))="REJECTED",UPPER(TRIM(Applications!I627))="OFFER")),IF(Applications!M627&gt;=Applications!A627,Applications!M627-Applications!A627,""),"")</f>
        <v/>
      </c>
      <c r="B627" s="26">
        <f>IF(AND(D627=1,ISNUMBER(Applications!A627)),WEEKDAY(Applications!A627),"")</f>
        <v/>
      </c>
      <c r="C627" s="27">
        <f>IF(AND(D627=1,ISNUMBER(Applications!A627)),Applications!A627-WEEKDAY(Applications!A627,3),"")</f>
        <v/>
      </c>
      <c r="D627" s="26">
        <f>IF(OR(UPPER(TRIM(Applications!I627))="APPLIED",UPPER(TRIM(Applications!I627))="INTERVIEWING",UPPER(TRIM(Applications!I627))="REJECTED",UPPER(TRIM(Applications!I627))="OFFER"),1,0)</f>
        <v/>
      </c>
      <c r="E627" s="26">
        <f>IF(AND(ISNUMBER(Applications!M627),OR(N(Applications!O627)&gt;0,UPPER(TRIM(Applications!I627))="INTERVIEWING",UPPER(TRIM(Applications!I627))="OFFER")),Applications!M627-WEEKDAY(Applications!M627,3),"")</f>
        <v/>
      </c>
      <c r="F627" s="26">
        <f>IF(AND(UPPER(TRIM(Applications!I627))="SKIPPED",ISNUMBER(Applications!A627)),Applications!A627-WEEKDAY(Applications!A627,3),"")</f>
        <v/>
      </c>
      <c r="G627" s="26">
        <f>IF(AND(UPPER(TRIM(Applications!I627))="BOOKMARKED",ISNUMBER(Applications!A627)),Applications!A627-WEEKDAY(Applications!A627,3),"")</f>
        <v/>
      </c>
      <c r="H627" s="26">
        <f>IF(AND(UPPER(TRIM(Applications!I627))="NOT APPLIED",ISNUMBER(Applications!A627)),Applications!A627-WEEKDAY(Applications!A627,3),"")</f>
        <v/>
      </c>
      <c r="I627" s="26">
        <f>IF(AND(UPPER(TRIM(Applications!I627))="REJECTED",ISNUMBER(Applications!M627)),Applications!M627-WEEKDAY(Applications!M627,3),"")</f>
        <v/>
      </c>
      <c r="J627" s="26">
        <f>IF(AND(UPPER(TRIM(Applications!I627))="OFFER",ISNUMBER(Applications!M627)),Applications!M627-WEEKDAY(Applications!M627,3),"")</f>
        <v/>
      </c>
      <c r="K627" s="26">
        <f>IF(TRIM(Applications!J627)="","",IFERROR(LOOKUP(2,1/ISNUMBER(SEARCH($R$2:$R$25,Applications!J627)),$S$2:$S$25),""))</f>
        <v/>
      </c>
      <c r="L627" s="26">
        <f>IF(K627="","",IF(COUNTIF(K$2:K627,K627)=1,COUNTIF(K$2:K$2000,K627)+(2001-ROW())/100000,""))</f>
        <v/>
      </c>
      <c r="M627" s="26">
        <f>IF(TRIM(Applications!D627)="","",TRIM(LEFT(TRIM(Applications!D627),FIND(",",TRIM(Applications!D627)&amp;",")-1)))</f>
        <v/>
      </c>
      <c r="N627" s="26">
        <f>IF(M627="","",IF(LEN(TRIM(LEFT(TRIM(MID(TRIM(Applications!D627),FIND(",",TRIM(Applications!D627)&amp;",")+1,200)),FIND(",",TRIM(MID(TRIM(Applications!D627),FIND(",",TRIM(Applications!D627)&amp;",")+1,200))&amp;",")-1)))=2,UPPER(TRIM(LEFT(TRIM(MID(TRIM(Applications!D627),FIND(",",TRIM(Applications!D627)&amp;",")+1,200)),FIND(",",TRIM(MID(TRIM(Applications!D627),FIND(",",TRIM(Applications!D627)&amp;",")+1,200))&amp;",")-1))),IFERROR(VLOOKUP(LOWER(TRIM(LEFT(TRIM(MID(TRIM(Applications!D627),FIND(",",TRIM(Applications!D627)&amp;",")+1,200)),FIND(",",TRIM(MID(TRIM(Applications!D627),FIND(",",TRIM(Applications!D627)&amp;",")+1,200))&amp;",")-1))),$U$2:$V$67,2,FALSE),"")))</f>
        <v/>
      </c>
      <c r="O627" s="26">
        <f>IF(M627="","",IF(N627="",M627,M627&amp;", "&amp;N627))</f>
        <v/>
      </c>
      <c r="P627" s="26">
        <f>IF(O627="","",IF(COUNTIF(O$2:O627,O627)=1,COUNTIF(O$2:O$2000,O627)+(2001-ROW())/100000,""))</f>
        <v/>
      </c>
    </row>
    <row r="628">
      <c r="A628" s="26">
        <f>IF(AND(ISNUMBER(Applications!A628),ISNUMBER(Applications!M628),OR(UPPER(TRIM(Applications!I628))="INTERVIEWING",UPPER(TRIM(Applications!I628))="REJECTED",UPPER(TRIM(Applications!I628))="OFFER")),IF(Applications!M628&gt;=Applications!A628,Applications!M628-Applications!A628,""),"")</f>
        <v/>
      </c>
      <c r="B628" s="26">
        <f>IF(AND(D628=1,ISNUMBER(Applications!A628)),WEEKDAY(Applications!A628),"")</f>
        <v/>
      </c>
      <c r="C628" s="27">
        <f>IF(AND(D628=1,ISNUMBER(Applications!A628)),Applications!A628-WEEKDAY(Applications!A628,3),"")</f>
        <v/>
      </c>
      <c r="D628" s="26">
        <f>IF(OR(UPPER(TRIM(Applications!I628))="APPLIED",UPPER(TRIM(Applications!I628))="INTERVIEWING",UPPER(TRIM(Applications!I628))="REJECTED",UPPER(TRIM(Applications!I628))="OFFER"),1,0)</f>
        <v/>
      </c>
      <c r="E628" s="26">
        <f>IF(AND(ISNUMBER(Applications!M628),OR(N(Applications!O628)&gt;0,UPPER(TRIM(Applications!I628))="INTERVIEWING",UPPER(TRIM(Applications!I628))="OFFER")),Applications!M628-WEEKDAY(Applications!M628,3),"")</f>
        <v/>
      </c>
      <c r="F628" s="26">
        <f>IF(AND(UPPER(TRIM(Applications!I628))="SKIPPED",ISNUMBER(Applications!A628)),Applications!A628-WEEKDAY(Applications!A628,3),"")</f>
        <v/>
      </c>
      <c r="G628" s="26">
        <f>IF(AND(UPPER(TRIM(Applications!I628))="BOOKMARKED",ISNUMBER(Applications!A628)),Applications!A628-WEEKDAY(Applications!A628,3),"")</f>
        <v/>
      </c>
      <c r="H628" s="26">
        <f>IF(AND(UPPER(TRIM(Applications!I628))="NOT APPLIED",ISNUMBER(Applications!A628)),Applications!A628-WEEKDAY(Applications!A628,3),"")</f>
        <v/>
      </c>
      <c r="I628" s="26">
        <f>IF(AND(UPPER(TRIM(Applications!I628))="REJECTED",ISNUMBER(Applications!M628)),Applications!M628-WEEKDAY(Applications!M628,3),"")</f>
        <v/>
      </c>
      <c r="J628" s="26">
        <f>IF(AND(UPPER(TRIM(Applications!I628))="OFFER",ISNUMBER(Applications!M628)),Applications!M628-WEEKDAY(Applications!M628,3),"")</f>
        <v/>
      </c>
      <c r="K628" s="26">
        <f>IF(TRIM(Applications!J628)="","",IFERROR(LOOKUP(2,1/ISNUMBER(SEARCH($R$2:$R$25,Applications!J628)),$S$2:$S$25),""))</f>
        <v/>
      </c>
      <c r="L628" s="26">
        <f>IF(K628="","",IF(COUNTIF(K$2:K628,K628)=1,COUNTIF(K$2:K$2000,K628)+(2001-ROW())/100000,""))</f>
        <v/>
      </c>
      <c r="M628" s="26">
        <f>IF(TRIM(Applications!D628)="","",TRIM(LEFT(TRIM(Applications!D628),FIND(",",TRIM(Applications!D628)&amp;",")-1)))</f>
        <v/>
      </c>
      <c r="N628" s="26">
        <f>IF(M628="","",IF(LEN(TRIM(LEFT(TRIM(MID(TRIM(Applications!D628),FIND(",",TRIM(Applications!D628)&amp;",")+1,200)),FIND(",",TRIM(MID(TRIM(Applications!D628),FIND(",",TRIM(Applications!D628)&amp;",")+1,200))&amp;",")-1)))=2,UPPER(TRIM(LEFT(TRIM(MID(TRIM(Applications!D628),FIND(",",TRIM(Applications!D628)&amp;",")+1,200)),FIND(",",TRIM(MID(TRIM(Applications!D628),FIND(",",TRIM(Applications!D628)&amp;",")+1,200))&amp;",")-1))),IFERROR(VLOOKUP(LOWER(TRIM(LEFT(TRIM(MID(TRIM(Applications!D628),FIND(",",TRIM(Applications!D628)&amp;",")+1,200)),FIND(",",TRIM(MID(TRIM(Applications!D628),FIND(",",TRIM(Applications!D628)&amp;",")+1,200))&amp;",")-1))),$U$2:$V$67,2,FALSE),"")))</f>
        <v/>
      </c>
      <c r="O628" s="26">
        <f>IF(M628="","",IF(N628="",M628,M628&amp;", "&amp;N628))</f>
        <v/>
      </c>
      <c r="P628" s="26">
        <f>IF(O628="","",IF(COUNTIF(O$2:O628,O628)=1,COUNTIF(O$2:O$2000,O628)+(2001-ROW())/100000,""))</f>
        <v/>
      </c>
    </row>
    <row r="629">
      <c r="A629" s="26">
        <f>IF(AND(ISNUMBER(Applications!A629),ISNUMBER(Applications!M629),OR(UPPER(TRIM(Applications!I629))="INTERVIEWING",UPPER(TRIM(Applications!I629))="REJECTED",UPPER(TRIM(Applications!I629))="OFFER")),IF(Applications!M629&gt;=Applications!A629,Applications!M629-Applications!A629,""),"")</f>
        <v/>
      </c>
      <c r="B629" s="26">
        <f>IF(AND(D629=1,ISNUMBER(Applications!A629)),WEEKDAY(Applications!A629),"")</f>
        <v/>
      </c>
      <c r="C629" s="27">
        <f>IF(AND(D629=1,ISNUMBER(Applications!A629)),Applications!A629-WEEKDAY(Applications!A629,3),"")</f>
        <v/>
      </c>
      <c r="D629" s="26">
        <f>IF(OR(UPPER(TRIM(Applications!I629))="APPLIED",UPPER(TRIM(Applications!I629))="INTERVIEWING",UPPER(TRIM(Applications!I629))="REJECTED",UPPER(TRIM(Applications!I629))="OFFER"),1,0)</f>
        <v/>
      </c>
      <c r="E629" s="26">
        <f>IF(AND(ISNUMBER(Applications!M629),OR(N(Applications!O629)&gt;0,UPPER(TRIM(Applications!I629))="INTERVIEWING",UPPER(TRIM(Applications!I629))="OFFER")),Applications!M629-WEEKDAY(Applications!M629,3),"")</f>
        <v/>
      </c>
      <c r="F629" s="26">
        <f>IF(AND(UPPER(TRIM(Applications!I629))="SKIPPED",ISNUMBER(Applications!A629)),Applications!A629-WEEKDAY(Applications!A629,3),"")</f>
        <v/>
      </c>
      <c r="G629" s="26">
        <f>IF(AND(UPPER(TRIM(Applications!I629))="BOOKMARKED",ISNUMBER(Applications!A629)),Applications!A629-WEEKDAY(Applications!A629,3),"")</f>
        <v/>
      </c>
      <c r="H629" s="26">
        <f>IF(AND(UPPER(TRIM(Applications!I629))="NOT APPLIED",ISNUMBER(Applications!A629)),Applications!A629-WEEKDAY(Applications!A629,3),"")</f>
        <v/>
      </c>
      <c r="I629" s="26">
        <f>IF(AND(UPPER(TRIM(Applications!I629))="REJECTED",ISNUMBER(Applications!M629)),Applications!M629-WEEKDAY(Applications!M629,3),"")</f>
        <v/>
      </c>
      <c r="J629" s="26">
        <f>IF(AND(UPPER(TRIM(Applications!I629))="OFFER",ISNUMBER(Applications!M629)),Applications!M629-WEEKDAY(Applications!M629,3),"")</f>
        <v/>
      </c>
      <c r="K629" s="26">
        <f>IF(TRIM(Applications!J629)="","",IFERROR(LOOKUP(2,1/ISNUMBER(SEARCH($R$2:$R$25,Applications!J629)),$S$2:$S$25),""))</f>
        <v/>
      </c>
      <c r="L629" s="26">
        <f>IF(K629="","",IF(COUNTIF(K$2:K629,K629)=1,COUNTIF(K$2:K$2000,K629)+(2001-ROW())/100000,""))</f>
        <v/>
      </c>
      <c r="M629" s="26">
        <f>IF(TRIM(Applications!D629)="","",TRIM(LEFT(TRIM(Applications!D629),FIND(",",TRIM(Applications!D629)&amp;",")-1)))</f>
        <v/>
      </c>
      <c r="N629" s="26">
        <f>IF(M629="","",IF(LEN(TRIM(LEFT(TRIM(MID(TRIM(Applications!D629),FIND(",",TRIM(Applications!D629)&amp;",")+1,200)),FIND(",",TRIM(MID(TRIM(Applications!D629),FIND(",",TRIM(Applications!D629)&amp;",")+1,200))&amp;",")-1)))=2,UPPER(TRIM(LEFT(TRIM(MID(TRIM(Applications!D629),FIND(",",TRIM(Applications!D629)&amp;",")+1,200)),FIND(",",TRIM(MID(TRIM(Applications!D629),FIND(",",TRIM(Applications!D629)&amp;",")+1,200))&amp;",")-1))),IFERROR(VLOOKUP(LOWER(TRIM(LEFT(TRIM(MID(TRIM(Applications!D629),FIND(",",TRIM(Applications!D629)&amp;",")+1,200)),FIND(",",TRIM(MID(TRIM(Applications!D629),FIND(",",TRIM(Applications!D629)&amp;",")+1,200))&amp;",")-1))),$U$2:$V$67,2,FALSE),"")))</f>
        <v/>
      </c>
      <c r="O629" s="26">
        <f>IF(M629="","",IF(N629="",M629,M629&amp;", "&amp;N629))</f>
        <v/>
      </c>
      <c r="P629" s="26">
        <f>IF(O629="","",IF(COUNTIF(O$2:O629,O629)=1,COUNTIF(O$2:O$2000,O629)+(2001-ROW())/100000,""))</f>
        <v/>
      </c>
    </row>
    <row r="630">
      <c r="A630" s="26">
        <f>IF(AND(ISNUMBER(Applications!A630),ISNUMBER(Applications!M630),OR(UPPER(TRIM(Applications!I630))="INTERVIEWING",UPPER(TRIM(Applications!I630))="REJECTED",UPPER(TRIM(Applications!I630))="OFFER")),IF(Applications!M630&gt;=Applications!A630,Applications!M630-Applications!A630,""),"")</f>
        <v/>
      </c>
      <c r="B630" s="26">
        <f>IF(AND(D630=1,ISNUMBER(Applications!A630)),WEEKDAY(Applications!A630),"")</f>
        <v/>
      </c>
      <c r="C630" s="27">
        <f>IF(AND(D630=1,ISNUMBER(Applications!A630)),Applications!A630-WEEKDAY(Applications!A630,3),"")</f>
        <v/>
      </c>
      <c r="D630" s="26">
        <f>IF(OR(UPPER(TRIM(Applications!I630))="APPLIED",UPPER(TRIM(Applications!I630))="INTERVIEWING",UPPER(TRIM(Applications!I630))="REJECTED",UPPER(TRIM(Applications!I630))="OFFER"),1,0)</f>
        <v/>
      </c>
      <c r="E630" s="26">
        <f>IF(AND(ISNUMBER(Applications!M630),OR(N(Applications!O630)&gt;0,UPPER(TRIM(Applications!I630))="INTERVIEWING",UPPER(TRIM(Applications!I630))="OFFER")),Applications!M630-WEEKDAY(Applications!M630,3),"")</f>
        <v/>
      </c>
      <c r="F630" s="26">
        <f>IF(AND(UPPER(TRIM(Applications!I630))="SKIPPED",ISNUMBER(Applications!A630)),Applications!A630-WEEKDAY(Applications!A630,3),"")</f>
        <v/>
      </c>
      <c r="G630" s="26">
        <f>IF(AND(UPPER(TRIM(Applications!I630))="BOOKMARKED",ISNUMBER(Applications!A630)),Applications!A630-WEEKDAY(Applications!A630,3),"")</f>
        <v/>
      </c>
      <c r="H630" s="26">
        <f>IF(AND(UPPER(TRIM(Applications!I630))="NOT APPLIED",ISNUMBER(Applications!A630)),Applications!A630-WEEKDAY(Applications!A630,3),"")</f>
        <v/>
      </c>
      <c r="I630" s="26">
        <f>IF(AND(UPPER(TRIM(Applications!I630))="REJECTED",ISNUMBER(Applications!M630)),Applications!M630-WEEKDAY(Applications!M630,3),"")</f>
        <v/>
      </c>
      <c r="J630" s="26">
        <f>IF(AND(UPPER(TRIM(Applications!I630))="OFFER",ISNUMBER(Applications!M630)),Applications!M630-WEEKDAY(Applications!M630,3),"")</f>
        <v/>
      </c>
      <c r="K630" s="26">
        <f>IF(TRIM(Applications!J630)="","",IFERROR(LOOKUP(2,1/ISNUMBER(SEARCH($R$2:$R$25,Applications!J630)),$S$2:$S$25),""))</f>
        <v/>
      </c>
      <c r="L630" s="26">
        <f>IF(K630="","",IF(COUNTIF(K$2:K630,K630)=1,COUNTIF(K$2:K$2000,K630)+(2001-ROW())/100000,""))</f>
        <v/>
      </c>
      <c r="M630" s="26">
        <f>IF(TRIM(Applications!D630)="","",TRIM(LEFT(TRIM(Applications!D630),FIND(",",TRIM(Applications!D630)&amp;",")-1)))</f>
        <v/>
      </c>
      <c r="N630" s="26">
        <f>IF(M630="","",IF(LEN(TRIM(LEFT(TRIM(MID(TRIM(Applications!D630),FIND(",",TRIM(Applications!D630)&amp;",")+1,200)),FIND(",",TRIM(MID(TRIM(Applications!D630),FIND(",",TRIM(Applications!D630)&amp;",")+1,200))&amp;",")-1)))=2,UPPER(TRIM(LEFT(TRIM(MID(TRIM(Applications!D630),FIND(",",TRIM(Applications!D630)&amp;",")+1,200)),FIND(",",TRIM(MID(TRIM(Applications!D630),FIND(",",TRIM(Applications!D630)&amp;",")+1,200))&amp;",")-1))),IFERROR(VLOOKUP(LOWER(TRIM(LEFT(TRIM(MID(TRIM(Applications!D630),FIND(",",TRIM(Applications!D630)&amp;",")+1,200)),FIND(",",TRIM(MID(TRIM(Applications!D630),FIND(",",TRIM(Applications!D630)&amp;",")+1,200))&amp;",")-1))),$U$2:$V$67,2,FALSE),"")))</f>
        <v/>
      </c>
      <c r="O630" s="26">
        <f>IF(M630="","",IF(N630="",M630,M630&amp;", "&amp;N630))</f>
        <v/>
      </c>
      <c r="P630" s="26">
        <f>IF(O630="","",IF(COUNTIF(O$2:O630,O630)=1,COUNTIF(O$2:O$2000,O630)+(2001-ROW())/100000,""))</f>
        <v/>
      </c>
    </row>
    <row r="631">
      <c r="A631" s="26">
        <f>IF(AND(ISNUMBER(Applications!A631),ISNUMBER(Applications!M631),OR(UPPER(TRIM(Applications!I631))="INTERVIEWING",UPPER(TRIM(Applications!I631))="REJECTED",UPPER(TRIM(Applications!I631))="OFFER")),IF(Applications!M631&gt;=Applications!A631,Applications!M631-Applications!A631,""),"")</f>
        <v/>
      </c>
      <c r="B631" s="26">
        <f>IF(AND(D631=1,ISNUMBER(Applications!A631)),WEEKDAY(Applications!A631),"")</f>
        <v/>
      </c>
      <c r="C631" s="27">
        <f>IF(AND(D631=1,ISNUMBER(Applications!A631)),Applications!A631-WEEKDAY(Applications!A631,3),"")</f>
        <v/>
      </c>
      <c r="D631" s="26">
        <f>IF(OR(UPPER(TRIM(Applications!I631))="APPLIED",UPPER(TRIM(Applications!I631))="INTERVIEWING",UPPER(TRIM(Applications!I631))="REJECTED",UPPER(TRIM(Applications!I631))="OFFER"),1,0)</f>
        <v/>
      </c>
      <c r="E631" s="26">
        <f>IF(AND(ISNUMBER(Applications!M631),OR(N(Applications!O631)&gt;0,UPPER(TRIM(Applications!I631))="INTERVIEWING",UPPER(TRIM(Applications!I631))="OFFER")),Applications!M631-WEEKDAY(Applications!M631,3),"")</f>
        <v/>
      </c>
      <c r="F631" s="26">
        <f>IF(AND(UPPER(TRIM(Applications!I631))="SKIPPED",ISNUMBER(Applications!A631)),Applications!A631-WEEKDAY(Applications!A631,3),"")</f>
        <v/>
      </c>
      <c r="G631" s="26">
        <f>IF(AND(UPPER(TRIM(Applications!I631))="BOOKMARKED",ISNUMBER(Applications!A631)),Applications!A631-WEEKDAY(Applications!A631,3),"")</f>
        <v/>
      </c>
      <c r="H631" s="26">
        <f>IF(AND(UPPER(TRIM(Applications!I631))="NOT APPLIED",ISNUMBER(Applications!A631)),Applications!A631-WEEKDAY(Applications!A631,3),"")</f>
        <v/>
      </c>
      <c r="I631" s="26">
        <f>IF(AND(UPPER(TRIM(Applications!I631))="REJECTED",ISNUMBER(Applications!M631)),Applications!M631-WEEKDAY(Applications!M631,3),"")</f>
        <v/>
      </c>
      <c r="J631" s="26">
        <f>IF(AND(UPPER(TRIM(Applications!I631))="OFFER",ISNUMBER(Applications!M631)),Applications!M631-WEEKDAY(Applications!M631,3),"")</f>
        <v/>
      </c>
      <c r="K631" s="26">
        <f>IF(TRIM(Applications!J631)="","",IFERROR(LOOKUP(2,1/ISNUMBER(SEARCH($R$2:$R$25,Applications!J631)),$S$2:$S$25),""))</f>
        <v/>
      </c>
      <c r="L631" s="26">
        <f>IF(K631="","",IF(COUNTIF(K$2:K631,K631)=1,COUNTIF(K$2:K$2000,K631)+(2001-ROW())/100000,""))</f>
        <v/>
      </c>
      <c r="M631" s="26">
        <f>IF(TRIM(Applications!D631)="","",TRIM(LEFT(TRIM(Applications!D631),FIND(",",TRIM(Applications!D631)&amp;",")-1)))</f>
        <v/>
      </c>
      <c r="N631" s="26">
        <f>IF(M631="","",IF(LEN(TRIM(LEFT(TRIM(MID(TRIM(Applications!D631),FIND(",",TRIM(Applications!D631)&amp;",")+1,200)),FIND(",",TRIM(MID(TRIM(Applications!D631),FIND(",",TRIM(Applications!D631)&amp;",")+1,200))&amp;",")-1)))=2,UPPER(TRIM(LEFT(TRIM(MID(TRIM(Applications!D631),FIND(",",TRIM(Applications!D631)&amp;",")+1,200)),FIND(",",TRIM(MID(TRIM(Applications!D631),FIND(",",TRIM(Applications!D631)&amp;",")+1,200))&amp;",")-1))),IFERROR(VLOOKUP(LOWER(TRIM(LEFT(TRIM(MID(TRIM(Applications!D631),FIND(",",TRIM(Applications!D631)&amp;",")+1,200)),FIND(",",TRIM(MID(TRIM(Applications!D631),FIND(",",TRIM(Applications!D631)&amp;",")+1,200))&amp;",")-1))),$U$2:$V$67,2,FALSE),"")))</f>
        <v/>
      </c>
      <c r="O631" s="26">
        <f>IF(M631="","",IF(N631="",M631,M631&amp;", "&amp;N631))</f>
        <v/>
      </c>
      <c r="P631" s="26">
        <f>IF(O631="","",IF(COUNTIF(O$2:O631,O631)=1,COUNTIF(O$2:O$2000,O631)+(2001-ROW())/100000,""))</f>
        <v/>
      </c>
    </row>
    <row r="632">
      <c r="A632" s="26">
        <f>IF(AND(ISNUMBER(Applications!A632),ISNUMBER(Applications!M632),OR(UPPER(TRIM(Applications!I632))="INTERVIEWING",UPPER(TRIM(Applications!I632))="REJECTED",UPPER(TRIM(Applications!I632))="OFFER")),IF(Applications!M632&gt;=Applications!A632,Applications!M632-Applications!A632,""),"")</f>
        <v/>
      </c>
      <c r="B632" s="26">
        <f>IF(AND(D632=1,ISNUMBER(Applications!A632)),WEEKDAY(Applications!A632),"")</f>
        <v/>
      </c>
      <c r="C632" s="27">
        <f>IF(AND(D632=1,ISNUMBER(Applications!A632)),Applications!A632-WEEKDAY(Applications!A632,3),"")</f>
        <v/>
      </c>
      <c r="D632" s="26">
        <f>IF(OR(UPPER(TRIM(Applications!I632))="APPLIED",UPPER(TRIM(Applications!I632))="INTERVIEWING",UPPER(TRIM(Applications!I632))="REJECTED",UPPER(TRIM(Applications!I632))="OFFER"),1,0)</f>
        <v/>
      </c>
      <c r="E632" s="26">
        <f>IF(AND(ISNUMBER(Applications!M632),OR(N(Applications!O632)&gt;0,UPPER(TRIM(Applications!I632))="INTERVIEWING",UPPER(TRIM(Applications!I632))="OFFER")),Applications!M632-WEEKDAY(Applications!M632,3),"")</f>
        <v/>
      </c>
      <c r="F632" s="26">
        <f>IF(AND(UPPER(TRIM(Applications!I632))="SKIPPED",ISNUMBER(Applications!A632)),Applications!A632-WEEKDAY(Applications!A632,3),"")</f>
        <v/>
      </c>
      <c r="G632" s="26">
        <f>IF(AND(UPPER(TRIM(Applications!I632))="BOOKMARKED",ISNUMBER(Applications!A632)),Applications!A632-WEEKDAY(Applications!A632,3),"")</f>
        <v/>
      </c>
      <c r="H632" s="26">
        <f>IF(AND(UPPER(TRIM(Applications!I632))="NOT APPLIED",ISNUMBER(Applications!A632)),Applications!A632-WEEKDAY(Applications!A632,3),"")</f>
        <v/>
      </c>
      <c r="I632" s="26">
        <f>IF(AND(UPPER(TRIM(Applications!I632))="REJECTED",ISNUMBER(Applications!M632)),Applications!M632-WEEKDAY(Applications!M632,3),"")</f>
        <v/>
      </c>
      <c r="J632" s="26">
        <f>IF(AND(UPPER(TRIM(Applications!I632))="OFFER",ISNUMBER(Applications!M632)),Applications!M632-WEEKDAY(Applications!M632,3),"")</f>
        <v/>
      </c>
      <c r="K632" s="26">
        <f>IF(TRIM(Applications!J632)="","",IFERROR(LOOKUP(2,1/ISNUMBER(SEARCH($R$2:$R$25,Applications!J632)),$S$2:$S$25),""))</f>
        <v/>
      </c>
      <c r="L632" s="26">
        <f>IF(K632="","",IF(COUNTIF(K$2:K632,K632)=1,COUNTIF(K$2:K$2000,K632)+(2001-ROW())/100000,""))</f>
        <v/>
      </c>
      <c r="M632" s="26">
        <f>IF(TRIM(Applications!D632)="","",TRIM(LEFT(TRIM(Applications!D632),FIND(",",TRIM(Applications!D632)&amp;",")-1)))</f>
        <v/>
      </c>
      <c r="N632" s="26">
        <f>IF(M632="","",IF(LEN(TRIM(LEFT(TRIM(MID(TRIM(Applications!D632),FIND(",",TRIM(Applications!D632)&amp;",")+1,200)),FIND(",",TRIM(MID(TRIM(Applications!D632),FIND(",",TRIM(Applications!D632)&amp;",")+1,200))&amp;",")-1)))=2,UPPER(TRIM(LEFT(TRIM(MID(TRIM(Applications!D632),FIND(",",TRIM(Applications!D632)&amp;",")+1,200)),FIND(",",TRIM(MID(TRIM(Applications!D632),FIND(",",TRIM(Applications!D632)&amp;",")+1,200))&amp;",")-1))),IFERROR(VLOOKUP(LOWER(TRIM(LEFT(TRIM(MID(TRIM(Applications!D632),FIND(",",TRIM(Applications!D632)&amp;",")+1,200)),FIND(",",TRIM(MID(TRIM(Applications!D632),FIND(",",TRIM(Applications!D632)&amp;",")+1,200))&amp;",")-1))),$U$2:$V$67,2,FALSE),"")))</f>
        <v/>
      </c>
      <c r="O632" s="26">
        <f>IF(M632="","",IF(N632="",M632,M632&amp;", "&amp;N632))</f>
        <v/>
      </c>
      <c r="P632" s="26">
        <f>IF(O632="","",IF(COUNTIF(O$2:O632,O632)=1,COUNTIF(O$2:O$2000,O632)+(2001-ROW())/100000,""))</f>
        <v/>
      </c>
    </row>
    <row r="633">
      <c r="A633" s="26">
        <f>IF(AND(ISNUMBER(Applications!A633),ISNUMBER(Applications!M633),OR(UPPER(TRIM(Applications!I633))="INTERVIEWING",UPPER(TRIM(Applications!I633))="REJECTED",UPPER(TRIM(Applications!I633))="OFFER")),IF(Applications!M633&gt;=Applications!A633,Applications!M633-Applications!A633,""),"")</f>
        <v/>
      </c>
      <c r="B633" s="26">
        <f>IF(AND(D633=1,ISNUMBER(Applications!A633)),WEEKDAY(Applications!A633),"")</f>
        <v/>
      </c>
      <c r="C633" s="27">
        <f>IF(AND(D633=1,ISNUMBER(Applications!A633)),Applications!A633-WEEKDAY(Applications!A633,3),"")</f>
        <v/>
      </c>
      <c r="D633" s="26">
        <f>IF(OR(UPPER(TRIM(Applications!I633))="APPLIED",UPPER(TRIM(Applications!I633))="INTERVIEWING",UPPER(TRIM(Applications!I633))="REJECTED",UPPER(TRIM(Applications!I633))="OFFER"),1,0)</f>
        <v/>
      </c>
      <c r="E633" s="26">
        <f>IF(AND(ISNUMBER(Applications!M633),OR(N(Applications!O633)&gt;0,UPPER(TRIM(Applications!I633))="INTERVIEWING",UPPER(TRIM(Applications!I633))="OFFER")),Applications!M633-WEEKDAY(Applications!M633,3),"")</f>
        <v/>
      </c>
      <c r="F633" s="26">
        <f>IF(AND(UPPER(TRIM(Applications!I633))="SKIPPED",ISNUMBER(Applications!A633)),Applications!A633-WEEKDAY(Applications!A633,3),"")</f>
        <v/>
      </c>
      <c r="G633" s="26">
        <f>IF(AND(UPPER(TRIM(Applications!I633))="BOOKMARKED",ISNUMBER(Applications!A633)),Applications!A633-WEEKDAY(Applications!A633,3),"")</f>
        <v/>
      </c>
      <c r="H633" s="26">
        <f>IF(AND(UPPER(TRIM(Applications!I633))="NOT APPLIED",ISNUMBER(Applications!A633)),Applications!A633-WEEKDAY(Applications!A633,3),"")</f>
        <v/>
      </c>
      <c r="I633" s="26">
        <f>IF(AND(UPPER(TRIM(Applications!I633))="REJECTED",ISNUMBER(Applications!M633)),Applications!M633-WEEKDAY(Applications!M633,3),"")</f>
        <v/>
      </c>
      <c r="J633" s="26">
        <f>IF(AND(UPPER(TRIM(Applications!I633))="OFFER",ISNUMBER(Applications!M633)),Applications!M633-WEEKDAY(Applications!M633,3),"")</f>
        <v/>
      </c>
      <c r="K633" s="26">
        <f>IF(TRIM(Applications!J633)="","",IFERROR(LOOKUP(2,1/ISNUMBER(SEARCH($R$2:$R$25,Applications!J633)),$S$2:$S$25),""))</f>
        <v/>
      </c>
      <c r="L633" s="26">
        <f>IF(K633="","",IF(COUNTIF(K$2:K633,K633)=1,COUNTIF(K$2:K$2000,K633)+(2001-ROW())/100000,""))</f>
        <v/>
      </c>
      <c r="M633" s="26">
        <f>IF(TRIM(Applications!D633)="","",TRIM(LEFT(TRIM(Applications!D633),FIND(",",TRIM(Applications!D633)&amp;",")-1)))</f>
        <v/>
      </c>
      <c r="N633" s="26">
        <f>IF(M633="","",IF(LEN(TRIM(LEFT(TRIM(MID(TRIM(Applications!D633),FIND(",",TRIM(Applications!D633)&amp;",")+1,200)),FIND(",",TRIM(MID(TRIM(Applications!D633),FIND(",",TRIM(Applications!D633)&amp;",")+1,200))&amp;",")-1)))=2,UPPER(TRIM(LEFT(TRIM(MID(TRIM(Applications!D633),FIND(",",TRIM(Applications!D633)&amp;",")+1,200)),FIND(",",TRIM(MID(TRIM(Applications!D633),FIND(",",TRIM(Applications!D633)&amp;",")+1,200))&amp;",")-1))),IFERROR(VLOOKUP(LOWER(TRIM(LEFT(TRIM(MID(TRIM(Applications!D633),FIND(",",TRIM(Applications!D633)&amp;",")+1,200)),FIND(",",TRIM(MID(TRIM(Applications!D633),FIND(",",TRIM(Applications!D633)&amp;",")+1,200))&amp;",")-1))),$U$2:$V$67,2,FALSE),"")))</f>
        <v/>
      </c>
      <c r="O633" s="26">
        <f>IF(M633="","",IF(N633="",M633,M633&amp;", "&amp;N633))</f>
        <v/>
      </c>
      <c r="P633" s="26">
        <f>IF(O633="","",IF(COUNTIF(O$2:O633,O633)=1,COUNTIF(O$2:O$2000,O633)+(2001-ROW())/100000,""))</f>
        <v/>
      </c>
    </row>
    <row r="634">
      <c r="A634" s="26">
        <f>IF(AND(ISNUMBER(Applications!A634),ISNUMBER(Applications!M634),OR(UPPER(TRIM(Applications!I634))="INTERVIEWING",UPPER(TRIM(Applications!I634))="REJECTED",UPPER(TRIM(Applications!I634))="OFFER")),IF(Applications!M634&gt;=Applications!A634,Applications!M634-Applications!A634,""),"")</f>
        <v/>
      </c>
      <c r="B634" s="26">
        <f>IF(AND(D634=1,ISNUMBER(Applications!A634)),WEEKDAY(Applications!A634),"")</f>
        <v/>
      </c>
      <c r="C634" s="27">
        <f>IF(AND(D634=1,ISNUMBER(Applications!A634)),Applications!A634-WEEKDAY(Applications!A634,3),"")</f>
        <v/>
      </c>
      <c r="D634" s="26">
        <f>IF(OR(UPPER(TRIM(Applications!I634))="APPLIED",UPPER(TRIM(Applications!I634))="INTERVIEWING",UPPER(TRIM(Applications!I634))="REJECTED",UPPER(TRIM(Applications!I634))="OFFER"),1,0)</f>
        <v/>
      </c>
      <c r="E634" s="26">
        <f>IF(AND(ISNUMBER(Applications!M634),OR(N(Applications!O634)&gt;0,UPPER(TRIM(Applications!I634))="INTERVIEWING",UPPER(TRIM(Applications!I634))="OFFER")),Applications!M634-WEEKDAY(Applications!M634,3),"")</f>
        <v/>
      </c>
      <c r="F634" s="26">
        <f>IF(AND(UPPER(TRIM(Applications!I634))="SKIPPED",ISNUMBER(Applications!A634)),Applications!A634-WEEKDAY(Applications!A634,3),"")</f>
        <v/>
      </c>
      <c r="G634" s="26">
        <f>IF(AND(UPPER(TRIM(Applications!I634))="BOOKMARKED",ISNUMBER(Applications!A634)),Applications!A634-WEEKDAY(Applications!A634,3),"")</f>
        <v/>
      </c>
      <c r="H634" s="26">
        <f>IF(AND(UPPER(TRIM(Applications!I634))="NOT APPLIED",ISNUMBER(Applications!A634)),Applications!A634-WEEKDAY(Applications!A634,3),"")</f>
        <v/>
      </c>
      <c r="I634" s="26">
        <f>IF(AND(UPPER(TRIM(Applications!I634))="REJECTED",ISNUMBER(Applications!M634)),Applications!M634-WEEKDAY(Applications!M634,3),"")</f>
        <v/>
      </c>
      <c r="J634" s="26">
        <f>IF(AND(UPPER(TRIM(Applications!I634))="OFFER",ISNUMBER(Applications!M634)),Applications!M634-WEEKDAY(Applications!M634,3),"")</f>
        <v/>
      </c>
      <c r="K634" s="26">
        <f>IF(TRIM(Applications!J634)="","",IFERROR(LOOKUP(2,1/ISNUMBER(SEARCH($R$2:$R$25,Applications!J634)),$S$2:$S$25),""))</f>
        <v/>
      </c>
      <c r="L634" s="26">
        <f>IF(K634="","",IF(COUNTIF(K$2:K634,K634)=1,COUNTIF(K$2:K$2000,K634)+(2001-ROW())/100000,""))</f>
        <v/>
      </c>
      <c r="M634" s="26">
        <f>IF(TRIM(Applications!D634)="","",TRIM(LEFT(TRIM(Applications!D634),FIND(",",TRIM(Applications!D634)&amp;",")-1)))</f>
        <v/>
      </c>
      <c r="N634" s="26">
        <f>IF(M634="","",IF(LEN(TRIM(LEFT(TRIM(MID(TRIM(Applications!D634),FIND(",",TRIM(Applications!D634)&amp;",")+1,200)),FIND(",",TRIM(MID(TRIM(Applications!D634),FIND(",",TRIM(Applications!D634)&amp;",")+1,200))&amp;",")-1)))=2,UPPER(TRIM(LEFT(TRIM(MID(TRIM(Applications!D634),FIND(",",TRIM(Applications!D634)&amp;",")+1,200)),FIND(",",TRIM(MID(TRIM(Applications!D634),FIND(",",TRIM(Applications!D634)&amp;",")+1,200))&amp;",")-1))),IFERROR(VLOOKUP(LOWER(TRIM(LEFT(TRIM(MID(TRIM(Applications!D634),FIND(",",TRIM(Applications!D634)&amp;",")+1,200)),FIND(",",TRIM(MID(TRIM(Applications!D634),FIND(",",TRIM(Applications!D634)&amp;",")+1,200))&amp;",")-1))),$U$2:$V$67,2,FALSE),"")))</f>
        <v/>
      </c>
      <c r="O634" s="26">
        <f>IF(M634="","",IF(N634="",M634,M634&amp;", "&amp;N634))</f>
        <v/>
      </c>
      <c r="P634" s="26">
        <f>IF(O634="","",IF(COUNTIF(O$2:O634,O634)=1,COUNTIF(O$2:O$2000,O634)+(2001-ROW())/100000,""))</f>
        <v/>
      </c>
    </row>
    <row r="635">
      <c r="A635" s="26">
        <f>IF(AND(ISNUMBER(Applications!A635),ISNUMBER(Applications!M635),OR(UPPER(TRIM(Applications!I635))="INTERVIEWING",UPPER(TRIM(Applications!I635))="REJECTED",UPPER(TRIM(Applications!I635))="OFFER")),IF(Applications!M635&gt;=Applications!A635,Applications!M635-Applications!A635,""),"")</f>
        <v/>
      </c>
      <c r="B635" s="26">
        <f>IF(AND(D635=1,ISNUMBER(Applications!A635)),WEEKDAY(Applications!A635),"")</f>
        <v/>
      </c>
      <c r="C635" s="27">
        <f>IF(AND(D635=1,ISNUMBER(Applications!A635)),Applications!A635-WEEKDAY(Applications!A635,3),"")</f>
        <v/>
      </c>
      <c r="D635" s="26">
        <f>IF(OR(UPPER(TRIM(Applications!I635))="APPLIED",UPPER(TRIM(Applications!I635))="INTERVIEWING",UPPER(TRIM(Applications!I635))="REJECTED",UPPER(TRIM(Applications!I635))="OFFER"),1,0)</f>
        <v/>
      </c>
      <c r="E635" s="26">
        <f>IF(AND(ISNUMBER(Applications!M635),OR(N(Applications!O635)&gt;0,UPPER(TRIM(Applications!I635))="INTERVIEWING",UPPER(TRIM(Applications!I635))="OFFER")),Applications!M635-WEEKDAY(Applications!M635,3),"")</f>
        <v/>
      </c>
      <c r="F635" s="26">
        <f>IF(AND(UPPER(TRIM(Applications!I635))="SKIPPED",ISNUMBER(Applications!A635)),Applications!A635-WEEKDAY(Applications!A635,3),"")</f>
        <v/>
      </c>
      <c r="G635" s="26">
        <f>IF(AND(UPPER(TRIM(Applications!I635))="BOOKMARKED",ISNUMBER(Applications!A635)),Applications!A635-WEEKDAY(Applications!A635,3),"")</f>
        <v/>
      </c>
      <c r="H635" s="26">
        <f>IF(AND(UPPER(TRIM(Applications!I635))="NOT APPLIED",ISNUMBER(Applications!A635)),Applications!A635-WEEKDAY(Applications!A635,3),"")</f>
        <v/>
      </c>
      <c r="I635" s="26">
        <f>IF(AND(UPPER(TRIM(Applications!I635))="REJECTED",ISNUMBER(Applications!M635)),Applications!M635-WEEKDAY(Applications!M635,3),"")</f>
        <v/>
      </c>
      <c r="J635" s="26">
        <f>IF(AND(UPPER(TRIM(Applications!I635))="OFFER",ISNUMBER(Applications!M635)),Applications!M635-WEEKDAY(Applications!M635,3),"")</f>
        <v/>
      </c>
      <c r="K635" s="26">
        <f>IF(TRIM(Applications!J635)="","",IFERROR(LOOKUP(2,1/ISNUMBER(SEARCH($R$2:$R$25,Applications!J635)),$S$2:$S$25),""))</f>
        <v/>
      </c>
      <c r="L635" s="26">
        <f>IF(K635="","",IF(COUNTIF(K$2:K635,K635)=1,COUNTIF(K$2:K$2000,K635)+(2001-ROW())/100000,""))</f>
        <v/>
      </c>
      <c r="M635" s="26">
        <f>IF(TRIM(Applications!D635)="","",TRIM(LEFT(TRIM(Applications!D635),FIND(",",TRIM(Applications!D635)&amp;",")-1)))</f>
        <v/>
      </c>
      <c r="N635" s="26">
        <f>IF(M635="","",IF(LEN(TRIM(LEFT(TRIM(MID(TRIM(Applications!D635),FIND(",",TRIM(Applications!D635)&amp;",")+1,200)),FIND(",",TRIM(MID(TRIM(Applications!D635),FIND(",",TRIM(Applications!D635)&amp;",")+1,200))&amp;",")-1)))=2,UPPER(TRIM(LEFT(TRIM(MID(TRIM(Applications!D635),FIND(",",TRIM(Applications!D635)&amp;",")+1,200)),FIND(",",TRIM(MID(TRIM(Applications!D635),FIND(",",TRIM(Applications!D635)&amp;",")+1,200))&amp;",")-1))),IFERROR(VLOOKUP(LOWER(TRIM(LEFT(TRIM(MID(TRIM(Applications!D635),FIND(",",TRIM(Applications!D635)&amp;",")+1,200)),FIND(",",TRIM(MID(TRIM(Applications!D635),FIND(",",TRIM(Applications!D635)&amp;",")+1,200))&amp;",")-1))),$U$2:$V$67,2,FALSE),"")))</f>
        <v/>
      </c>
      <c r="O635" s="26">
        <f>IF(M635="","",IF(N635="",M635,M635&amp;", "&amp;N635))</f>
        <v/>
      </c>
      <c r="P635" s="26">
        <f>IF(O635="","",IF(COUNTIF(O$2:O635,O635)=1,COUNTIF(O$2:O$2000,O635)+(2001-ROW())/100000,""))</f>
        <v/>
      </c>
    </row>
    <row r="636">
      <c r="A636" s="26">
        <f>IF(AND(ISNUMBER(Applications!A636),ISNUMBER(Applications!M636),OR(UPPER(TRIM(Applications!I636))="INTERVIEWING",UPPER(TRIM(Applications!I636))="REJECTED",UPPER(TRIM(Applications!I636))="OFFER")),IF(Applications!M636&gt;=Applications!A636,Applications!M636-Applications!A636,""),"")</f>
        <v/>
      </c>
      <c r="B636" s="26">
        <f>IF(AND(D636=1,ISNUMBER(Applications!A636)),WEEKDAY(Applications!A636),"")</f>
        <v/>
      </c>
      <c r="C636" s="27">
        <f>IF(AND(D636=1,ISNUMBER(Applications!A636)),Applications!A636-WEEKDAY(Applications!A636,3),"")</f>
        <v/>
      </c>
      <c r="D636" s="26">
        <f>IF(OR(UPPER(TRIM(Applications!I636))="APPLIED",UPPER(TRIM(Applications!I636))="INTERVIEWING",UPPER(TRIM(Applications!I636))="REJECTED",UPPER(TRIM(Applications!I636))="OFFER"),1,0)</f>
        <v/>
      </c>
      <c r="E636" s="26">
        <f>IF(AND(ISNUMBER(Applications!M636),OR(N(Applications!O636)&gt;0,UPPER(TRIM(Applications!I636))="INTERVIEWING",UPPER(TRIM(Applications!I636))="OFFER")),Applications!M636-WEEKDAY(Applications!M636,3),"")</f>
        <v/>
      </c>
      <c r="F636" s="26">
        <f>IF(AND(UPPER(TRIM(Applications!I636))="SKIPPED",ISNUMBER(Applications!A636)),Applications!A636-WEEKDAY(Applications!A636,3),"")</f>
        <v/>
      </c>
      <c r="G636" s="26">
        <f>IF(AND(UPPER(TRIM(Applications!I636))="BOOKMARKED",ISNUMBER(Applications!A636)),Applications!A636-WEEKDAY(Applications!A636,3),"")</f>
        <v/>
      </c>
      <c r="H636" s="26">
        <f>IF(AND(UPPER(TRIM(Applications!I636))="NOT APPLIED",ISNUMBER(Applications!A636)),Applications!A636-WEEKDAY(Applications!A636,3),"")</f>
        <v/>
      </c>
      <c r="I636" s="26">
        <f>IF(AND(UPPER(TRIM(Applications!I636))="REJECTED",ISNUMBER(Applications!M636)),Applications!M636-WEEKDAY(Applications!M636,3),"")</f>
        <v/>
      </c>
      <c r="J636" s="26">
        <f>IF(AND(UPPER(TRIM(Applications!I636))="OFFER",ISNUMBER(Applications!M636)),Applications!M636-WEEKDAY(Applications!M636,3),"")</f>
        <v/>
      </c>
      <c r="K636" s="26">
        <f>IF(TRIM(Applications!J636)="","",IFERROR(LOOKUP(2,1/ISNUMBER(SEARCH($R$2:$R$25,Applications!J636)),$S$2:$S$25),""))</f>
        <v/>
      </c>
      <c r="L636" s="26">
        <f>IF(K636="","",IF(COUNTIF(K$2:K636,K636)=1,COUNTIF(K$2:K$2000,K636)+(2001-ROW())/100000,""))</f>
        <v/>
      </c>
      <c r="M636" s="26">
        <f>IF(TRIM(Applications!D636)="","",TRIM(LEFT(TRIM(Applications!D636),FIND(",",TRIM(Applications!D636)&amp;",")-1)))</f>
        <v/>
      </c>
      <c r="N636" s="26">
        <f>IF(M636="","",IF(LEN(TRIM(LEFT(TRIM(MID(TRIM(Applications!D636),FIND(",",TRIM(Applications!D636)&amp;",")+1,200)),FIND(",",TRIM(MID(TRIM(Applications!D636),FIND(",",TRIM(Applications!D636)&amp;",")+1,200))&amp;",")-1)))=2,UPPER(TRIM(LEFT(TRIM(MID(TRIM(Applications!D636),FIND(",",TRIM(Applications!D636)&amp;",")+1,200)),FIND(",",TRIM(MID(TRIM(Applications!D636),FIND(",",TRIM(Applications!D636)&amp;",")+1,200))&amp;",")-1))),IFERROR(VLOOKUP(LOWER(TRIM(LEFT(TRIM(MID(TRIM(Applications!D636),FIND(",",TRIM(Applications!D636)&amp;",")+1,200)),FIND(",",TRIM(MID(TRIM(Applications!D636),FIND(",",TRIM(Applications!D636)&amp;",")+1,200))&amp;",")-1))),$U$2:$V$67,2,FALSE),"")))</f>
        <v/>
      </c>
      <c r="O636" s="26">
        <f>IF(M636="","",IF(N636="",M636,M636&amp;", "&amp;N636))</f>
        <v/>
      </c>
      <c r="P636" s="26">
        <f>IF(O636="","",IF(COUNTIF(O$2:O636,O636)=1,COUNTIF(O$2:O$2000,O636)+(2001-ROW())/100000,""))</f>
        <v/>
      </c>
    </row>
    <row r="637">
      <c r="A637" s="26">
        <f>IF(AND(ISNUMBER(Applications!A637),ISNUMBER(Applications!M637),OR(UPPER(TRIM(Applications!I637))="INTERVIEWING",UPPER(TRIM(Applications!I637))="REJECTED",UPPER(TRIM(Applications!I637))="OFFER")),IF(Applications!M637&gt;=Applications!A637,Applications!M637-Applications!A637,""),"")</f>
        <v/>
      </c>
      <c r="B637" s="26">
        <f>IF(AND(D637=1,ISNUMBER(Applications!A637)),WEEKDAY(Applications!A637),"")</f>
        <v/>
      </c>
      <c r="C637" s="27">
        <f>IF(AND(D637=1,ISNUMBER(Applications!A637)),Applications!A637-WEEKDAY(Applications!A637,3),"")</f>
        <v/>
      </c>
      <c r="D637" s="26">
        <f>IF(OR(UPPER(TRIM(Applications!I637))="APPLIED",UPPER(TRIM(Applications!I637))="INTERVIEWING",UPPER(TRIM(Applications!I637))="REJECTED",UPPER(TRIM(Applications!I637))="OFFER"),1,0)</f>
        <v/>
      </c>
      <c r="E637" s="26">
        <f>IF(AND(ISNUMBER(Applications!M637),OR(N(Applications!O637)&gt;0,UPPER(TRIM(Applications!I637))="INTERVIEWING",UPPER(TRIM(Applications!I637))="OFFER")),Applications!M637-WEEKDAY(Applications!M637,3),"")</f>
        <v/>
      </c>
      <c r="F637" s="26">
        <f>IF(AND(UPPER(TRIM(Applications!I637))="SKIPPED",ISNUMBER(Applications!A637)),Applications!A637-WEEKDAY(Applications!A637,3),"")</f>
        <v/>
      </c>
      <c r="G637" s="26">
        <f>IF(AND(UPPER(TRIM(Applications!I637))="BOOKMARKED",ISNUMBER(Applications!A637)),Applications!A637-WEEKDAY(Applications!A637,3),"")</f>
        <v/>
      </c>
      <c r="H637" s="26">
        <f>IF(AND(UPPER(TRIM(Applications!I637))="NOT APPLIED",ISNUMBER(Applications!A637)),Applications!A637-WEEKDAY(Applications!A637,3),"")</f>
        <v/>
      </c>
      <c r="I637" s="26">
        <f>IF(AND(UPPER(TRIM(Applications!I637))="REJECTED",ISNUMBER(Applications!M637)),Applications!M637-WEEKDAY(Applications!M637,3),"")</f>
        <v/>
      </c>
      <c r="J637" s="26">
        <f>IF(AND(UPPER(TRIM(Applications!I637))="OFFER",ISNUMBER(Applications!M637)),Applications!M637-WEEKDAY(Applications!M637,3),"")</f>
        <v/>
      </c>
      <c r="K637" s="26">
        <f>IF(TRIM(Applications!J637)="","",IFERROR(LOOKUP(2,1/ISNUMBER(SEARCH($R$2:$R$25,Applications!J637)),$S$2:$S$25),""))</f>
        <v/>
      </c>
      <c r="L637" s="26">
        <f>IF(K637="","",IF(COUNTIF(K$2:K637,K637)=1,COUNTIF(K$2:K$2000,K637)+(2001-ROW())/100000,""))</f>
        <v/>
      </c>
      <c r="M637" s="26">
        <f>IF(TRIM(Applications!D637)="","",TRIM(LEFT(TRIM(Applications!D637),FIND(",",TRIM(Applications!D637)&amp;",")-1)))</f>
        <v/>
      </c>
      <c r="N637" s="26">
        <f>IF(M637="","",IF(LEN(TRIM(LEFT(TRIM(MID(TRIM(Applications!D637),FIND(",",TRIM(Applications!D637)&amp;",")+1,200)),FIND(",",TRIM(MID(TRIM(Applications!D637),FIND(",",TRIM(Applications!D637)&amp;",")+1,200))&amp;",")-1)))=2,UPPER(TRIM(LEFT(TRIM(MID(TRIM(Applications!D637),FIND(",",TRIM(Applications!D637)&amp;",")+1,200)),FIND(",",TRIM(MID(TRIM(Applications!D637),FIND(",",TRIM(Applications!D637)&amp;",")+1,200))&amp;",")-1))),IFERROR(VLOOKUP(LOWER(TRIM(LEFT(TRIM(MID(TRIM(Applications!D637),FIND(",",TRIM(Applications!D637)&amp;",")+1,200)),FIND(",",TRIM(MID(TRIM(Applications!D637),FIND(",",TRIM(Applications!D637)&amp;",")+1,200))&amp;",")-1))),$U$2:$V$67,2,FALSE),"")))</f>
        <v/>
      </c>
      <c r="O637" s="26">
        <f>IF(M637="","",IF(N637="",M637,M637&amp;", "&amp;N637))</f>
        <v/>
      </c>
      <c r="P637" s="26">
        <f>IF(O637="","",IF(COUNTIF(O$2:O637,O637)=1,COUNTIF(O$2:O$2000,O637)+(2001-ROW())/100000,""))</f>
        <v/>
      </c>
    </row>
    <row r="638">
      <c r="A638" s="26">
        <f>IF(AND(ISNUMBER(Applications!A638),ISNUMBER(Applications!M638),OR(UPPER(TRIM(Applications!I638))="INTERVIEWING",UPPER(TRIM(Applications!I638))="REJECTED",UPPER(TRIM(Applications!I638))="OFFER")),IF(Applications!M638&gt;=Applications!A638,Applications!M638-Applications!A638,""),"")</f>
        <v/>
      </c>
      <c r="B638" s="26">
        <f>IF(AND(D638=1,ISNUMBER(Applications!A638)),WEEKDAY(Applications!A638),"")</f>
        <v/>
      </c>
      <c r="C638" s="27">
        <f>IF(AND(D638=1,ISNUMBER(Applications!A638)),Applications!A638-WEEKDAY(Applications!A638,3),"")</f>
        <v/>
      </c>
      <c r="D638" s="26">
        <f>IF(OR(UPPER(TRIM(Applications!I638))="APPLIED",UPPER(TRIM(Applications!I638))="INTERVIEWING",UPPER(TRIM(Applications!I638))="REJECTED",UPPER(TRIM(Applications!I638))="OFFER"),1,0)</f>
        <v/>
      </c>
      <c r="E638" s="26">
        <f>IF(AND(ISNUMBER(Applications!M638),OR(N(Applications!O638)&gt;0,UPPER(TRIM(Applications!I638))="INTERVIEWING",UPPER(TRIM(Applications!I638))="OFFER")),Applications!M638-WEEKDAY(Applications!M638,3),"")</f>
        <v/>
      </c>
      <c r="F638" s="26">
        <f>IF(AND(UPPER(TRIM(Applications!I638))="SKIPPED",ISNUMBER(Applications!A638)),Applications!A638-WEEKDAY(Applications!A638,3),"")</f>
        <v/>
      </c>
      <c r="G638" s="26">
        <f>IF(AND(UPPER(TRIM(Applications!I638))="BOOKMARKED",ISNUMBER(Applications!A638)),Applications!A638-WEEKDAY(Applications!A638,3),"")</f>
        <v/>
      </c>
      <c r="H638" s="26">
        <f>IF(AND(UPPER(TRIM(Applications!I638))="NOT APPLIED",ISNUMBER(Applications!A638)),Applications!A638-WEEKDAY(Applications!A638,3),"")</f>
        <v/>
      </c>
      <c r="I638" s="26">
        <f>IF(AND(UPPER(TRIM(Applications!I638))="REJECTED",ISNUMBER(Applications!M638)),Applications!M638-WEEKDAY(Applications!M638,3),"")</f>
        <v/>
      </c>
      <c r="J638" s="26">
        <f>IF(AND(UPPER(TRIM(Applications!I638))="OFFER",ISNUMBER(Applications!M638)),Applications!M638-WEEKDAY(Applications!M638,3),"")</f>
        <v/>
      </c>
      <c r="K638" s="26">
        <f>IF(TRIM(Applications!J638)="","",IFERROR(LOOKUP(2,1/ISNUMBER(SEARCH($R$2:$R$25,Applications!J638)),$S$2:$S$25),""))</f>
        <v/>
      </c>
      <c r="L638" s="26">
        <f>IF(K638="","",IF(COUNTIF(K$2:K638,K638)=1,COUNTIF(K$2:K$2000,K638)+(2001-ROW())/100000,""))</f>
        <v/>
      </c>
      <c r="M638" s="26">
        <f>IF(TRIM(Applications!D638)="","",TRIM(LEFT(TRIM(Applications!D638),FIND(",",TRIM(Applications!D638)&amp;",")-1)))</f>
        <v/>
      </c>
      <c r="N638" s="26">
        <f>IF(M638="","",IF(LEN(TRIM(LEFT(TRIM(MID(TRIM(Applications!D638),FIND(",",TRIM(Applications!D638)&amp;",")+1,200)),FIND(",",TRIM(MID(TRIM(Applications!D638),FIND(",",TRIM(Applications!D638)&amp;",")+1,200))&amp;",")-1)))=2,UPPER(TRIM(LEFT(TRIM(MID(TRIM(Applications!D638),FIND(",",TRIM(Applications!D638)&amp;",")+1,200)),FIND(",",TRIM(MID(TRIM(Applications!D638),FIND(",",TRIM(Applications!D638)&amp;",")+1,200))&amp;",")-1))),IFERROR(VLOOKUP(LOWER(TRIM(LEFT(TRIM(MID(TRIM(Applications!D638),FIND(",",TRIM(Applications!D638)&amp;",")+1,200)),FIND(",",TRIM(MID(TRIM(Applications!D638),FIND(",",TRIM(Applications!D638)&amp;",")+1,200))&amp;",")-1))),$U$2:$V$67,2,FALSE),"")))</f>
        <v/>
      </c>
      <c r="O638" s="26">
        <f>IF(M638="","",IF(N638="",M638,M638&amp;", "&amp;N638))</f>
        <v/>
      </c>
      <c r="P638" s="26">
        <f>IF(O638="","",IF(COUNTIF(O$2:O638,O638)=1,COUNTIF(O$2:O$2000,O638)+(2001-ROW())/100000,""))</f>
        <v/>
      </c>
    </row>
    <row r="639">
      <c r="A639" s="26">
        <f>IF(AND(ISNUMBER(Applications!A639),ISNUMBER(Applications!M639),OR(UPPER(TRIM(Applications!I639))="INTERVIEWING",UPPER(TRIM(Applications!I639))="REJECTED",UPPER(TRIM(Applications!I639))="OFFER")),IF(Applications!M639&gt;=Applications!A639,Applications!M639-Applications!A639,""),"")</f>
        <v/>
      </c>
      <c r="B639" s="26">
        <f>IF(AND(D639=1,ISNUMBER(Applications!A639)),WEEKDAY(Applications!A639),"")</f>
        <v/>
      </c>
      <c r="C639" s="27">
        <f>IF(AND(D639=1,ISNUMBER(Applications!A639)),Applications!A639-WEEKDAY(Applications!A639,3),"")</f>
        <v/>
      </c>
      <c r="D639" s="26">
        <f>IF(OR(UPPER(TRIM(Applications!I639))="APPLIED",UPPER(TRIM(Applications!I639))="INTERVIEWING",UPPER(TRIM(Applications!I639))="REJECTED",UPPER(TRIM(Applications!I639))="OFFER"),1,0)</f>
        <v/>
      </c>
      <c r="E639" s="26">
        <f>IF(AND(ISNUMBER(Applications!M639),OR(N(Applications!O639)&gt;0,UPPER(TRIM(Applications!I639))="INTERVIEWING",UPPER(TRIM(Applications!I639))="OFFER")),Applications!M639-WEEKDAY(Applications!M639,3),"")</f>
        <v/>
      </c>
      <c r="F639" s="26">
        <f>IF(AND(UPPER(TRIM(Applications!I639))="SKIPPED",ISNUMBER(Applications!A639)),Applications!A639-WEEKDAY(Applications!A639,3),"")</f>
        <v/>
      </c>
      <c r="G639" s="26">
        <f>IF(AND(UPPER(TRIM(Applications!I639))="BOOKMARKED",ISNUMBER(Applications!A639)),Applications!A639-WEEKDAY(Applications!A639,3),"")</f>
        <v/>
      </c>
      <c r="H639" s="26">
        <f>IF(AND(UPPER(TRIM(Applications!I639))="NOT APPLIED",ISNUMBER(Applications!A639)),Applications!A639-WEEKDAY(Applications!A639,3),"")</f>
        <v/>
      </c>
      <c r="I639" s="26">
        <f>IF(AND(UPPER(TRIM(Applications!I639))="REJECTED",ISNUMBER(Applications!M639)),Applications!M639-WEEKDAY(Applications!M639,3),"")</f>
        <v/>
      </c>
      <c r="J639" s="26">
        <f>IF(AND(UPPER(TRIM(Applications!I639))="OFFER",ISNUMBER(Applications!M639)),Applications!M639-WEEKDAY(Applications!M639,3),"")</f>
        <v/>
      </c>
      <c r="K639" s="26">
        <f>IF(TRIM(Applications!J639)="","",IFERROR(LOOKUP(2,1/ISNUMBER(SEARCH($R$2:$R$25,Applications!J639)),$S$2:$S$25),""))</f>
        <v/>
      </c>
      <c r="L639" s="26">
        <f>IF(K639="","",IF(COUNTIF(K$2:K639,K639)=1,COUNTIF(K$2:K$2000,K639)+(2001-ROW())/100000,""))</f>
        <v/>
      </c>
      <c r="M639" s="26">
        <f>IF(TRIM(Applications!D639)="","",TRIM(LEFT(TRIM(Applications!D639),FIND(",",TRIM(Applications!D639)&amp;",")-1)))</f>
        <v/>
      </c>
      <c r="N639" s="26">
        <f>IF(M639="","",IF(LEN(TRIM(LEFT(TRIM(MID(TRIM(Applications!D639),FIND(",",TRIM(Applications!D639)&amp;",")+1,200)),FIND(",",TRIM(MID(TRIM(Applications!D639),FIND(",",TRIM(Applications!D639)&amp;",")+1,200))&amp;",")-1)))=2,UPPER(TRIM(LEFT(TRIM(MID(TRIM(Applications!D639),FIND(",",TRIM(Applications!D639)&amp;",")+1,200)),FIND(",",TRIM(MID(TRIM(Applications!D639),FIND(",",TRIM(Applications!D639)&amp;",")+1,200))&amp;",")-1))),IFERROR(VLOOKUP(LOWER(TRIM(LEFT(TRIM(MID(TRIM(Applications!D639),FIND(",",TRIM(Applications!D639)&amp;",")+1,200)),FIND(",",TRIM(MID(TRIM(Applications!D639),FIND(",",TRIM(Applications!D639)&amp;",")+1,200))&amp;",")-1))),$U$2:$V$67,2,FALSE),"")))</f>
        <v/>
      </c>
      <c r="O639" s="26">
        <f>IF(M639="","",IF(N639="",M639,M639&amp;", "&amp;N639))</f>
        <v/>
      </c>
      <c r="P639" s="26">
        <f>IF(O639="","",IF(COUNTIF(O$2:O639,O639)=1,COUNTIF(O$2:O$2000,O639)+(2001-ROW())/100000,""))</f>
        <v/>
      </c>
    </row>
    <row r="640">
      <c r="A640" s="26">
        <f>IF(AND(ISNUMBER(Applications!A640),ISNUMBER(Applications!M640),OR(UPPER(TRIM(Applications!I640))="INTERVIEWING",UPPER(TRIM(Applications!I640))="REJECTED",UPPER(TRIM(Applications!I640))="OFFER")),IF(Applications!M640&gt;=Applications!A640,Applications!M640-Applications!A640,""),"")</f>
        <v/>
      </c>
      <c r="B640" s="26">
        <f>IF(AND(D640=1,ISNUMBER(Applications!A640)),WEEKDAY(Applications!A640),"")</f>
        <v/>
      </c>
      <c r="C640" s="27">
        <f>IF(AND(D640=1,ISNUMBER(Applications!A640)),Applications!A640-WEEKDAY(Applications!A640,3),"")</f>
        <v/>
      </c>
      <c r="D640" s="26">
        <f>IF(OR(UPPER(TRIM(Applications!I640))="APPLIED",UPPER(TRIM(Applications!I640))="INTERVIEWING",UPPER(TRIM(Applications!I640))="REJECTED",UPPER(TRIM(Applications!I640))="OFFER"),1,0)</f>
        <v/>
      </c>
      <c r="E640" s="26">
        <f>IF(AND(ISNUMBER(Applications!M640),OR(N(Applications!O640)&gt;0,UPPER(TRIM(Applications!I640))="INTERVIEWING",UPPER(TRIM(Applications!I640))="OFFER")),Applications!M640-WEEKDAY(Applications!M640,3),"")</f>
        <v/>
      </c>
      <c r="F640" s="26">
        <f>IF(AND(UPPER(TRIM(Applications!I640))="SKIPPED",ISNUMBER(Applications!A640)),Applications!A640-WEEKDAY(Applications!A640,3),"")</f>
        <v/>
      </c>
      <c r="G640" s="26">
        <f>IF(AND(UPPER(TRIM(Applications!I640))="BOOKMARKED",ISNUMBER(Applications!A640)),Applications!A640-WEEKDAY(Applications!A640,3),"")</f>
        <v/>
      </c>
      <c r="H640" s="26">
        <f>IF(AND(UPPER(TRIM(Applications!I640))="NOT APPLIED",ISNUMBER(Applications!A640)),Applications!A640-WEEKDAY(Applications!A640,3),"")</f>
        <v/>
      </c>
      <c r="I640" s="26">
        <f>IF(AND(UPPER(TRIM(Applications!I640))="REJECTED",ISNUMBER(Applications!M640)),Applications!M640-WEEKDAY(Applications!M640,3),"")</f>
        <v/>
      </c>
      <c r="J640" s="26">
        <f>IF(AND(UPPER(TRIM(Applications!I640))="OFFER",ISNUMBER(Applications!M640)),Applications!M640-WEEKDAY(Applications!M640,3),"")</f>
        <v/>
      </c>
      <c r="K640" s="26">
        <f>IF(TRIM(Applications!J640)="","",IFERROR(LOOKUP(2,1/ISNUMBER(SEARCH($R$2:$R$25,Applications!J640)),$S$2:$S$25),""))</f>
        <v/>
      </c>
      <c r="L640" s="26">
        <f>IF(K640="","",IF(COUNTIF(K$2:K640,K640)=1,COUNTIF(K$2:K$2000,K640)+(2001-ROW())/100000,""))</f>
        <v/>
      </c>
      <c r="M640" s="26">
        <f>IF(TRIM(Applications!D640)="","",TRIM(LEFT(TRIM(Applications!D640),FIND(",",TRIM(Applications!D640)&amp;",")-1)))</f>
        <v/>
      </c>
      <c r="N640" s="26">
        <f>IF(M640="","",IF(LEN(TRIM(LEFT(TRIM(MID(TRIM(Applications!D640),FIND(",",TRIM(Applications!D640)&amp;",")+1,200)),FIND(",",TRIM(MID(TRIM(Applications!D640),FIND(",",TRIM(Applications!D640)&amp;",")+1,200))&amp;",")-1)))=2,UPPER(TRIM(LEFT(TRIM(MID(TRIM(Applications!D640),FIND(",",TRIM(Applications!D640)&amp;",")+1,200)),FIND(",",TRIM(MID(TRIM(Applications!D640),FIND(",",TRIM(Applications!D640)&amp;",")+1,200))&amp;",")-1))),IFERROR(VLOOKUP(LOWER(TRIM(LEFT(TRIM(MID(TRIM(Applications!D640),FIND(",",TRIM(Applications!D640)&amp;",")+1,200)),FIND(",",TRIM(MID(TRIM(Applications!D640),FIND(",",TRIM(Applications!D640)&amp;",")+1,200))&amp;",")-1))),$U$2:$V$67,2,FALSE),"")))</f>
        <v/>
      </c>
      <c r="O640" s="26">
        <f>IF(M640="","",IF(N640="",M640,M640&amp;", "&amp;N640))</f>
        <v/>
      </c>
      <c r="P640" s="26">
        <f>IF(O640="","",IF(COUNTIF(O$2:O640,O640)=1,COUNTIF(O$2:O$2000,O640)+(2001-ROW())/100000,""))</f>
        <v/>
      </c>
    </row>
    <row r="641">
      <c r="A641" s="26">
        <f>IF(AND(ISNUMBER(Applications!A641),ISNUMBER(Applications!M641),OR(UPPER(TRIM(Applications!I641))="INTERVIEWING",UPPER(TRIM(Applications!I641))="REJECTED",UPPER(TRIM(Applications!I641))="OFFER")),IF(Applications!M641&gt;=Applications!A641,Applications!M641-Applications!A641,""),"")</f>
        <v/>
      </c>
      <c r="B641" s="26">
        <f>IF(AND(D641=1,ISNUMBER(Applications!A641)),WEEKDAY(Applications!A641),"")</f>
        <v/>
      </c>
      <c r="C641" s="27">
        <f>IF(AND(D641=1,ISNUMBER(Applications!A641)),Applications!A641-WEEKDAY(Applications!A641,3),"")</f>
        <v/>
      </c>
      <c r="D641" s="26">
        <f>IF(OR(UPPER(TRIM(Applications!I641))="APPLIED",UPPER(TRIM(Applications!I641))="INTERVIEWING",UPPER(TRIM(Applications!I641))="REJECTED",UPPER(TRIM(Applications!I641))="OFFER"),1,0)</f>
        <v/>
      </c>
      <c r="E641" s="26">
        <f>IF(AND(ISNUMBER(Applications!M641),OR(N(Applications!O641)&gt;0,UPPER(TRIM(Applications!I641))="INTERVIEWING",UPPER(TRIM(Applications!I641))="OFFER")),Applications!M641-WEEKDAY(Applications!M641,3),"")</f>
        <v/>
      </c>
      <c r="F641" s="26">
        <f>IF(AND(UPPER(TRIM(Applications!I641))="SKIPPED",ISNUMBER(Applications!A641)),Applications!A641-WEEKDAY(Applications!A641,3),"")</f>
        <v/>
      </c>
      <c r="G641" s="26">
        <f>IF(AND(UPPER(TRIM(Applications!I641))="BOOKMARKED",ISNUMBER(Applications!A641)),Applications!A641-WEEKDAY(Applications!A641,3),"")</f>
        <v/>
      </c>
      <c r="H641" s="26">
        <f>IF(AND(UPPER(TRIM(Applications!I641))="NOT APPLIED",ISNUMBER(Applications!A641)),Applications!A641-WEEKDAY(Applications!A641,3),"")</f>
        <v/>
      </c>
      <c r="I641" s="26">
        <f>IF(AND(UPPER(TRIM(Applications!I641))="REJECTED",ISNUMBER(Applications!M641)),Applications!M641-WEEKDAY(Applications!M641,3),"")</f>
        <v/>
      </c>
      <c r="J641" s="26">
        <f>IF(AND(UPPER(TRIM(Applications!I641))="OFFER",ISNUMBER(Applications!M641)),Applications!M641-WEEKDAY(Applications!M641,3),"")</f>
        <v/>
      </c>
      <c r="K641" s="26">
        <f>IF(TRIM(Applications!J641)="","",IFERROR(LOOKUP(2,1/ISNUMBER(SEARCH($R$2:$R$25,Applications!J641)),$S$2:$S$25),""))</f>
        <v/>
      </c>
      <c r="L641" s="26">
        <f>IF(K641="","",IF(COUNTIF(K$2:K641,K641)=1,COUNTIF(K$2:K$2000,K641)+(2001-ROW())/100000,""))</f>
        <v/>
      </c>
      <c r="M641" s="26">
        <f>IF(TRIM(Applications!D641)="","",TRIM(LEFT(TRIM(Applications!D641),FIND(",",TRIM(Applications!D641)&amp;",")-1)))</f>
        <v/>
      </c>
      <c r="N641" s="26">
        <f>IF(M641="","",IF(LEN(TRIM(LEFT(TRIM(MID(TRIM(Applications!D641),FIND(",",TRIM(Applications!D641)&amp;",")+1,200)),FIND(",",TRIM(MID(TRIM(Applications!D641),FIND(",",TRIM(Applications!D641)&amp;",")+1,200))&amp;",")-1)))=2,UPPER(TRIM(LEFT(TRIM(MID(TRIM(Applications!D641),FIND(",",TRIM(Applications!D641)&amp;",")+1,200)),FIND(",",TRIM(MID(TRIM(Applications!D641),FIND(",",TRIM(Applications!D641)&amp;",")+1,200))&amp;",")-1))),IFERROR(VLOOKUP(LOWER(TRIM(LEFT(TRIM(MID(TRIM(Applications!D641),FIND(",",TRIM(Applications!D641)&amp;",")+1,200)),FIND(",",TRIM(MID(TRIM(Applications!D641),FIND(",",TRIM(Applications!D641)&amp;",")+1,200))&amp;",")-1))),$U$2:$V$67,2,FALSE),"")))</f>
        <v/>
      </c>
      <c r="O641" s="26">
        <f>IF(M641="","",IF(N641="",M641,M641&amp;", "&amp;N641))</f>
        <v/>
      </c>
      <c r="P641" s="26">
        <f>IF(O641="","",IF(COUNTIF(O$2:O641,O641)=1,COUNTIF(O$2:O$2000,O641)+(2001-ROW())/100000,""))</f>
        <v/>
      </c>
    </row>
    <row r="642">
      <c r="A642" s="26">
        <f>IF(AND(ISNUMBER(Applications!A642),ISNUMBER(Applications!M642),OR(UPPER(TRIM(Applications!I642))="INTERVIEWING",UPPER(TRIM(Applications!I642))="REJECTED",UPPER(TRIM(Applications!I642))="OFFER")),IF(Applications!M642&gt;=Applications!A642,Applications!M642-Applications!A642,""),"")</f>
        <v/>
      </c>
      <c r="B642" s="26">
        <f>IF(AND(D642=1,ISNUMBER(Applications!A642)),WEEKDAY(Applications!A642),"")</f>
        <v/>
      </c>
      <c r="C642" s="27">
        <f>IF(AND(D642=1,ISNUMBER(Applications!A642)),Applications!A642-WEEKDAY(Applications!A642,3),"")</f>
        <v/>
      </c>
      <c r="D642" s="26">
        <f>IF(OR(UPPER(TRIM(Applications!I642))="APPLIED",UPPER(TRIM(Applications!I642))="INTERVIEWING",UPPER(TRIM(Applications!I642))="REJECTED",UPPER(TRIM(Applications!I642))="OFFER"),1,0)</f>
        <v/>
      </c>
      <c r="E642" s="26">
        <f>IF(AND(ISNUMBER(Applications!M642),OR(N(Applications!O642)&gt;0,UPPER(TRIM(Applications!I642))="INTERVIEWING",UPPER(TRIM(Applications!I642))="OFFER")),Applications!M642-WEEKDAY(Applications!M642,3),"")</f>
        <v/>
      </c>
      <c r="F642" s="26">
        <f>IF(AND(UPPER(TRIM(Applications!I642))="SKIPPED",ISNUMBER(Applications!A642)),Applications!A642-WEEKDAY(Applications!A642,3),"")</f>
        <v/>
      </c>
      <c r="G642" s="26">
        <f>IF(AND(UPPER(TRIM(Applications!I642))="BOOKMARKED",ISNUMBER(Applications!A642)),Applications!A642-WEEKDAY(Applications!A642,3),"")</f>
        <v/>
      </c>
      <c r="H642" s="26">
        <f>IF(AND(UPPER(TRIM(Applications!I642))="NOT APPLIED",ISNUMBER(Applications!A642)),Applications!A642-WEEKDAY(Applications!A642,3),"")</f>
        <v/>
      </c>
      <c r="I642" s="26">
        <f>IF(AND(UPPER(TRIM(Applications!I642))="REJECTED",ISNUMBER(Applications!M642)),Applications!M642-WEEKDAY(Applications!M642,3),"")</f>
        <v/>
      </c>
      <c r="J642" s="26">
        <f>IF(AND(UPPER(TRIM(Applications!I642))="OFFER",ISNUMBER(Applications!M642)),Applications!M642-WEEKDAY(Applications!M642,3),"")</f>
        <v/>
      </c>
      <c r="K642" s="26">
        <f>IF(TRIM(Applications!J642)="","",IFERROR(LOOKUP(2,1/ISNUMBER(SEARCH($R$2:$R$25,Applications!J642)),$S$2:$S$25),""))</f>
        <v/>
      </c>
      <c r="L642" s="26">
        <f>IF(K642="","",IF(COUNTIF(K$2:K642,K642)=1,COUNTIF(K$2:K$2000,K642)+(2001-ROW())/100000,""))</f>
        <v/>
      </c>
      <c r="M642" s="26">
        <f>IF(TRIM(Applications!D642)="","",TRIM(LEFT(TRIM(Applications!D642),FIND(",",TRIM(Applications!D642)&amp;",")-1)))</f>
        <v/>
      </c>
      <c r="N642" s="26">
        <f>IF(M642="","",IF(LEN(TRIM(LEFT(TRIM(MID(TRIM(Applications!D642),FIND(",",TRIM(Applications!D642)&amp;",")+1,200)),FIND(",",TRIM(MID(TRIM(Applications!D642),FIND(",",TRIM(Applications!D642)&amp;",")+1,200))&amp;",")-1)))=2,UPPER(TRIM(LEFT(TRIM(MID(TRIM(Applications!D642),FIND(",",TRIM(Applications!D642)&amp;",")+1,200)),FIND(",",TRIM(MID(TRIM(Applications!D642),FIND(",",TRIM(Applications!D642)&amp;",")+1,200))&amp;",")-1))),IFERROR(VLOOKUP(LOWER(TRIM(LEFT(TRIM(MID(TRIM(Applications!D642),FIND(",",TRIM(Applications!D642)&amp;",")+1,200)),FIND(",",TRIM(MID(TRIM(Applications!D642),FIND(",",TRIM(Applications!D642)&amp;",")+1,200))&amp;",")-1))),$U$2:$V$67,2,FALSE),"")))</f>
        <v/>
      </c>
      <c r="O642" s="26">
        <f>IF(M642="","",IF(N642="",M642,M642&amp;", "&amp;N642))</f>
        <v/>
      </c>
      <c r="P642" s="26">
        <f>IF(O642="","",IF(COUNTIF(O$2:O642,O642)=1,COUNTIF(O$2:O$2000,O642)+(2001-ROW())/100000,""))</f>
        <v/>
      </c>
    </row>
    <row r="643">
      <c r="A643" s="26">
        <f>IF(AND(ISNUMBER(Applications!A643),ISNUMBER(Applications!M643),OR(UPPER(TRIM(Applications!I643))="INTERVIEWING",UPPER(TRIM(Applications!I643))="REJECTED",UPPER(TRIM(Applications!I643))="OFFER")),IF(Applications!M643&gt;=Applications!A643,Applications!M643-Applications!A643,""),"")</f>
        <v/>
      </c>
      <c r="B643" s="26">
        <f>IF(AND(D643=1,ISNUMBER(Applications!A643)),WEEKDAY(Applications!A643),"")</f>
        <v/>
      </c>
      <c r="C643" s="27">
        <f>IF(AND(D643=1,ISNUMBER(Applications!A643)),Applications!A643-WEEKDAY(Applications!A643,3),"")</f>
        <v/>
      </c>
      <c r="D643" s="26">
        <f>IF(OR(UPPER(TRIM(Applications!I643))="APPLIED",UPPER(TRIM(Applications!I643))="INTERVIEWING",UPPER(TRIM(Applications!I643))="REJECTED",UPPER(TRIM(Applications!I643))="OFFER"),1,0)</f>
        <v/>
      </c>
      <c r="E643" s="26">
        <f>IF(AND(ISNUMBER(Applications!M643),OR(N(Applications!O643)&gt;0,UPPER(TRIM(Applications!I643))="INTERVIEWING",UPPER(TRIM(Applications!I643))="OFFER")),Applications!M643-WEEKDAY(Applications!M643,3),"")</f>
        <v/>
      </c>
      <c r="F643" s="26">
        <f>IF(AND(UPPER(TRIM(Applications!I643))="SKIPPED",ISNUMBER(Applications!A643)),Applications!A643-WEEKDAY(Applications!A643,3),"")</f>
        <v/>
      </c>
      <c r="G643" s="26">
        <f>IF(AND(UPPER(TRIM(Applications!I643))="BOOKMARKED",ISNUMBER(Applications!A643)),Applications!A643-WEEKDAY(Applications!A643,3),"")</f>
        <v/>
      </c>
      <c r="H643" s="26">
        <f>IF(AND(UPPER(TRIM(Applications!I643))="NOT APPLIED",ISNUMBER(Applications!A643)),Applications!A643-WEEKDAY(Applications!A643,3),"")</f>
        <v/>
      </c>
      <c r="I643" s="26">
        <f>IF(AND(UPPER(TRIM(Applications!I643))="REJECTED",ISNUMBER(Applications!M643)),Applications!M643-WEEKDAY(Applications!M643,3),"")</f>
        <v/>
      </c>
      <c r="J643" s="26">
        <f>IF(AND(UPPER(TRIM(Applications!I643))="OFFER",ISNUMBER(Applications!M643)),Applications!M643-WEEKDAY(Applications!M643,3),"")</f>
        <v/>
      </c>
      <c r="K643" s="26">
        <f>IF(TRIM(Applications!J643)="","",IFERROR(LOOKUP(2,1/ISNUMBER(SEARCH($R$2:$R$25,Applications!J643)),$S$2:$S$25),""))</f>
        <v/>
      </c>
      <c r="L643" s="26">
        <f>IF(K643="","",IF(COUNTIF(K$2:K643,K643)=1,COUNTIF(K$2:K$2000,K643)+(2001-ROW())/100000,""))</f>
        <v/>
      </c>
      <c r="M643" s="26">
        <f>IF(TRIM(Applications!D643)="","",TRIM(LEFT(TRIM(Applications!D643),FIND(",",TRIM(Applications!D643)&amp;",")-1)))</f>
        <v/>
      </c>
      <c r="N643" s="26">
        <f>IF(M643="","",IF(LEN(TRIM(LEFT(TRIM(MID(TRIM(Applications!D643),FIND(",",TRIM(Applications!D643)&amp;",")+1,200)),FIND(",",TRIM(MID(TRIM(Applications!D643),FIND(",",TRIM(Applications!D643)&amp;",")+1,200))&amp;",")-1)))=2,UPPER(TRIM(LEFT(TRIM(MID(TRIM(Applications!D643),FIND(",",TRIM(Applications!D643)&amp;",")+1,200)),FIND(",",TRIM(MID(TRIM(Applications!D643),FIND(",",TRIM(Applications!D643)&amp;",")+1,200))&amp;",")-1))),IFERROR(VLOOKUP(LOWER(TRIM(LEFT(TRIM(MID(TRIM(Applications!D643),FIND(",",TRIM(Applications!D643)&amp;",")+1,200)),FIND(",",TRIM(MID(TRIM(Applications!D643),FIND(",",TRIM(Applications!D643)&amp;",")+1,200))&amp;",")-1))),$U$2:$V$67,2,FALSE),"")))</f>
        <v/>
      </c>
      <c r="O643" s="26">
        <f>IF(M643="","",IF(N643="",M643,M643&amp;", "&amp;N643))</f>
        <v/>
      </c>
      <c r="P643" s="26">
        <f>IF(O643="","",IF(COUNTIF(O$2:O643,O643)=1,COUNTIF(O$2:O$2000,O643)+(2001-ROW())/100000,""))</f>
        <v/>
      </c>
    </row>
    <row r="644">
      <c r="A644" s="26">
        <f>IF(AND(ISNUMBER(Applications!A644),ISNUMBER(Applications!M644),OR(UPPER(TRIM(Applications!I644))="INTERVIEWING",UPPER(TRIM(Applications!I644))="REJECTED",UPPER(TRIM(Applications!I644))="OFFER")),IF(Applications!M644&gt;=Applications!A644,Applications!M644-Applications!A644,""),"")</f>
        <v/>
      </c>
      <c r="B644" s="26">
        <f>IF(AND(D644=1,ISNUMBER(Applications!A644)),WEEKDAY(Applications!A644),"")</f>
        <v/>
      </c>
      <c r="C644" s="27">
        <f>IF(AND(D644=1,ISNUMBER(Applications!A644)),Applications!A644-WEEKDAY(Applications!A644,3),"")</f>
        <v/>
      </c>
      <c r="D644" s="26">
        <f>IF(OR(UPPER(TRIM(Applications!I644))="APPLIED",UPPER(TRIM(Applications!I644))="INTERVIEWING",UPPER(TRIM(Applications!I644))="REJECTED",UPPER(TRIM(Applications!I644))="OFFER"),1,0)</f>
        <v/>
      </c>
      <c r="E644" s="26">
        <f>IF(AND(ISNUMBER(Applications!M644),OR(N(Applications!O644)&gt;0,UPPER(TRIM(Applications!I644))="INTERVIEWING",UPPER(TRIM(Applications!I644))="OFFER")),Applications!M644-WEEKDAY(Applications!M644,3),"")</f>
        <v/>
      </c>
      <c r="F644" s="26">
        <f>IF(AND(UPPER(TRIM(Applications!I644))="SKIPPED",ISNUMBER(Applications!A644)),Applications!A644-WEEKDAY(Applications!A644,3),"")</f>
        <v/>
      </c>
      <c r="G644" s="26">
        <f>IF(AND(UPPER(TRIM(Applications!I644))="BOOKMARKED",ISNUMBER(Applications!A644)),Applications!A644-WEEKDAY(Applications!A644,3),"")</f>
        <v/>
      </c>
      <c r="H644" s="26">
        <f>IF(AND(UPPER(TRIM(Applications!I644))="NOT APPLIED",ISNUMBER(Applications!A644)),Applications!A644-WEEKDAY(Applications!A644,3),"")</f>
        <v/>
      </c>
      <c r="I644" s="26">
        <f>IF(AND(UPPER(TRIM(Applications!I644))="REJECTED",ISNUMBER(Applications!M644)),Applications!M644-WEEKDAY(Applications!M644,3),"")</f>
        <v/>
      </c>
      <c r="J644" s="26">
        <f>IF(AND(UPPER(TRIM(Applications!I644))="OFFER",ISNUMBER(Applications!M644)),Applications!M644-WEEKDAY(Applications!M644,3),"")</f>
        <v/>
      </c>
      <c r="K644" s="26">
        <f>IF(TRIM(Applications!J644)="","",IFERROR(LOOKUP(2,1/ISNUMBER(SEARCH($R$2:$R$25,Applications!J644)),$S$2:$S$25),""))</f>
        <v/>
      </c>
      <c r="L644" s="26">
        <f>IF(K644="","",IF(COUNTIF(K$2:K644,K644)=1,COUNTIF(K$2:K$2000,K644)+(2001-ROW())/100000,""))</f>
        <v/>
      </c>
      <c r="M644" s="26">
        <f>IF(TRIM(Applications!D644)="","",TRIM(LEFT(TRIM(Applications!D644),FIND(",",TRIM(Applications!D644)&amp;",")-1)))</f>
        <v/>
      </c>
      <c r="N644" s="26">
        <f>IF(M644="","",IF(LEN(TRIM(LEFT(TRIM(MID(TRIM(Applications!D644),FIND(",",TRIM(Applications!D644)&amp;",")+1,200)),FIND(",",TRIM(MID(TRIM(Applications!D644),FIND(",",TRIM(Applications!D644)&amp;",")+1,200))&amp;",")-1)))=2,UPPER(TRIM(LEFT(TRIM(MID(TRIM(Applications!D644),FIND(",",TRIM(Applications!D644)&amp;",")+1,200)),FIND(",",TRIM(MID(TRIM(Applications!D644),FIND(",",TRIM(Applications!D644)&amp;",")+1,200))&amp;",")-1))),IFERROR(VLOOKUP(LOWER(TRIM(LEFT(TRIM(MID(TRIM(Applications!D644),FIND(",",TRIM(Applications!D644)&amp;",")+1,200)),FIND(",",TRIM(MID(TRIM(Applications!D644),FIND(",",TRIM(Applications!D644)&amp;",")+1,200))&amp;",")-1))),$U$2:$V$67,2,FALSE),"")))</f>
        <v/>
      </c>
      <c r="O644" s="26">
        <f>IF(M644="","",IF(N644="",M644,M644&amp;", "&amp;N644))</f>
        <v/>
      </c>
      <c r="P644" s="26">
        <f>IF(O644="","",IF(COUNTIF(O$2:O644,O644)=1,COUNTIF(O$2:O$2000,O644)+(2001-ROW())/100000,""))</f>
        <v/>
      </c>
    </row>
    <row r="645">
      <c r="A645" s="26">
        <f>IF(AND(ISNUMBER(Applications!A645),ISNUMBER(Applications!M645),OR(UPPER(TRIM(Applications!I645))="INTERVIEWING",UPPER(TRIM(Applications!I645))="REJECTED",UPPER(TRIM(Applications!I645))="OFFER")),IF(Applications!M645&gt;=Applications!A645,Applications!M645-Applications!A645,""),"")</f>
        <v/>
      </c>
      <c r="B645" s="26">
        <f>IF(AND(D645=1,ISNUMBER(Applications!A645)),WEEKDAY(Applications!A645),"")</f>
        <v/>
      </c>
      <c r="C645" s="27">
        <f>IF(AND(D645=1,ISNUMBER(Applications!A645)),Applications!A645-WEEKDAY(Applications!A645,3),"")</f>
        <v/>
      </c>
      <c r="D645" s="26">
        <f>IF(OR(UPPER(TRIM(Applications!I645))="APPLIED",UPPER(TRIM(Applications!I645))="INTERVIEWING",UPPER(TRIM(Applications!I645))="REJECTED",UPPER(TRIM(Applications!I645))="OFFER"),1,0)</f>
        <v/>
      </c>
      <c r="E645" s="26">
        <f>IF(AND(ISNUMBER(Applications!M645),OR(N(Applications!O645)&gt;0,UPPER(TRIM(Applications!I645))="INTERVIEWING",UPPER(TRIM(Applications!I645))="OFFER")),Applications!M645-WEEKDAY(Applications!M645,3),"")</f>
        <v/>
      </c>
      <c r="F645" s="26">
        <f>IF(AND(UPPER(TRIM(Applications!I645))="SKIPPED",ISNUMBER(Applications!A645)),Applications!A645-WEEKDAY(Applications!A645,3),"")</f>
        <v/>
      </c>
      <c r="G645" s="26">
        <f>IF(AND(UPPER(TRIM(Applications!I645))="BOOKMARKED",ISNUMBER(Applications!A645)),Applications!A645-WEEKDAY(Applications!A645,3),"")</f>
        <v/>
      </c>
      <c r="H645" s="26">
        <f>IF(AND(UPPER(TRIM(Applications!I645))="NOT APPLIED",ISNUMBER(Applications!A645)),Applications!A645-WEEKDAY(Applications!A645,3),"")</f>
        <v/>
      </c>
      <c r="I645" s="26">
        <f>IF(AND(UPPER(TRIM(Applications!I645))="REJECTED",ISNUMBER(Applications!M645)),Applications!M645-WEEKDAY(Applications!M645,3),"")</f>
        <v/>
      </c>
      <c r="J645" s="26">
        <f>IF(AND(UPPER(TRIM(Applications!I645))="OFFER",ISNUMBER(Applications!M645)),Applications!M645-WEEKDAY(Applications!M645,3),"")</f>
        <v/>
      </c>
      <c r="K645" s="26">
        <f>IF(TRIM(Applications!J645)="","",IFERROR(LOOKUP(2,1/ISNUMBER(SEARCH($R$2:$R$25,Applications!J645)),$S$2:$S$25),""))</f>
        <v/>
      </c>
      <c r="L645" s="26">
        <f>IF(K645="","",IF(COUNTIF(K$2:K645,K645)=1,COUNTIF(K$2:K$2000,K645)+(2001-ROW())/100000,""))</f>
        <v/>
      </c>
      <c r="M645" s="26">
        <f>IF(TRIM(Applications!D645)="","",TRIM(LEFT(TRIM(Applications!D645),FIND(",",TRIM(Applications!D645)&amp;",")-1)))</f>
        <v/>
      </c>
      <c r="N645" s="26">
        <f>IF(M645="","",IF(LEN(TRIM(LEFT(TRIM(MID(TRIM(Applications!D645),FIND(",",TRIM(Applications!D645)&amp;",")+1,200)),FIND(",",TRIM(MID(TRIM(Applications!D645),FIND(",",TRIM(Applications!D645)&amp;",")+1,200))&amp;",")-1)))=2,UPPER(TRIM(LEFT(TRIM(MID(TRIM(Applications!D645),FIND(",",TRIM(Applications!D645)&amp;",")+1,200)),FIND(",",TRIM(MID(TRIM(Applications!D645),FIND(",",TRIM(Applications!D645)&amp;",")+1,200))&amp;",")-1))),IFERROR(VLOOKUP(LOWER(TRIM(LEFT(TRIM(MID(TRIM(Applications!D645),FIND(",",TRIM(Applications!D645)&amp;",")+1,200)),FIND(",",TRIM(MID(TRIM(Applications!D645),FIND(",",TRIM(Applications!D645)&amp;",")+1,200))&amp;",")-1))),$U$2:$V$67,2,FALSE),"")))</f>
        <v/>
      </c>
      <c r="O645" s="26">
        <f>IF(M645="","",IF(N645="",M645,M645&amp;", "&amp;N645))</f>
        <v/>
      </c>
      <c r="P645" s="26">
        <f>IF(O645="","",IF(COUNTIF(O$2:O645,O645)=1,COUNTIF(O$2:O$2000,O645)+(2001-ROW())/100000,""))</f>
        <v/>
      </c>
    </row>
    <row r="646">
      <c r="A646" s="26">
        <f>IF(AND(ISNUMBER(Applications!A646),ISNUMBER(Applications!M646),OR(UPPER(TRIM(Applications!I646))="INTERVIEWING",UPPER(TRIM(Applications!I646))="REJECTED",UPPER(TRIM(Applications!I646))="OFFER")),IF(Applications!M646&gt;=Applications!A646,Applications!M646-Applications!A646,""),"")</f>
        <v/>
      </c>
      <c r="B646" s="26">
        <f>IF(AND(D646=1,ISNUMBER(Applications!A646)),WEEKDAY(Applications!A646),"")</f>
        <v/>
      </c>
      <c r="C646" s="27">
        <f>IF(AND(D646=1,ISNUMBER(Applications!A646)),Applications!A646-WEEKDAY(Applications!A646,3),"")</f>
        <v/>
      </c>
      <c r="D646" s="26">
        <f>IF(OR(UPPER(TRIM(Applications!I646))="APPLIED",UPPER(TRIM(Applications!I646))="INTERVIEWING",UPPER(TRIM(Applications!I646))="REJECTED",UPPER(TRIM(Applications!I646))="OFFER"),1,0)</f>
        <v/>
      </c>
      <c r="E646" s="26">
        <f>IF(AND(ISNUMBER(Applications!M646),OR(N(Applications!O646)&gt;0,UPPER(TRIM(Applications!I646))="INTERVIEWING",UPPER(TRIM(Applications!I646))="OFFER")),Applications!M646-WEEKDAY(Applications!M646,3),"")</f>
        <v/>
      </c>
      <c r="F646" s="26">
        <f>IF(AND(UPPER(TRIM(Applications!I646))="SKIPPED",ISNUMBER(Applications!A646)),Applications!A646-WEEKDAY(Applications!A646,3),"")</f>
        <v/>
      </c>
      <c r="G646" s="26">
        <f>IF(AND(UPPER(TRIM(Applications!I646))="BOOKMARKED",ISNUMBER(Applications!A646)),Applications!A646-WEEKDAY(Applications!A646,3),"")</f>
        <v/>
      </c>
      <c r="H646" s="26">
        <f>IF(AND(UPPER(TRIM(Applications!I646))="NOT APPLIED",ISNUMBER(Applications!A646)),Applications!A646-WEEKDAY(Applications!A646,3),"")</f>
        <v/>
      </c>
      <c r="I646" s="26">
        <f>IF(AND(UPPER(TRIM(Applications!I646))="REJECTED",ISNUMBER(Applications!M646)),Applications!M646-WEEKDAY(Applications!M646,3),"")</f>
        <v/>
      </c>
      <c r="J646" s="26">
        <f>IF(AND(UPPER(TRIM(Applications!I646))="OFFER",ISNUMBER(Applications!M646)),Applications!M646-WEEKDAY(Applications!M646,3),"")</f>
        <v/>
      </c>
      <c r="K646" s="26">
        <f>IF(TRIM(Applications!J646)="","",IFERROR(LOOKUP(2,1/ISNUMBER(SEARCH($R$2:$R$25,Applications!J646)),$S$2:$S$25),""))</f>
        <v/>
      </c>
      <c r="L646" s="26">
        <f>IF(K646="","",IF(COUNTIF(K$2:K646,K646)=1,COUNTIF(K$2:K$2000,K646)+(2001-ROW())/100000,""))</f>
        <v/>
      </c>
      <c r="M646" s="26">
        <f>IF(TRIM(Applications!D646)="","",TRIM(LEFT(TRIM(Applications!D646),FIND(",",TRIM(Applications!D646)&amp;",")-1)))</f>
        <v/>
      </c>
      <c r="N646" s="26">
        <f>IF(M646="","",IF(LEN(TRIM(LEFT(TRIM(MID(TRIM(Applications!D646),FIND(",",TRIM(Applications!D646)&amp;",")+1,200)),FIND(",",TRIM(MID(TRIM(Applications!D646),FIND(",",TRIM(Applications!D646)&amp;",")+1,200))&amp;",")-1)))=2,UPPER(TRIM(LEFT(TRIM(MID(TRIM(Applications!D646),FIND(",",TRIM(Applications!D646)&amp;",")+1,200)),FIND(",",TRIM(MID(TRIM(Applications!D646),FIND(",",TRIM(Applications!D646)&amp;",")+1,200))&amp;",")-1))),IFERROR(VLOOKUP(LOWER(TRIM(LEFT(TRIM(MID(TRIM(Applications!D646),FIND(",",TRIM(Applications!D646)&amp;",")+1,200)),FIND(",",TRIM(MID(TRIM(Applications!D646),FIND(",",TRIM(Applications!D646)&amp;",")+1,200))&amp;",")-1))),$U$2:$V$67,2,FALSE),"")))</f>
        <v/>
      </c>
      <c r="O646" s="26">
        <f>IF(M646="","",IF(N646="",M646,M646&amp;", "&amp;N646))</f>
        <v/>
      </c>
      <c r="P646" s="26">
        <f>IF(O646="","",IF(COUNTIF(O$2:O646,O646)=1,COUNTIF(O$2:O$2000,O646)+(2001-ROW())/100000,""))</f>
        <v/>
      </c>
    </row>
    <row r="647">
      <c r="A647" s="26">
        <f>IF(AND(ISNUMBER(Applications!A647),ISNUMBER(Applications!M647),OR(UPPER(TRIM(Applications!I647))="INTERVIEWING",UPPER(TRIM(Applications!I647))="REJECTED",UPPER(TRIM(Applications!I647))="OFFER")),IF(Applications!M647&gt;=Applications!A647,Applications!M647-Applications!A647,""),"")</f>
        <v/>
      </c>
      <c r="B647" s="26">
        <f>IF(AND(D647=1,ISNUMBER(Applications!A647)),WEEKDAY(Applications!A647),"")</f>
        <v/>
      </c>
      <c r="C647" s="27">
        <f>IF(AND(D647=1,ISNUMBER(Applications!A647)),Applications!A647-WEEKDAY(Applications!A647,3),"")</f>
        <v/>
      </c>
      <c r="D647" s="26">
        <f>IF(OR(UPPER(TRIM(Applications!I647))="APPLIED",UPPER(TRIM(Applications!I647))="INTERVIEWING",UPPER(TRIM(Applications!I647))="REJECTED",UPPER(TRIM(Applications!I647))="OFFER"),1,0)</f>
        <v/>
      </c>
      <c r="E647" s="26">
        <f>IF(AND(ISNUMBER(Applications!M647),OR(N(Applications!O647)&gt;0,UPPER(TRIM(Applications!I647))="INTERVIEWING",UPPER(TRIM(Applications!I647))="OFFER")),Applications!M647-WEEKDAY(Applications!M647,3),"")</f>
        <v/>
      </c>
      <c r="F647" s="26">
        <f>IF(AND(UPPER(TRIM(Applications!I647))="SKIPPED",ISNUMBER(Applications!A647)),Applications!A647-WEEKDAY(Applications!A647,3),"")</f>
        <v/>
      </c>
      <c r="G647" s="26">
        <f>IF(AND(UPPER(TRIM(Applications!I647))="BOOKMARKED",ISNUMBER(Applications!A647)),Applications!A647-WEEKDAY(Applications!A647,3),"")</f>
        <v/>
      </c>
      <c r="H647" s="26">
        <f>IF(AND(UPPER(TRIM(Applications!I647))="NOT APPLIED",ISNUMBER(Applications!A647)),Applications!A647-WEEKDAY(Applications!A647,3),"")</f>
        <v/>
      </c>
      <c r="I647" s="26">
        <f>IF(AND(UPPER(TRIM(Applications!I647))="REJECTED",ISNUMBER(Applications!M647)),Applications!M647-WEEKDAY(Applications!M647,3),"")</f>
        <v/>
      </c>
      <c r="J647" s="26">
        <f>IF(AND(UPPER(TRIM(Applications!I647))="OFFER",ISNUMBER(Applications!M647)),Applications!M647-WEEKDAY(Applications!M647,3),"")</f>
        <v/>
      </c>
      <c r="K647" s="26">
        <f>IF(TRIM(Applications!J647)="","",IFERROR(LOOKUP(2,1/ISNUMBER(SEARCH($R$2:$R$25,Applications!J647)),$S$2:$S$25),""))</f>
        <v/>
      </c>
      <c r="L647" s="26">
        <f>IF(K647="","",IF(COUNTIF(K$2:K647,K647)=1,COUNTIF(K$2:K$2000,K647)+(2001-ROW())/100000,""))</f>
        <v/>
      </c>
      <c r="M647" s="26">
        <f>IF(TRIM(Applications!D647)="","",TRIM(LEFT(TRIM(Applications!D647),FIND(",",TRIM(Applications!D647)&amp;",")-1)))</f>
        <v/>
      </c>
      <c r="N647" s="26">
        <f>IF(M647="","",IF(LEN(TRIM(LEFT(TRIM(MID(TRIM(Applications!D647),FIND(",",TRIM(Applications!D647)&amp;",")+1,200)),FIND(",",TRIM(MID(TRIM(Applications!D647),FIND(",",TRIM(Applications!D647)&amp;",")+1,200))&amp;",")-1)))=2,UPPER(TRIM(LEFT(TRIM(MID(TRIM(Applications!D647),FIND(",",TRIM(Applications!D647)&amp;",")+1,200)),FIND(",",TRIM(MID(TRIM(Applications!D647),FIND(",",TRIM(Applications!D647)&amp;",")+1,200))&amp;",")-1))),IFERROR(VLOOKUP(LOWER(TRIM(LEFT(TRIM(MID(TRIM(Applications!D647),FIND(",",TRIM(Applications!D647)&amp;",")+1,200)),FIND(",",TRIM(MID(TRIM(Applications!D647),FIND(",",TRIM(Applications!D647)&amp;",")+1,200))&amp;",")-1))),$U$2:$V$67,2,FALSE),"")))</f>
        <v/>
      </c>
      <c r="O647" s="26">
        <f>IF(M647="","",IF(N647="",M647,M647&amp;", "&amp;N647))</f>
        <v/>
      </c>
      <c r="P647" s="26">
        <f>IF(O647="","",IF(COUNTIF(O$2:O647,O647)=1,COUNTIF(O$2:O$2000,O647)+(2001-ROW())/100000,""))</f>
        <v/>
      </c>
    </row>
    <row r="648">
      <c r="A648" s="26">
        <f>IF(AND(ISNUMBER(Applications!A648),ISNUMBER(Applications!M648),OR(UPPER(TRIM(Applications!I648))="INTERVIEWING",UPPER(TRIM(Applications!I648))="REJECTED",UPPER(TRIM(Applications!I648))="OFFER")),IF(Applications!M648&gt;=Applications!A648,Applications!M648-Applications!A648,""),"")</f>
        <v/>
      </c>
      <c r="B648" s="26">
        <f>IF(AND(D648=1,ISNUMBER(Applications!A648)),WEEKDAY(Applications!A648),"")</f>
        <v/>
      </c>
      <c r="C648" s="27">
        <f>IF(AND(D648=1,ISNUMBER(Applications!A648)),Applications!A648-WEEKDAY(Applications!A648,3),"")</f>
        <v/>
      </c>
      <c r="D648" s="26">
        <f>IF(OR(UPPER(TRIM(Applications!I648))="APPLIED",UPPER(TRIM(Applications!I648))="INTERVIEWING",UPPER(TRIM(Applications!I648))="REJECTED",UPPER(TRIM(Applications!I648))="OFFER"),1,0)</f>
        <v/>
      </c>
      <c r="E648" s="26">
        <f>IF(AND(ISNUMBER(Applications!M648),OR(N(Applications!O648)&gt;0,UPPER(TRIM(Applications!I648))="INTERVIEWING",UPPER(TRIM(Applications!I648))="OFFER")),Applications!M648-WEEKDAY(Applications!M648,3),"")</f>
        <v/>
      </c>
      <c r="F648" s="26">
        <f>IF(AND(UPPER(TRIM(Applications!I648))="SKIPPED",ISNUMBER(Applications!A648)),Applications!A648-WEEKDAY(Applications!A648,3),"")</f>
        <v/>
      </c>
      <c r="G648" s="26">
        <f>IF(AND(UPPER(TRIM(Applications!I648))="BOOKMARKED",ISNUMBER(Applications!A648)),Applications!A648-WEEKDAY(Applications!A648,3),"")</f>
        <v/>
      </c>
      <c r="H648" s="26">
        <f>IF(AND(UPPER(TRIM(Applications!I648))="NOT APPLIED",ISNUMBER(Applications!A648)),Applications!A648-WEEKDAY(Applications!A648,3),"")</f>
        <v/>
      </c>
      <c r="I648" s="26">
        <f>IF(AND(UPPER(TRIM(Applications!I648))="REJECTED",ISNUMBER(Applications!M648)),Applications!M648-WEEKDAY(Applications!M648,3),"")</f>
        <v/>
      </c>
      <c r="J648" s="26">
        <f>IF(AND(UPPER(TRIM(Applications!I648))="OFFER",ISNUMBER(Applications!M648)),Applications!M648-WEEKDAY(Applications!M648,3),"")</f>
        <v/>
      </c>
      <c r="K648" s="26">
        <f>IF(TRIM(Applications!J648)="","",IFERROR(LOOKUP(2,1/ISNUMBER(SEARCH($R$2:$R$25,Applications!J648)),$S$2:$S$25),""))</f>
        <v/>
      </c>
      <c r="L648" s="26">
        <f>IF(K648="","",IF(COUNTIF(K$2:K648,K648)=1,COUNTIF(K$2:K$2000,K648)+(2001-ROW())/100000,""))</f>
        <v/>
      </c>
      <c r="M648" s="26">
        <f>IF(TRIM(Applications!D648)="","",TRIM(LEFT(TRIM(Applications!D648),FIND(",",TRIM(Applications!D648)&amp;",")-1)))</f>
        <v/>
      </c>
      <c r="N648" s="26">
        <f>IF(M648="","",IF(LEN(TRIM(LEFT(TRIM(MID(TRIM(Applications!D648),FIND(",",TRIM(Applications!D648)&amp;",")+1,200)),FIND(",",TRIM(MID(TRIM(Applications!D648),FIND(",",TRIM(Applications!D648)&amp;",")+1,200))&amp;",")-1)))=2,UPPER(TRIM(LEFT(TRIM(MID(TRIM(Applications!D648),FIND(",",TRIM(Applications!D648)&amp;",")+1,200)),FIND(",",TRIM(MID(TRIM(Applications!D648),FIND(",",TRIM(Applications!D648)&amp;",")+1,200))&amp;",")-1))),IFERROR(VLOOKUP(LOWER(TRIM(LEFT(TRIM(MID(TRIM(Applications!D648),FIND(",",TRIM(Applications!D648)&amp;",")+1,200)),FIND(",",TRIM(MID(TRIM(Applications!D648),FIND(",",TRIM(Applications!D648)&amp;",")+1,200))&amp;",")-1))),$U$2:$V$67,2,FALSE),"")))</f>
        <v/>
      </c>
      <c r="O648" s="26">
        <f>IF(M648="","",IF(N648="",M648,M648&amp;", "&amp;N648))</f>
        <v/>
      </c>
      <c r="P648" s="26">
        <f>IF(O648="","",IF(COUNTIF(O$2:O648,O648)=1,COUNTIF(O$2:O$2000,O648)+(2001-ROW())/100000,""))</f>
        <v/>
      </c>
    </row>
    <row r="649">
      <c r="A649" s="26">
        <f>IF(AND(ISNUMBER(Applications!A649),ISNUMBER(Applications!M649),OR(UPPER(TRIM(Applications!I649))="INTERVIEWING",UPPER(TRIM(Applications!I649))="REJECTED",UPPER(TRIM(Applications!I649))="OFFER")),IF(Applications!M649&gt;=Applications!A649,Applications!M649-Applications!A649,""),"")</f>
        <v/>
      </c>
      <c r="B649" s="26">
        <f>IF(AND(D649=1,ISNUMBER(Applications!A649)),WEEKDAY(Applications!A649),"")</f>
        <v/>
      </c>
      <c r="C649" s="27">
        <f>IF(AND(D649=1,ISNUMBER(Applications!A649)),Applications!A649-WEEKDAY(Applications!A649,3),"")</f>
        <v/>
      </c>
      <c r="D649" s="26">
        <f>IF(OR(UPPER(TRIM(Applications!I649))="APPLIED",UPPER(TRIM(Applications!I649))="INTERVIEWING",UPPER(TRIM(Applications!I649))="REJECTED",UPPER(TRIM(Applications!I649))="OFFER"),1,0)</f>
        <v/>
      </c>
      <c r="E649" s="26">
        <f>IF(AND(ISNUMBER(Applications!M649),OR(N(Applications!O649)&gt;0,UPPER(TRIM(Applications!I649))="INTERVIEWING",UPPER(TRIM(Applications!I649))="OFFER")),Applications!M649-WEEKDAY(Applications!M649,3),"")</f>
        <v/>
      </c>
      <c r="F649" s="26">
        <f>IF(AND(UPPER(TRIM(Applications!I649))="SKIPPED",ISNUMBER(Applications!A649)),Applications!A649-WEEKDAY(Applications!A649,3),"")</f>
        <v/>
      </c>
      <c r="G649" s="26">
        <f>IF(AND(UPPER(TRIM(Applications!I649))="BOOKMARKED",ISNUMBER(Applications!A649)),Applications!A649-WEEKDAY(Applications!A649,3),"")</f>
        <v/>
      </c>
      <c r="H649" s="26">
        <f>IF(AND(UPPER(TRIM(Applications!I649))="NOT APPLIED",ISNUMBER(Applications!A649)),Applications!A649-WEEKDAY(Applications!A649,3),"")</f>
        <v/>
      </c>
      <c r="I649" s="26">
        <f>IF(AND(UPPER(TRIM(Applications!I649))="REJECTED",ISNUMBER(Applications!M649)),Applications!M649-WEEKDAY(Applications!M649,3),"")</f>
        <v/>
      </c>
      <c r="J649" s="26">
        <f>IF(AND(UPPER(TRIM(Applications!I649))="OFFER",ISNUMBER(Applications!M649)),Applications!M649-WEEKDAY(Applications!M649,3),"")</f>
        <v/>
      </c>
      <c r="K649" s="26">
        <f>IF(TRIM(Applications!J649)="","",IFERROR(LOOKUP(2,1/ISNUMBER(SEARCH($R$2:$R$25,Applications!J649)),$S$2:$S$25),""))</f>
        <v/>
      </c>
      <c r="L649" s="26">
        <f>IF(K649="","",IF(COUNTIF(K$2:K649,K649)=1,COUNTIF(K$2:K$2000,K649)+(2001-ROW())/100000,""))</f>
        <v/>
      </c>
      <c r="M649" s="26">
        <f>IF(TRIM(Applications!D649)="","",TRIM(LEFT(TRIM(Applications!D649),FIND(",",TRIM(Applications!D649)&amp;",")-1)))</f>
        <v/>
      </c>
      <c r="N649" s="26">
        <f>IF(M649="","",IF(LEN(TRIM(LEFT(TRIM(MID(TRIM(Applications!D649),FIND(",",TRIM(Applications!D649)&amp;",")+1,200)),FIND(",",TRIM(MID(TRIM(Applications!D649),FIND(",",TRIM(Applications!D649)&amp;",")+1,200))&amp;",")-1)))=2,UPPER(TRIM(LEFT(TRIM(MID(TRIM(Applications!D649),FIND(",",TRIM(Applications!D649)&amp;",")+1,200)),FIND(",",TRIM(MID(TRIM(Applications!D649),FIND(",",TRIM(Applications!D649)&amp;",")+1,200))&amp;",")-1))),IFERROR(VLOOKUP(LOWER(TRIM(LEFT(TRIM(MID(TRIM(Applications!D649),FIND(",",TRIM(Applications!D649)&amp;",")+1,200)),FIND(",",TRIM(MID(TRIM(Applications!D649),FIND(",",TRIM(Applications!D649)&amp;",")+1,200))&amp;",")-1))),$U$2:$V$67,2,FALSE),"")))</f>
        <v/>
      </c>
      <c r="O649" s="26">
        <f>IF(M649="","",IF(N649="",M649,M649&amp;", "&amp;N649))</f>
        <v/>
      </c>
      <c r="P649" s="26">
        <f>IF(O649="","",IF(COUNTIF(O$2:O649,O649)=1,COUNTIF(O$2:O$2000,O649)+(2001-ROW())/100000,""))</f>
        <v/>
      </c>
    </row>
    <row r="650">
      <c r="A650" s="26">
        <f>IF(AND(ISNUMBER(Applications!A650),ISNUMBER(Applications!M650),OR(UPPER(TRIM(Applications!I650))="INTERVIEWING",UPPER(TRIM(Applications!I650))="REJECTED",UPPER(TRIM(Applications!I650))="OFFER")),IF(Applications!M650&gt;=Applications!A650,Applications!M650-Applications!A650,""),"")</f>
        <v/>
      </c>
      <c r="B650" s="26">
        <f>IF(AND(D650=1,ISNUMBER(Applications!A650)),WEEKDAY(Applications!A650),"")</f>
        <v/>
      </c>
      <c r="C650" s="27">
        <f>IF(AND(D650=1,ISNUMBER(Applications!A650)),Applications!A650-WEEKDAY(Applications!A650,3),"")</f>
        <v/>
      </c>
      <c r="D650" s="26">
        <f>IF(OR(UPPER(TRIM(Applications!I650))="APPLIED",UPPER(TRIM(Applications!I650))="INTERVIEWING",UPPER(TRIM(Applications!I650))="REJECTED",UPPER(TRIM(Applications!I650))="OFFER"),1,0)</f>
        <v/>
      </c>
      <c r="E650" s="26">
        <f>IF(AND(ISNUMBER(Applications!M650),OR(N(Applications!O650)&gt;0,UPPER(TRIM(Applications!I650))="INTERVIEWING",UPPER(TRIM(Applications!I650))="OFFER")),Applications!M650-WEEKDAY(Applications!M650,3),"")</f>
        <v/>
      </c>
      <c r="F650" s="26">
        <f>IF(AND(UPPER(TRIM(Applications!I650))="SKIPPED",ISNUMBER(Applications!A650)),Applications!A650-WEEKDAY(Applications!A650,3),"")</f>
        <v/>
      </c>
      <c r="G650" s="26">
        <f>IF(AND(UPPER(TRIM(Applications!I650))="BOOKMARKED",ISNUMBER(Applications!A650)),Applications!A650-WEEKDAY(Applications!A650,3),"")</f>
        <v/>
      </c>
      <c r="H650" s="26">
        <f>IF(AND(UPPER(TRIM(Applications!I650))="NOT APPLIED",ISNUMBER(Applications!A650)),Applications!A650-WEEKDAY(Applications!A650,3),"")</f>
        <v/>
      </c>
      <c r="I650" s="26">
        <f>IF(AND(UPPER(TRIM(Applications!I650))="REJECTED",ISNUMBER(Applications!M650)),Applications!M650-WEEKDAY(Applications!M650,3),"")</f>
        <v/>
      </c>
      <c r="J650" s="26">
        <f>IF(AND(UPPER(TRIM(Applications!I650))="OFFER",ISNUMBER(Applications!M650)),Applications!M650-WEEKDAY(Applications!M650,3),"")</f>
        <v/>
      </c>
      <c r="K650" s="26">
        <f>IF(TRIM(Applications!J650)="","",IFERROR(LOOKUP(2,1/ISNUMBER(SEARCH($R$2:$R$25,Applications!J650)),$S$2:$S$25),""))</f>
        <v/>
      </c>
      <c r="L650" s="26">
        <f>IF(K650="","",IF(COUNTIF(K$2:K650,K650)=1,COUNTIF(K$2:K$2000,K650)+(2001-ROW())/100000,""))</f>
        <v/>
      </c>
      <c r="M650" s="26">
        <f>IF(TRIM(Applications!D650)="","",TRIM(LEFT(TRIM(Applications!D650),FIND(",",TRIM(Applications!D650)&amp;",")-1)))</f>
        <v/>
      </c>
      <c r="N650" s="26">
        <f>IF(M650="","",IF(LEN(TRIM(LEFT(TRIM(MID(TRIM(Applications!D650),FIND(",",TRIM(Applications!D650)&amp;",")+1,200)),FIND(",",TRIM(MID(TRIM(Applications!D650),FIND(",",TRIM(Applications!D650)&amp;",")+1,200))&amp;",")-1)))=2,UPPER(TRIM(LEFT(TRIM(MID(TRIM(Applications!D650),FIND(",",TRIM(Applications!D650)&amp;",")+1,200)),FIND(",",TRIM(MID(TRIM(Applications!D650),FIND(",",TRIM(Applications!D650)&amp;",")+1,200))&amp;",")-1))),IFERROR(VLOOKUP(LOWER(TRIM(LEFT(TRIM(MID(TRIM(Applications!D650),FIND(",",TRIM(Applications!D650)&amp;",")+1,200)),FIND(",",TRIM(MID(TRIM(Applications!D650),FIND(",",TRIM(Applications!D650)&amp;",")+1,200))&amp;",")-1))),$U$2:$V$67,2,FALSE),"")))</f>
        <v/>
      </c>
      <c r="O650" s="26">
        <f>IF(M650="","",IF(N650="",M650,M650&amp;", "&amp;N650))</f>
        <v/>
      </c>
      <c r="P650" s="26">
        <f>IF(O650="","",IF(COUNTIF(O$2:O650,O650)=1,COUNTIF(O$2:O$2000,O650)+(2001-ROW())/100000,""))</f>
        <v/>
      </c>
    </row>
    <row r="651">
      <c r="A651" s="26">
        <f>IF(AND(ISNUMBER(Applications!A651),ISNUMBER(Applications!M651),OR(UPPER(TRIM(Applications!I651))="INTERVIEWING",UPPER(TRIM(Applications!I651))="REJECTED",UPPER(TRIM(Applications!I651))="OFFER")),IF(Applications!M651&gt;=Applications!A651,Applications!M651-Applications!A651,""),"")</f>
        <v/>
      </c>
      <c r="B651" s="26">
        <f>IF(AND(D651=1,ISNUMBER(Applications!A651)),WEEKDAY(Applications!A651),"")</f>
        <v/>
      </c>
      <c r="C651" s="27">
        <f>IF(AND(D651=1,ISNUMBER(Applications!A651)),Applications!A651-WEEKDAY(Applications!A651,3),"")</f>
        <v/>
      </c>
      <c r="D651" s="26">
        <f>IF(OR(UPPER(TRIM(Applications!I651))="APPLIED",UPPER(TRIM(Applications!I651))="INTERVIEWING",UPPER(TRIM(Applications!I651))="REJECTED",UPPER(TRIM(Applications!I651))="OFFER"),1,0)</f>
        <v/>
      </c>
      <c r="E651" s="26">
        <f>IF(AND(ISNUMBER(Applications!M651),OR(N(Applications!O651)&gt;0,UPPER(TRIM(Applications!I651))="INTERVIEWING",UPPER(TRIM(Applications!I651))="OFFER")),Applications!M651-WEEKDAY(Applications!M651,3),"")</f>
        <v/>
      </c>
      <c r="F651" s="26">
        <f>IF(AND(UPPER(TRIM(Applications!I651))="SKIPPED",ISNUMBER(Applications!A651)),Applications!A651-WEEKDAY(Applications!A651,3),"")</f>
        <v/>
      </c>
      <c r="G651" s="26">
        <f>IF(AND(UPPER(TRIM(Applications!I651))="BOOKMARKED",ISNUMBER(Applications!A651)),Applications!A651-WEEKDAY(Applications!A651,3),"")</f>
        <v/>
      </c>
      <c r="H651" s="26">
        <f>IF(AND(UPPER(TRIM(Applications!I651))="NOT APPLIED",ISNUMBER(Applications!A651)),Applications!A651-WEEKDAY(Applications!A651,3),"")</f>
        <v/>
      </c>
      <c r="I651" s="26">
        <f>IF(AND(UPPER(TRIM(Applications!I651))="REJECTED",ISNUMBER(Applications!M651)),Applications!M651-WEEKDAY(Applications!M651,3),"")</f>
        <v/>
      </c>
      <c r="J651" s="26">
        <f>IF(AND(UPPER(TRIM(Applications!I651))="OFFER",ISNUMBER(Applications!M651)),Applications!M651-WEEKDAY(Applications!M651,3),"")</f>
        <v/>
      </c>
      <c r="K651" s="26">
        <f>IF(TRIM(Applications!J651)="","",IFERROR(LOOKUP(2,1/ISNUMBER(SEARCH($R$2:$R$25,Applications!J651)),$S$2:$S$25),""))</f>
        <v/>
      </c>
      <c r="L651" s="26">
        <f>IF(K651="","",IF(COUNTIF(K$2:K651,K651)=1,COUNTIF(K$2:K$2000,K651)+(2001-ROW())/100000,""))</f>
        <v/>
      </c>
      <c r="M651" s="26">
        <f>IF(TRIM(Applications!D651)="","",TRIM(LEFT(TRIM(Applications!D651),FIND(",",TRIM(Applications!D651)&amp;",")-1)))</f>
        <v/>
      </c>
      <c r="N651" s="26">
        <f>IF(M651="","",IF(LEN(TRIM(LEFT(TRIM(MID(TRIM(Applications!D651),FIND(",",TRIM(Applications!D651)&amp;",")+1,200)),FIND(",",TRIM(MID(TRIM(Applications!D651),FIND(",",TRIM(Applications!D651)&amp;",")+1,200))&amp;",")-1)))=2,UPPER(TRIM(LEFT(TRIM(MID(TRIM(Applications!D651),FIND(",",TRIM(Applications!D651)&amp;",")+1,200)),FIND(",",TRIM(MID(TRIM(Applications!D651),FIND(",",TRIM(Applications!D651)&amp;",")+1,200))&amp;",")-1))),IFERROR(VLOOKUP(LOWER(TRIM(LEFT(TRIM(MID(TRIM(Applications!D651),FIND(",",TRIM(Applications!D651)&amp;",")+1,200)),FIND(",",TRIM(MID(TRIM(Applications!D651),FIND(",",TRIM(Applications!D651)&amp;",")+1,200))&amp;",")-1))),$U$2:$V$67,2,FALSE),"")))</f>
        <v/>
      </c>
      <c r="O651" s="26">
        <f>IF(M651="","",IF(N651="",M651,M651&amp;", "&amp;N651))</f>
        <v/>
      </c>
      <c r="P651" s="26">
        <f>IF(O651="","",IF(COUNTIF(O$2:O651,O651)=1,COUNTIF(O$2:O$2000,O651)+(2001-ROW())/100000,""))</f>
        <v/>
      </c>
    </row>
    <row r="652">
      <c r="A652" s="26">
        <f>IF(AND(ISNUMBER(Applications!A652),ISNUMBER(Applications!M652),OR(UPPER(TRIM(Applications!I652))="INTERVIEWING",UPPER(TRIM(Applications!I652))="REJECTED",UPPER(TRIM(Applications!I652))="OFFER")),IF(Applications!M652&gt;=Applications!A652,Applications!M652-Applications!A652,""),"")</f>
        <v/>
      </c>
      <c r="B652" s="26">
        <f>IF(AND(D652=1,ISNUMBER(Applications!A652)),WEEKDAY(Applications!A652),"")</f>
        <v/>
      </c>
      <c r="C652" s="27">
        <f>IF(AND(D652=1,ISNUMBER(Applications!A652)),Applications!A652-WEEKDAY(Applications!A652,3),"")</f>
        <v/>
      </c>
      <c r="D652" s="26">
        <f>IF(OR(UPPER(TRIM(Applications!I652))="APPLIED",UPPER(TRIM(Applications!I652))="INTERVIEWING",UPPER(TRIM(Applications!I652))="REJECTED",UPPER(TRIM(Applications!I652))="OFFER"),1,0)</f>
        <v/>
      </c>
      <c r="E652" s="26">
        <f>IF(AND(ISNUMBER(Applications!M652),OR(N(Applications!O652)&gt;0,UPPER(TRIM(Applications!I652))="INTERVIEWING",UPPER(TRIM(Applications!I652))="OFFER")),Applications!M652-WEEKDAY(Applications!M652,3),"")</f>
        <v/>
      </c>
      <c r="F652" s="26">
        <f>IF(AND(UPPER(TRIM(Applications!I652))="SKIPPED",ISNUMBER(Applications!A652)),Applications!A652-WEEKDAY(Applications!A652,3),"")</f>
        <v/>
      </c>
      <c r="G652" s="26">
        <f>IF(AND(UPPER(TRIM(Applications!I652))="BOOKMARKED",ISNUMBER(Applications!A652)),Applications!A652-WEEKDAY(Applications!A652,3),"")</f>
        <v/>
      </c>
      <c r="H652" s="26">
        <f>IF(AND(UPPER(TRIM(Applications!I652))="NOT APPLIED",ISNUMBER(Applications!A652)),Applications!A652-WEEKDAY(Applications!A652,3),"")</f>
        <v/>
      </c>
      <c r="I652" s="26">
        <f>IF(AND(UPPER(TRIM(Applications!I652))="REJECTED",ISNUMBER(Applications!M652)),Applications!M652-WEEKDAY(Applications!M652,3),"")</f>
        <v/>
      </c>
      <c r="J652" s="26">
        <f>IF(AND(UPPER(TRIM(Applications!I652))="OFFER",ISNUMBER(Applications!M652)),Applications!M652-WEEKDAY(Applications!M652,3),"")</f>
        <v/>
      </c>
      <c r="K652" s="26">
        <f>IF(TRIM(Applications!J652)="","",IFERROR(LOOKUP(2,1/ISNUMBER(SEARCH($R$2:$R$25,Applications!J652)),$S$2:$S$25),""))</f>
        <v/>
      </c>
      <c r="L652" s="26">
        <f>IF(K652="","",IF(COUNTIF(K$2:K652,K652)=1,COUNTIF(K$2:K$2000,K652)+(2001-ROW())/100000,""))</f>
        <v/>
      </c>
      <c r="M652" s="26">
        <f>IF(TRIM(Applications!D652)="","",TRIM(LEFT(TRIM(Applications!D652),FIND(",",TRIM(Applications!D652)&amp;",")-1)))</f>
        <v/>
      </c>
      <c r="N652" s="26">
        <f>IF(M652="","",IF(LEN(TRIM(LEFT(TRIM(MID(TRIM(Applications!D652),FIND(",",TRIM(Applications!D652)&amp;",")+1,200)),FIND(",",TRIM(MID(TRIM(Applications!D652),FIND(",",TRIM(Applications!D652)&amp;",")+1,200))&amp;",")-1)))=2,UPPER(TRIM(LEFT(TRIM(MID(TRIM(Applications!D652),FIND(",",TRIM(Applications!D652)&amp;",")+1,200)),FIND(",",TRIM(MID(TRIM(Applications!D652),FIND(",",TRIM(Applications!D652)&amp;",")+1,200))&amp;",")-1))),IFERROR(VLOOKUP(LOWER(TRIM(LEFT(TRIM(MID(TRIM(Applications!D652),FIND(",",TRIM(Applications!D652)&amp;",")+1,200)),FIND(",",TRIM(MID(TRIM(Applications!D652),FIND(",",TRIM(Applications!D652)&amp;",")+1,200))&amp;",")-1))),$U$2:$V$67,2,FALSE),"")))</f>
        <v/>
      </c>
      <c r="O652" s="26">
        <f>IF(M652="","",IF(N652="",M652,M652&amp;", "&amp;N652))</f>
        <v/>
      </c>
      <c r="P652" s="26">
        <f>IF(O652="","",IF(COUNTIF(O$2:O652,O652)=1,COUNTIF(O$2:O$2000,O652)+(2001-ROW())/100000,""))</f>
        <v/>
      </c>
    </row>
    <row r="653">
      <c r="A653" s="26">
        <f>IF(AND(ISNUMBER(Applications!A653),ISNUMBER(Applications!M653),OR(UPPER(TRIM(Applications!I653))="INTERVIEWING",UPPER(TRIM(Applications!I653))="REJECTED",UPPER(TRIM(Applications!I653))="OFFER")),IF(Applications!M653&gt;=Applications!A653,Applications!M653-Applications!A653,""),"")</f>
        <v/>
      </c>
      <c r="B653" s="26">
        <f>IF(AND(D653=1,ISNUMBER(Applications!A653)),WEEKDAY(Applications!A653),"")</f>
        <v/>
      </c>
      <c r="C653" s="27">
        <f>IF(AND(D653=1,ISNUMBER(Applications!A653)),Applications!A653-WEEKDAY(Applications!A653,3),"")</f>
        <v/>
      </c>
      <c r="D653" s="26">
        <f>IF(OR(UPPER(TRIM(Applications!I653))="APPLIED",UPPER(TRIM(Applications!I653))="INTERVIEWING",UPPER(TRIM(Applications!I653))="REJECTED",UPPER(TRIM(Applications!I653))="OFFER"),1,0)</f>
        <v/>
      </c>
      <c r="E653" s="26">
        <f>IF(AND(ISNUMBER(Applications!M653),OR(N(Applications!O653)&gt;0,UPPER(TRIM(Applications!I653))="INTERVIEWING",UPPER(TRIM(Applications!I653))="OFFER")),Applications!M653-WEEKDAY(Applications!M653,3),"")</f>
        <v/>
      </c>
      <c r="F653" s="26">
        <f>IF(AND(UPPER(TRIM(Applications!I653))="SKIPPED",ISNUMBER(Applications!A653)),Applications!A653-WEEKDAY(Applications!A653,3),"")</f>
        <v/>
      </c>
      <c r="G653" s="26">
        <f>IF(AND(UPPER(TRIM(Applications!I653))="BOOKMARKED",ISNUMBER(Applications!A653)),Applications!A653-WEEKDAY(Applications!A653,3),"")</f>
        <v/>
      </c>
      <c r="H653" s="26">
        <f>IF(AND(UPPER(TRIM(Applications!I653))="NOT APPLIED",ISNUMBER(Applications!A653)),Applications!A653-WEEKDAY(Applications!A653,3),"")</f>
        <v/>
      </c>
      <c r="I653" s="26">
        <f>IF(AND(UPPER(TRIM(Applications!I653))="REJECTED",ISNUMBER(Applications!M653)),Applications!M653-WEEKDAY(Applications!M653,3),"")</f>
        <v/>
      </c>
      <c r="J653" s="26">
        <f>IF(AND(UPPER(TRIM(Applications!I653))="OFFER",ISNUMBER(Applications!M653)),Applications!M653-WEEKDAY(Applications!M653,3),"")</f>
        <v/>
      </c>
      <c r="K653" s="26">
        <f>IF(TRIM(Applications!J653)="","",IFERROR(LOOKUP(2,1/ISNUMBER(SEARCH($R$2:$R$25,Applications!J653)),$S$2:$S$25),""))</f>
        <v/>
      </c>
      <c r="L653" s="26">
        <f>IF(K653="","",IF(COUNTIF(K$2:K653,K653)=1,COUNTIF(K$2:K$2000,K653)+(2001-ROW())/100000,""))</f>
        <v/>
      </c>
      <c r="M653" s="26">
        <f>IF(TRIM(Applications!D653)="","",TRIM(LEFT(TRIM(Applications!D653),FIND(",",TRIM(Applications!D653)&amp;",")-1)))</f>
        <v/>
      </c>
      <c r="N653" s="26">
        <f>IF(M653="","",IF(LEN(TRIM(LEFT(TRIM(MID(TRIM(Applications!D653),FIND(",",TRIM(Applications!D653)&amp;",")+1,200)),FIND(",",TRIM(MID(TRIM(Applications!D653),FIND(",",TRIM(Applications!D653)&amp;",")+1,200))&amp;",")-1)))=2,UPPER(TRIM(LEFT(TRIM(MID(TRIM(Applications!D653),FIND(",",TRIM(Applications!D653)&amp;",")+1,200)),FIND(",",TRIM(MID(TRIM(Applications!D653),FIND(",",TRIM(Applications!D653)&amp;",")+1,200))&amp;",")-1))),IFERROR(VLOOKUP(LOWER(TRIM(LEFT(TRIM(MID(TRIM(Applications!D653),FIND(",",TRIM(Applications!D653)&amp;",")+1,200)),FIND(",",TRIM(MID(TRIM(Applications!D653),FIND(",",TRIM(Applications!D653)&amp;",")+1,200))&amp;",")-1))),$U$2:$V$67,2,FALSE),"")))</f>
        <v/>
      </c>
      <c r="O653" s="26">
        <f>IF(M653="","",IF(N653="",M653,M653&amp;", "&amp;N653))</f>
        <v/>
      </c>
      <c r="P653" s="26">
        <f>IF(O653="","",IF(COUNTIF(O$2:O653,O653)=1,COUNTIF(O$2:O$2000,O653)+(2001-ROW())/100000,""))</f>
        <v/>
      </c>
    </row>
    <row r="654">
      <c r="A654" s="26">
        <f>IF(AND(ISNUMBER(Applications!A654),ISNUMBER(Applications!M654),OR(UPPER(TRIM(Applications!I654))="INTERVIEWING",UPPER(TRIM(Applications!I654))="REJECTED",UPPER(TRIM(Applications!I654))="OFFER")),IF(Applications!M654&gt;=Applications!A654,Applications!M654-Applications!A654,""),"")</f>
        <v/>
      </c>
      <c r="B654" s="26">
        <f>IF(AND(D654=1,ISNUMBER(Applications!A654)),WEEKDAY(Applications!A654),"")</f>
        <v/>
      </c>
      <c r="C654" s="27">
        <f>IF(AND(D654=1,ISNUMBER(Applications!A654)),Applications!A654-WEEKDAY(Applications!A654,3),"")</f>
        <v/>
      </c>
      <c r="D654" s="26">
        <f>IF(OR(UPPER(TRIM(Applications!I654))="APPLIED",UPPER(TRIM(Applications!I654))="INTERVIEWING",UPPER(TRIM(Applications!I654))="REJECTED",UPPER(TRIM(Applications!I654))="OFFER"),1,0)</f>
        <v/>
      </c>
      <c r="E654" s="26">
        <f>IF(AND(ISNUMBER(Applications!M654),OR(N(Applications!O654)&gt;0,UPPER(TRIM(Applications!I654))="INTERVIEWING",UPPER(TRIM(Applications!I654))="OFFER")),Applications!M654-WEEKDAY(Applications!M654,3),"")</f>
        <v/>
      </c>
      <c r="F654" s="26">
        <f>IF(AND(UPPER(TRIM(Applications!I654))="SKIPPED",ISNUMBER(Applications!A654)),Applications!A654-WEEKDAY(Applications!A654,3),"")</f>
        <v/>
      </c>
      <c r="G654" s="26">
        <f>IF(AND(UPPER(TRIM(Applications!I654))="BOOKMARKED",ISNUMBER(Applications!A654)),Applications!A654-WEEKDAY(Applications!A654,3),"")</f>
        <v/>
      </c>
      <c r="H654" s="26">
        <f>IF(AND(UPPER(TRIM(Applications!I654))="NOT APPLIED",ISNUMBER(Applications!A654)),Applications!A654-WEEKDAY(Applications!A654,3),"")</f>
        <v/>
      </c>
      <c r="I654" s="26">
        <f>IF(AND(UPPER(TRIM(Applications!I654))="REJECTED",ISNUMBER(Applications!M654)),Applications!M654-WEEKDAY(Applications!M654,3),"")</f>
        <v/>
      </c>
      <c r="J654" s="26">
        <f>IF(AND(UPPER(TRIM(Applications!I654))="OFFER",ISNUMBER(Applications!M654)),Applications!M654-WEEKDAY(Applications!M654,3),"")</f>
        <v/>
      </c>
      <c r="K654" s="26">
        <f>IF(TRIM(Applications!J654)="","",IFERROR(LOOKUP(2,1/ISNUMBER(SEARCH($R$2:$R$25,Applications!J654)),$S$2:$S$25),""))</f>
        <v/>
      </c>
      <c r="L654" s="26">
        <f>IF(K654="","",IF(COUNTIF(K$2:K654,K654)=1,COUNTIF(K$2:K$2000,K654)+(2001-ROW())/100000,""))</f>
        <v/>
      </c>
      <c r="M654" s="26">
        <f>IF(TRIM(Applications!D654)="","",TRIM(LEFT(TRIM(Applications!D654),FIND(",",TRIM(Applications!D654)&amp;",")-1)))</f>
        <v/>
      </c>
      <c r="N654" s="26">
        <f>IF(M654="","",IF(LEN(TRIM(LEFT(TRIM(MID(TRIM(Applications!D654),FIND(",",TRIM(Applications!D654)&amp;",")+1,200)),FIND(",",TRIM(MID(TRIM(Applications!D654),FIND(",",TRIM(Applications!D654)&amp;",")+1,200))&amp;",")-1)))=2,UPPER(TRIM(LEFT(TRIM(MID(TRIM(Applications!D654),FIND(",",TRIM(Applications!D654)&amp;",")+1,200)),FIND(",",TRIM(MID(TRIM(Applications!D654),FIND(",",TRIM(Applications!D654)&amp;",")+1,200))&amp;",")-1))),IFERROR(VLOOKUP(LOWER(TRIM(LEFT(TRIM(MID(TRIM(Applications!D654),FIND(",",TRIM(Applications!D654)&amp;",")+1,200)),FIND(",",TRIM(MID(TRIM(Applications!D654),FIND(",",TRIM(Applications!D654)&amp;",")+1,200))&amp;",")-1))),$U$2:$V$67,2,FALSE),"")))</f>
        <v/>
      </c>
      <c r="O654" s="26">
        <f>IF(M654="","",IF(N654="",M654,M654&amp;", "&amp;N654))</f>
        <v/>
      </c>
      <c r="P654" s="26">
        <f>IF(O654="","",IF(COUNTIF(O$2:O654,O654)=1,COUNTIF(O$2:O$2000,O654)+(2001-ROW())/100000,""))</f>
        <v/>
      </c>
    </row>
    <row r="655">
      <c r="A655" s="26">
        <f>IF(AND(ISNUMBER(Applications!A655),ISNUMBER(Applications!M655),OR(UPPER(TRIM(Applications!I655))="INTERVIEWING",UPPER(TRIM(Applications!I655))="REJECTED",UPPER(TRIM(Applications!I655))="OFFER")),IF(Applications!M655&gt;=Applications!A655,Applications!M655-Applications!A655,""),"")</f>
        <v/>
      </c>
      <c r="B655" s="26">
        <f>IF(AND(D655=1,ISNUMBER(Applications!A655)),WEEKDAY(Applications!A655),"")</f>
        <v/>
      </c>
      <c r="C655" s="27">
        <f>IF(AND(D655=1,ISNUMBER(Applications!A655)),Applications!A655-WEEKDAY(Applications!A655,3),"")</f>
        <v/>
      </c>
      <c r="D655" s="26">
        <f>IF(OR(UPPER(TRIM(Applications!I655))="APPLIED",UPPER(TRIM(Applications!I655))="INTERVIEWING",UPPER(TRIM(Applications!I655))="REJECTED",UPPER(TRIM(Applications!I655))="OFFER"),1,0)</f>
        <v/>
      </c>
      <c r="E655" s="26">
        <f>IF(AND(ISNUMBER(Applications!M655),OR(N(Applications!O655)&gt;0,UPPER(TRIM(Applications!I655))="INTERVIEWING",UPPER(TRIM(Applications!I655))="OFFER")),Applications!M655-WEEKDAY(Applications!M655,3),"")</f>
        <v/>
      </c>
      <c r="F655" s="26">
        <f>IF(AND(UPPER(TRIM(Applications!I655))="SKIPPED",ISNUMBER(Applications!A655)),Applications!A655-WEEKDAY(Applications!A655,3),"")</f>
        <v/>
      </c>
      <c r="G655" s="26">
        <f>IF(AND(UPPER(TRIM(Applications!I655))="BOOKMARKED",ISNUMBER(Applications!A655)),Applications!A655-WEEKDAY(Applications!A655,3),"")</f>
        <v/>
      </c>
      <c r="H655" s="26">
        <f>IF(AND(UPPER(TRIM(Applications!I655))="NOT APPLIED",ISNUMBER(Applications!A655)),Applications!A655-WEEKDAY(Applications!A655,3),"")</f>
        <v/>
      </c>
      <c r="I655" s="26">
        <f>IF(AND(UPPER(TRIM(Applications!I655))="REJECTED",ISNUMBER(Applications!M655)),Applications!M655-WEEKDAY(Applications!M655,3),"")</f>
        <v/>
      </c>
      <c r="J655" s="26">
        <f>IF(AND(UPPER(TRIM(Applications!I655))="OFFER",ISNUMBER(Applications!M655)),Applications!M655-WEEKDAY(Applications!M655,3),"")</f>
        <v/>
      </c>
      <c r="K655" s="26">
        <f>IF(TRIM(Applications!J655)="","",IFERROR(LOOKUP(2,1/ISNUMBER(SEARCH($R$2:$R$25,Applications!J655)),$S$2:$S$25),""))</f>
        <v/>
      </c>
      <c r="L655" s="26">
        <f>IF(K655="","",IF(COUNTIF(K$2:K655,K655)=1,COUNTIF(K$2:K$2000,K655)+(2001-ROW())/100000,""))</f>
        <v/>
      </c>
      <c r="M655" s="26">
        <f>IF(TRIM(Applications!D655)="","",TRIM(LEFT(TRIM(Applications!D655),FIND(",",TRIM(Applications!D655)&amp;",")-1)))</f>
        <v/>
      </c>
      <c r="N655" s="26">
        <f>IF(M655="","",IF(LEN(TRIM(LEFT(TRIM(MID(TRIM(Applications!D655),FIND(",",TRIM(Applications!D655)&amp;",")+1,200)),FIND(",",TRIM(MID(TRIM(Applications!D655),FIND(",",TRIM(Applications!D655)&amp;",")+1,200))&amp;",")-1)))=2,UPPER(TRIM(LEFT(TRIM(MID(TRIM(Applications!D655),FIND(",",TRIM(Applications!D655)&amp;",")+1,200)),FIND(",",TRIM(MID(TRIM(Applications!D655),FIND(",",TRIM(Applications!D655)&amp;",")+1,200))&amp;",")-1))),IFERROR(VLOOKUP(LOWER(TRIM(LEFT(TRIM(MID(TRIM(Applications!D655),FIND(",",TRIM(Applications!D655)&amp;",")+1,200)),FIND(",",TRIM(MID(TRIM(Applications!D655),FIND(",",TRIM(Applications!D655)&amp;",")+1,200))&amp;",")-1))),$U$2:$V$67,2,FALSE),"")))</f>
        <v/>
      </c>
      <c r="O655" s="26">
        <f>IF(M655="","",IF(N655="",M655,M655&amp;", "&amp;N655))</f>
        <v/>
      </c>
      <c r="P655" s="26">
        <f>IF(O655="","",IF(COUNTIF(O$2:O655,O655)=1,COUNTIF(O$2:O$2000,O655)+(2001-ROW())/100000,""))</f>
        <v/>
      </c>
    </row>
    <row r="656">
      <c r="A656" s="26">
        <f>IF(AND(ISNUMBER(Applications!A656),ISNUMBER(Applications!M656),OR(UPPER(TRIM(Applications!I656))="INTERVIEWING",UPPER(TRIM(Applications!I656))="REJECTED",UPPER(TRIM(Applications!I656))="OFFER")),IF(Applications!M656&gt;=Applications!A656,Applications!M656-Applications!A656,""),"")</f>
        <v/>
      </c>
      <c r="B656" s="26">
        <f>IF(AND(D656=1,ISNUMBER(Applications!A656)),WEEKDAY(Applications!A656),"")</f>
        <v/>
      </c>
      <c r="C656" s="27">
        <f>IF(AND(D656=1,ISNUMBER(Applications!A656)),Applications!A656-WEEKDAY(Applications!A656,3),"")</f>
        <v/>
      </c>
      <c r="D656" s="26">
        <f>IF(OR(UPPER(TRIM(Applications!I656))="APPLIED",UPPER(TRIM(Applications!I656))="INTERVIEWING",UPPER(TRIM(Applications!I656))="REJECTED",UPPER(TRIM(Applications!I656))="OFFER"),1,0)</f>
        <v/>
      </c>
      <c r="E656" s="26">
        <f>IF(AND(ISNUMBER(Applications!M656),OR(N(Applications!O656)&gt;0,UPPER(TRIM(Applications!I656))="INTERVIEWING",UPPER(TRIM(Applications!I656))="OFFER")),Applications!M656-WEEKDAY(Applications!M656,3),"")</f>
        <v/>
      </c>
      <c r="F656" s="26">
        <f>IF(AND(UPPER(TRIM(Applications!I656))="SKIPPED",ISNUMBER(Applications!A656)),Applications!A656-WEEKDAY(Applications!A656,3),"")</f>
        <v/>
      </c>
      <c r="G656" s="26">
        <f>IF(AND(UPPER(TRIM(Applications!I656))="BOOKMARKED",ISNUMBER(Applications!A656)),Applications!A656-WEEKDAY(Applications!A656,3),"")</f>
        <v/>
      </c>
      <c r="H656" s="26">
        <f>IF(AND(UPPER(TRIM(Applications!I656))="NOT APPLIED",ISNUMBER(Applications!A656)),Applications!A656-WEEKDAY(Applications!A656,3),"")</f>
        <v/>
      </c>
      <c r="I656" s="26">
        <f>IF(AND(UPPER(TRIM(Applications!I656))="REJECTED",ISNUMBER(Applications!M656)),Applications!M656-WEEKDAY(Applications!M656,3),"")</f>
        <v/>
      </c>
      <c r="J656" s="26">
        <f>IF(AND(UPPER(TRIM(Applications!I656))="OFFER",ISNUMBER(Applications!M656)),Applications!M656-WEEKDAY(Applications!M656,3),"")</f>
        <v/>
      </c>
      <c r="K656" s="26">
        <f>IF(TRIM(Applications!J656)="","",IFERROR(LOOKUP(2,1/ISNUMBER(SEARCH($R$2:$R$25,Applications!J656)),$S$2:$S$25),""))</f>
        <v/>
      </c>
      <c r="L656" s="26">
        <f>IF(K656="","",IF(COUNTIF(K$2:K656,K656)=1,COUNTIF(K$2:K$2000,K656)+(2001-ROW())/100000,""))</f>
        <v/>
      </c>
      <c r="M656" s="26">
        <f>IF(TRIM(Applications!D656)="","",TRIM(LEFT(TRIM(Applications!D656),FIND(",",TRIM(Applications!D656)&amp;",")-1)))</f>
        <v/>
      </c>
      <c r="N656" s="26">
        <f>IF(M656="","",IF(LEN(TRIM(LEFT(TRIM(MID(TRIM(Applications!D656),FIND(",",TRIM(Applications!D656)&amp;",")+1,200)),FIND(",",TRIM(MID(TRIM(Applications!D656),FIND(",",TRIM(Applications!D656)&amp;",")+1,200))&amp;",")-1)))=2,UPPER(TRIM(LEFT(TRIM(MID(TRIM(Applications!D656),FIND(",",TRIM(Applications!D656)&amp;",")+1,200)),FIND(",",TRIM(MID(TRIM(Applications!D656),FIND(",",TRIM(Applications!D656)&amp;",")+1,200))&amp;",")-1))),IFERROR(VLOOKUP(LOWER(TRIM(LEFT(TRIM(MID(TRIM(Applications!D656),FIND(",",TRIM(Applications!D656)&amp;",")+1,200)),FIND(",",TRIM(MID(TRIM(Applications!D656),FIND(",",TRIM(Applications!D656)&amp;",")+1,200))&amp;",")-1))),$U$2:$V$67,2,FALSE),"")))</f>
        <v/>
      </c>
      <c r="O656" s="26">
        <f>IF(M656="","",IF(N656="",M656,M656&amp;", "&amp;N656))</f>
        <v/>
      </c>
      <c r="P656" s="26">
        <f>IF(O656="","",IF(COUNTIF(O$2:O656,O656)=1,COUNTIF(O$2:O$2000,O656)+(2001-ROW())/100000,""))</f>
        <v/>
      </c>
    </row>
    <row r="657">
      <c r="A657" s="26">
        <f>IF(AND(ISNUMBER(Applications!A657),ISNUMBER(Applications!M657),OR(UPPER(TRIM(Applications!I657))="INTERVIEWING",UPPER(TRIM(Applications!I657))="REJECTED",UPPER(TRIM(Applications!I657))="OFFER")),IF(Applications!M657&gt;=Applications!A657,Applications!M657-Applications!A657,""),"")</f>
        <v/>
      </c>
      <c r="B657" s="26">
        <f>IF(AND(D657=1,ISNUMBER(Applications!A657)),WEEKDAY(Applications!A657),"")</f>
        <v/>
      </c>
      <c r="C657" s="27">
        <f>IF(AND(D657=1,ISNUMBER(Applications!A657)),Applications!A657-WEEKDAY(Applications!A657,3),"")</f>
        <v/>
      </c>
      <c r="D657" s="26">
        <f>IF(OR(UPPER(TRIM(Applications!I657))="APPLIED",UPPER(TRIM(Applications!I657))="INTERVIEWING",UPPER(TRIM(Applications!I657))="REJECTED",UPPER(TRIM(Applications!I657))="OFFER"),1,0)</f>
        <v/>
      </c>
      <c r="E657" s="26">
        <f>IF(AND(ISNUMBER(Applications!M657),OR(N(Applications!O657)&gt;0,UPPER(TRIM(Applications!I657))="INTERVIEWING",UPPER(TRIM(Applications!I657))="OFFER")),Applications!M657-WEEKDAY(Applications!M657,3),"")</f>
        <v/>
      </c>
      <c r="F657" s="26">
        <f>IF(AND(UPPER(TRIM(Applications!I657))="SKIPPED",ISNUMBER(Applications!A657)),Applications!A657-WEEKDAY(Applications!A657,3),"")</f>
        <v/>
      </c>
      <c r="G657" s="26">
        <f>IF(AND(UPPER(TRIM(Applications!I657))="BOOKMARKED",ISNUMBER(Applications!A657)),Applications!A657-WEEKDAY(Applications!A657,3),"")</f>
        <v/>
      </c>
      <c r="H657" s="26">
        <f>IF(AND(UPPER(TRIM(Applications!I657))="NOT APPLIED",ISNUMBER(Applications!A657)),Applications!A657-WEEKDAY(Applications!A657,3),"")</f>
        <v/>
      </c>
      <c r="I657" s="26">
        <f>IF(AND(UPPER(TRIM(Applications!I657))="REJECTED",ISNUMBER(Applications!M657)),Applications!M657-WEEKDAY(Applications!M657,3),"")</f>
        <v/>
      </c>
      <c r="J657" s="26">
        <f>IF(AND(UPPER(TRIM(Applications!I657))="OFFER",ISNUMBER(Applications!M657)),Applications!M657-WEEKDAY(Applications!M657,3),"")</f>
        <v/>
      </c>
      <c r="K657" s="26">
        <f>IF(TRIM(Applications!J657)="","",IFERROR(LOOKUP(2,1/ISNUMBER(SEARCH($R$2:$R$25,Applications!J657)),$S$2:$S$25),""))</f>
        <v/>
      </c>
      <c r="L657" s="26">
        <f>IF(K657="","",IF(COUNTIF(K$2:K657,K657)=1,COUNTIF(K$2:K$2000,K657)+(2001-ROW())/100000,""))</f>
        <v/>
      </c>
      <c r="M657" s="26">
        <f>IF(TRIM(Applications!D657)="","",TRIM(LEFT(TRIM(Applications!D657),FIND(",",TRIM(Applications!D657)&amp;",")-1)))</f>
        <v/>
      </c>
      <c r="N657" s="26">
        <f>IF(M657="","",IF(LEN(TRIM(LEFT(TRIM(MID(TRIM(Applications!D657),FIND(",",TRIM(Applications!D657)&amp;",")+1,200)),FIND(",",TRIM(MID(TRIM(Applications!D657),FIND(",",TRIM(Applications!D657)&amp;",")+1,200))&amp;",")-1)))=2,UPPER(TRIM(LEFT(TRIM(MID(TRIM(Applications!D657),FIND(",",TRIM(Applications!D657)&amp;",")+1,200)),FIND(",",TRIM(MID(TRIM(Applications!D657),FIND(",",TRIM(Applications!D657)&amp;",")+1,200))&amp;",")-1))),IFERROR(VLOOKUP(LOWER(TRIM(LEFT(TRIM(MID(TRIM(Applications!D657),FIND(",",TRIM(Applications!D657)&amp;",")+1,200)),FIND(",",TRIM(MID(TRIM(Applications!D657),FIND(",",TRIM(Applications!D657)&amp;",")+1,200))&amp;",")-1))),$U$2:$V$67,2,FALSE),"")))</f>
        <v/>
      </c>
      <c r="O657" s="26">
        <f>IF(M657="","",IF(N657="",M657,M657&amp;", "&amp;N657))</f>
        <v/>
      </c>
      <c r="P657" s="26">
        <f>IF(O657="","",IF(COUNTIF(O$2:O657,O657)=1,COUNTIF(O$2:O$2000,O657)+(2001-ROW())/100000,""))</f>
        <v/>
      </c>
    </row>
    <row r="658">
      <c r="A658" s="26">
        <f>IF(AND(ISNUMBER(Applications!A658),ISNUMBER(Applications!M658),OR(UPPER(TRIM(Applications!I658))="INTERVIEWING",UPPER(TRIM(Applications!I658))="REJECTED",UPPER(TRIM(Applications!I658))="OFFER")),IF(Applications!M658&gt;=Applications!A658,Applications!M658-Applications!A658,""),"")</f>
        <v/>
      </c>
      <c r="B658" s="26">
        <f>IF(AND(D658=1,ISNUMBER(Applications!A658)),WEEKDAY(Applications!A658),"")</f>
        <v/>
      </c>
      <c r="C658" s="27">
        <f>IF(AND(D658=1,ISNUMBER(Applications!A658)),Applications!A658-WEEKDAY(Applications!A658,3),"")</f>
        <v/>
      </c>
      <c r="D658" s="26">
        <f>IF(OR(UPPER(TRIM(Applications!I658))="APPLIED",UPPER(TRIM(Applications!I658))="INTERVIEWING",UPPER(TRIM(Applications!I658))="REJECTED",UPPER(TRIM(Applications!I658))="OFFER"),1,0)</f>
        <v/>
      </c>
      <c r="E658" s="26">
        <f>IF(AND(ISNUMBER(Applications!M658),OR(N(Applications!O658)&gt;0,UPPER(TRIM(Applications!I658))="INTERVIEWING",UPPER(TRIM(Applications!I658))="OFFER")),Applications!M658-WEEKDAY(Applications!M658,3),"")</f>
        <v/>
      </c>
      <c r="F658" s="26">
        <f>IF(AND(UPPER(TRIM(Applications!I658))="SKIPPED",ISNUMBER(Applications!A658)),Applications!A658-WEEKDAY(Applications!A658,3),"")</f>
        <v/>
      </c>
      <c r="G658" s="26">
        <f>IF(AND(UPPER(TRIM(Applications!I658))="BOOKMARKED",ISNUMBER(Applications!A658)),Applications!A658-WEEKDAY(Applications!A658,3),"")</f>
        <v/>
      </c>
      <c r="H658" s="26">
        <f>IF(AND(UPPER(TRIM(Applications!I658))="NOT APPLIED",ISNUMBER(Applications!A658)),Applications!A658-WEEKDAY(Applications!A658,3),"")</f>
        <v/>
      </c>
      <c r="I658" s="26">
        <f>IF(AND(UPPER(TRIM(Applications!I658))="REJECTED",ISNUMBER(Applications!M658)),Applications!M658-WEEKDAY(Applications!M658,3),"")</f>
        <v/>
      </c>
      <c r="J658" s="26">
        <f>IF(AND(UPPER(TRIM(Applications!I658))="OFFER",ISNUMBER(Applications!M658)),Applications!M658-WEEKDAY(Applications!M658,3),"")</f>
        <v/>
      </c>
      <c r="K658" s="26">
        <f>IF(TRIM(Applications!J658)="","",IFERROR(LOOKUP(2,1/ISNUMBER(SEARCH($R$2:$R$25,Applications!J658)),$S$2:$S$25),""))</f>
        <v/>
      </c>
      <c r="L658" s="26">
        <f>IF(K658="","",IF(COUNTIF(K$2:K658,K658)=1,COUNTIF(K$2:K$2000,K658)+(2001-ROW())/100000,""))</f>
        <v/>
      </c>
      <c r="M658" s="26">
        <f>IF(TRIM(Applications!D658)="","",TRIM(LEFT(TRIM(Applications!D658),FIND(",",TRIM(Applications!D658)&amp;",")-1)))</f>
        <v/>
      </c>
      <c r="N658" s="26">
        <f>IF(M658="","",IF(LEN(TRIM(LEFT(TRIM(MID(TRIM(Applications!D658),FIND(",",TRIM(Applications!D658)&amp;",")+1,200)),FIND(",",TRIM(MID(TRIM(Applications!D658),FIND(",",TRIM(Applications!D658)&amp;",")+1,200))&amp;",")-1)))=2,UPPER(TRIM(LEFT(TRIM(MID(TRIM(Applications!D658),FIND(",",TRIM(Applications!D658)&amp;",")+1,200)),FIND(",",TRIM(MID(TRIM(Applications!D658),FIND(",",TRIM(Applications!D658)&amp;",")+1,200))&amp;",")-1))),IFERROR(VLOOKUP(LOWER(TRIM(LEFT(TRIM(MID(TRIM(Applications!D658),FIND(",",TRIM(Applications!D658)&amp;",")+1,200)),FIND(",",TRIM(MID(TRIM(Applications!D658),FIND(",",TRIM(Applications!D658)&amp;",")+1,200))&amp;",")-1))),$U$2:$V$67,2,FALSE),"")))</f>
        <v/>
      </c>
      <c r="O658" s="26">
        <f>IF(M658="","",IF(N658="",M658,M658&amp;", "&amp;N658))</f>
        <v/>
      </c>
      <c r="P658" s="26">
        <f>IF(O658="","",IF(COUNTIF(O$2:O658,O658)=1,COUNTIF(O$2:O$2000,O658)+(2001-ROW())/100000,""))</f>
        <v/>
      </c>
    </row>
    <row r="659">
      <c r="A659" s="26">
        <f>IF(AND(ISNUMBER(Applications!A659),ISNUMBER(Applications!M659),OR(UPPER(TRIM(Applications!I659))="INTERVIEWING",UPPER(TRIM(Applications!I659))="REJECTED",UPPER(TRIM(Applications!I659))="OFFER")),IF(Applications!M659&gt;=Applications!A659,Applications!M659-Applications!A659,""),"")</f>
        <v/>
      </c>
      <c r="B659" s="26">
        <f>IF(AND(D659=1,ISNUMBER(Applications!A659)),WEEKDAY(Applications!A659),"")</f>
        <v/>
      </c>
      <c r="C659" s="27">
        <f>IF(AND(D659=1,ISNUMBER(Applications!A659)),Applications!A659-WEEKDAY(Applications!A659,3),"")</f>
        <v/>
      </c>
      <c r="D659" s="26">
        <f>IF(OR(UPPER(TRIM(Applications!I659))="APPLIED",UPPER(TRIM(Applications!I659))="INTERVIEWING",UPPER(TRIM(Applications!I659))="REJECTED",UPPER(TRIM(Applications!I659))="OFFER"),1,0)</f>
        <v/>
      </c>
      <c r="E659" s="26">
        <f>IF(AND(ISNUMBER(Applications!M659),OR(N(Applications!O659)&gt;0,UPPER(TRIM(Applications!I659))="INTERVIEWING",UPPER(TRIM(Applications!I659))="OFFER")),Applications!M659-WEEKDAY(Applications!M659,3),"")</f>
        <v/>
      </c>
      <c r="F659" s="26">
        <f>IF(AND(UPPER(TRIM(Applications!I659))="SKIPPED",ISNUMBER(Applications!A659)),Applications!A659-WEEKDAY(Applications!A659,3),"")</f>
        <v/>
      </c>
      <c r="G659" s="26">
        <f>IF(AND(UPPER(TRIM(Applications!I659))="BOOKMARKED",ISNUMBER(Applications!A659)),Applications!A659-WEEKDAY(Applications!A659,3),"")</f>
        <v/>
      </c>
      <c r="H659" s="26">
        <f>IF(AND(UPPER(TRIM(Applications!I659))="NOT APPLIED",ISNUMBER(Applications!A659)),Applications!A659-WEEKDAY(Applications!A659,3),"")</f>
        <v/>
      </c>
      <c r="I659" s="26">
        <f>IF(AND(UPPER(TRIM(Applications!I659))="REJECTED",ISNUMBER(Applications!M659)),Applications!M659-WEEKDAY(Applications!M659,3),"")</f>
        <v/>
      </c>
      <c r="J659" s="26">
        <f>IF(AND(UPPER(TRIM(Applications!I659))="OFFER",ISNUMBER(Applications!M659)),Applications!M659-WEEKDAY(Applications!M659,3),"")</f>
        <v/>
      </c>
      <c r="K659" s="26">
        <f>IF(TRIM(Applications!J659)="","",IFERROR(LOOKUP(2,1/ISNUMBER(SEARCH($R$2:$R$25,Applications!J659)),$S$2:$S$25),""))</f>
        <v/>
      </c>
      <c r="L659" s="26">
        <f>IF(K659="","",IF(COUNTIF(K$2:K659,K659)=1,COUNTIF(K$2:K$2000,K659)+(2001-ROW())/100000,""))</f>
        <v/>
      </c>
      <c r="M659" s="26">
        <f>IF(TRIM(Applications!D659)="","",TRIM(LEFT(TRIM(Applications!D659),FIND(",",TRIM(Applications!D659)&amp;",")-1)))</f>
        <v/>
      </c>
      <c r="N659" s="26">
        <f>IF(M659="","",IF(LEN(TRIM(LEFT(TRIM(MID(TRIM(Applications!D659),FIND(",",TRIM(Applications!D659)&amp;",")+1,200)),FIND(",",TRIM(MID(TRIM(Applications!D659),FIND(",",TRIM(Applications!D659)&amp;",")+1,200))&amp;",")-1)))=2,UPPER(TRIM(LEFT(TRIM(MID(TRIM(Applications!D659),FIND(",",TRIM(Applications!D659)&amp;",")+1,200)),FIND(",",TRIM(MID(TRIM(Applications!D659),FIND(",",TRIM(Applications!D659)&amp;",")+1,200))&amp;",")-1))),IFERROR(VLOOKUP(LOWER(TRIM(LEFT(TRIM(MID(TRIM(Applications!D659),FIND(",",TRIM(Applications!D659)&amp;",")+1,200)),FIND(",",TRIM(MID(TRIM(Applications!D659),FIND(",",TRIM(Applications!D659)&amp;",")+1,200))&amp;",")-1))),$U$2:$V$67,2,FALSE),"")))</f>
        <v/>
      </c>
      <c r="O659" s="26">
        <f>IF(M659="","",IF(N659="",M659,M659&amp;", "&amp;N659))</f>
        <v/>
      </c>
      <c r="P659" s="26">
        <f>IF(O659="","",IF(COUNTIF(O$2:O659,O659)=1,COUNTIF(O$2:O$2000,O659)+(2001-ROW())/100000,""))</f>
        <v/>
      </c>
    </row>
    <row r="660">
      <c r="A660" s="26">
        <f>IF(AND(ISNUMBER(Applications!A660),ISNUMBER(Applications!M660),OR(UPPER(TRIM(Applications!I660))="INTERVIEWING",UPPER(TRIM(Applications!I660))="REJECTED",UPPER(TRIM(Applications!I660))="OFFER")),IF(Applications!M660&gt;=Applications!A660,Applications!M660-Applications!A660,""),"")</f>
        <v/>
      </c>
      <c r="B660" s="26">
        <f>IF(AND(D660=1,ISNUMBER(Applications!A660)),WEEKDAY(Applications!A660),"")</f>
        <v/>
      </c>
      <c r="C660" s="27">
        <f>IF(AND(D660=1,ISNUMBER(Applications!A660)),Applications!A660-WEEKDAY(Applications!A660,3),"")</f>
        <v/>
      </c>
      <c r="D660" s="26">
        <f>IF(OR(UPPER(TRIM(Applications!I660))="APPLIED",UPPER(TRIM(Applications!I660))="INTERVIEWING",UPPER(TRIM(Applications!I660))="REJECTED",UPPER(TRIM(Applications!I660))="OFFER"),1,0)</f>
        <v/>
      </c>
      <c r="E660" s="26">
        <f>IF(AND(ISNUMBER(Applications!M660),OR(N(Applications!O660)&gt;0,UPPER(TRIM(Applications!I660))="INTERVIEWING",UPPER(TRIM(Applications!I660))="OFFER")),Applications!M660-WEEKDAY(Applications!M660,3),"")</f>
        <v/>
      </c>
      <c r="F660" s="26">
        <f>IF(AND(UPPER(TRIM(Applications!I660))="SKIPPED",ISNUMBER(Applications!A660)),Applications!A660-WEEKDAY(Applications!A660,3),"")</f>
        <v/>
      </c>
      <c r="G660" s="26">
        <f>IF(AND(UPPER(TRIM(Applications!I660))="BOOKMARKED",ISNUMBER(Applications!A660)),Applications!A660-WEEKDAY(Applications!A660,3),"")</f>
        <v/>
      </c>
      <c r="H660" s="26">
        <f>IF(AND(UPPER(TRIM(Applications!I660))="NOT APPLIED",ISNUMBER(Applications!A660)),Applications!A660-WEEKDAY(Applications!A660,3),"")</f>
        <v/>
      </c>
      <c r="I660" s="26">
        <f>IF(AND(UPPER(TRIM(Applications!I660))="REJECTED",ISNUMBER(Applications!M660)),Applications!M660-WEEKDAY(Applications!M660,3),"")</f>
        <v/>
      </c>
      <c r="J660" s="26">
        <f>IF(AND(UPPER(TRIM(Applications!I660))="OFFER",ISNUMBER(Applications!M660)),Applications!M660-WEEKDAY(Applications!M660,3),"")</f>
        <v/>
      </c>
      <c r="K660" s="26">
        <f>IF(TRIM(Applications!J660)="","",IFERROR(LOOKUP(2,1/ISNUMBER(SEARCH($R$2:$R$25,Applications!J660)),$S$2:$S$25),""))</f>
        <v/>
      </c>
      <c r="L660" s="26">
        <f>IF(K660="","",IF(COUNTIF(K$2:K660,K660)=1,COUNTIF(K$2:K$2000,K660)+(2001-ROW())/100000,""))</f>
        <v/>
      </c>
      <c r="M660" s="26">
        <f>IF(TRIM(Applications!D660)="","",TRIM(LEFT(TRIM(Applications!D660),FIND(",",TRIM(Applications!D660)&amp;",")-1)))</f>
        <v/>
      </c>
      <c r="N660" s="26">
        <f>IF(M660="","",IF(LEN(TRIM(LEFT(TRIM(MID(TRIM(Applications!D660),FIND(",",TRIM(Applications!D660)&amp;",")+1,200)),FIND(",",TRIM(MID(TRIM(Applications!D660),FIND(",",TRIM(Applications!D660)&amp;",")+1,200))&amp;",")-1)))=2,UPPER(TRIM(LEFT(TRIM(MID(TRIM(Applications!D660),FIND(",",TRIM(Applications!D660)&amp;",")+1,200)),FIND(",",TRIM(MID(TRIM(Applications!D660),FIND(",",TRIM(Applications!D660)&amp;",")+1,200))&amp;",")-1))),IFERROR(VLOOKUP(LOWER(TRIM(LEFT(TRIM(MID(TRIM(Applications!D660),FIND(",",TRIM(Applications!D660)&amp;",")+1,200)),FIND(",",TRIM(MID(TRIM(Applications!D660),FIND(",",TRIM(Applications!D660)&amp;",")+1,200))&amp;",")-1))),$U$2:$V$67,2,FALSE),"")))</f>
        <v/>
      </c>
      <c r="O660" s="26">
        <f>IF(M660="","",IF(N660="",M660,M660&amp;", "&amp;N660))</f>
        <v/>
      </c>
      <c r="P660" s="26">
        <f>IF(O660="","",IF(COUNTIF(O$2:O660,O660)=1,COUNTIF(O$2:O$2000,O660)+(2001-ROW())/100000,""))</f>
        <v/>
      </c>
    </row>
    <row r="661">
      <c r="A661" s="26">
        <f>IF(AND(ISNUMBER(Applications!A661),ISNUMBER(Applications!M661),OR(UPPER(TRIM(Applications!I661))="INTERVIEWING",UPPER(TRIM(Applications!I661))="REJECTED",UPPER(TRIM(Applications!I661))="OFFER")),IF(Applications!M661&gt;=Applications!A661,Applications!M661-Applications!A661,""),"")</f>
        <v/>
      </c>
      <c r="B661" s="26">
        <f>IF(AND(D661=1,ISNUMBER(Applications!A661)),WEEKDAY(Applications!A661),"")</f>
        <v/>
      </c>
      <c r="C661" s="27">
        <f>IF(AND(D661=1,ISNUMBER(Applications!A661)),Applications!A661-WEEKDAY(Applications!A661,3),"")</f>
        <v/>
      </c>
      <c r="D661" s="26">
        <f>IF(OR(UPPER(TRIM(Applications!I661))="APPLIED",UPPER(TRIM(Applications!I661))="INTERVIEWING",UPPER(TRIM(Applications!I661))="REJECTED",UPPER(TRIM(Applications!I661))="OFFER"),1,0)</f>
        <v/>
      </c>
      <c r="E661" s="26">
        <f>IF(AND(ISNUMBER(Applications!M661),OR(N(Applications!O661)&gt;0,UPPER(TRIM(Applications!I661))="INTERVIEWING",UPPER(TRIM(Applications!I661))="OFFER")),Applications!M661-WEEKDAY(Applications!M661,3),"")</f>
        <v/>
      </c>
      <c r="F661" s="26">
        <f>IF(AND(UPPER(TRIM(Applications!I661))="SKIPPED",ISNUMBER(Applications!A661)),Applications!A661-WEEKDAY(Applications!A661,3),"")</f>
        <v/>
      </c>
      <c r="G661" s="26">
        <f>IF(AND(UPPER(TRIM(Applications!I661))="BOOKMARKED",ISNUMBER(Applications!A661)),Applications!A661-WEEKDAY(Applications!A661,3),"")</f>
        <v/>
      </c>
      <c r="H661" s="26">
        <f>IF(AND(UPPER(TRIM(Applications!I661))="NOT APPLIED",ISNUMBER(Applications!A661)),Applications!A661-WEEKDAY(Applications!A661,3),"")</f>
        <v/>
      </c>
      <c r="I661" s="26">
        <f>IF(AND(UPPER(TRIM(Applications!I661))="REJECTED",ISNUMBER(Applications!M661)),Applications!M661-WEEKDAY(Applications!M661,3),"")</f>
        <v/>
      </c>
      <c r="J661" s="26">
        <f>IF(AND(UPPER(TRIM(Applications!I661))="OFFER",ISNUMBER(Applications!M661)),Applications!M661-WEEKDAY(Applications!M661,3),"")</f>
        <v/>
      </c>
      <c r="K661" s="26">
        <f>IF(TRIM(Applications!J661)="","",IFERROR(LOOKUP(2,1/ISNUMBER(SEARCH($R$2:$R$25,Applications!J661)),$S$2:$S$25),""))</f>
        <v/>
      </c>
      <c r="L661" s="26">
        <f>IF(K661="","",IF(COUNTIF(K$2:K661,K661)=1,COUNTIF(K$2:K$2000,K661)+(2001-ROW())/100000,""))</f>
        <v/>
      </c>
      <c r="M661" s="26">
        <f>IF(TRIM(Applications!D661)="","",TRIM(LEFT(TRIM(Applications!D661),FIND(",",TRIM(Applications!D661)&amp;",")-1)))</f>
        <v/>
      </c>
      <c r="N661" s="26">
        <f>IF(M661="","",IF(LEN(TRIM(LEFT(TRIM(MID(TRIM(Applications!D661),FIND(",",TRIM(Applications!D661)&amp;",")+1,200)),FIND(",",TRIM(MID(TRIM(Applications!D661),FIND(",",TRIM(Applications!D661)&amp;",")+1,200))&amp;",")-1)))=2,UPPER(TRIM(LEFT(TRIM(MID(TRIM(Applications!D661),FIND(",",TRIM(Applications!D661)&amp;",")+1,200)),FIND(",",TRIM(MID(TRIM(Applications!D661),FIND(",",TRIM(Applications!D661)&amp;",")+1,200))&amp;",")-1))),IFERROR(VLOOKUP(LOWER(TRIM(LEFT(TRIM(MID(TRIM(Applications!D661),FIND(",",TRIM(Applications!D661)&amp;",")+1,200)),FIND(",",TRIM(MID(TRIM(Applications!D661),FIND(",",TRIM(Applications!D661)&amp;",")+1,200))&amp;",")-1))),$U$2:$V$67,2,FALSE),"")))</f>
        <v/>
      </c>
      <c r="O661" s="26">
        <f>IF(M661="","",IF(N661="",M661,M661&amp;", "&amp;N661))</f>
        <v/>
      </c>
      <c r="P661" s="26">
        <f>IF(O661="","",IF(COUNTIF(O$2:O661,O661)=1,COUNTIF(O$2:O$2000,O661)+(2001-ROW())/100000,""))</f>
        <v/>
      </c>
    </row>
    <row r="662">
      <c r="A662" s="26">
        <f>IF(AND(ISNUMBER(Applications!A662),ISNUMBER(Applications!M662),OR(UPPER(TRIM(Applications!I662))="INTERVIEWING",UPPER(TRIM(Applications!I662))="REJECTED",UPPER(TRIM(Applications!I662))="OFFER")),IF(Applications!M662&gt;=Applications!A662,Applications!M662-Applications!A662,""),"")</f>
        <v/>
      </c>
      <c r="B662" s="26">
        <f>IF(AND(D662=1,ISNUMBER(Applications!A662)),WEEKDAY(Applications!A662),"")</f>
        <v/>
      </c>
      <c r="C662" s="27">
        <f>IF(AND(D662=1,ISNUMBER(Applications!A662)),Applications!A662-WEEKDAY(Applications!A662,3),"")</f>
        <v/>
      </c>
      <c r="D662" s="26">
        <f>IF(OR(UPPER(TRIM(Applications!I662))="APPLIED",UPPER(TRIM(Applications!I662))="INTERVIEWING",UPPER(TRIM(Applications!I662))="REJECTED",UPPER(TRIM(Applications!I662))="OFFER"),1,0)</f>
        <v/>
      </c>
      <c r="E662" s="26">
        <f>IF(AND(ISNUMBER(Applications!M662),OR(N(Applications!O662)&gt;0,UPPER(TRIM(Applications!I662))="INTERVIEWING",UPPER(TRIM(Applications!I662))="OFFER")),Applications!M662-WEEKDAY(Applications!M662,3),"")</f>
        <v/>
      </c>
      <c r="F662" s="26">
        <f>IF(AND(UPPER(TRIM(Applications!I662))="SKIPPED",ISNUMBER(Applications!A662)),Applications!A662-WEEKDAY(Applications!A662,3),"")</f>
        <v/>
      </c>
      <c r="G662" s="26">
        <f>IF(AND(UPPER(TRIM(Applications!I662))="BOOKMARKED",ISNUMBER(Applications!A662)),Applications!A662-WEEKDAY(Applications!A662,3),"")</f>
        <v/>
      </c>
      <c r="H662" s="26">
        <f>IF(AND(UPPER(TRIM(Applications!I662))="NOT APPLIED",ISNUMBER(Applications!A662)),Applications!A662-WEEKDAY(Applications!A662,3),"")</f>
        <v/>
      </c>
      <c r="I662" s="26">
        <f>IF(AND(UPPER(TRIM(Applications!I662))="REJECTED",ISNUMBER(Applications!M662)),Applications!M662-WEEKDAY(Applications!M662,3),"")</f>
        <v/>
      </c>
      <c r="J662" s="26">
        <f>IF(AND(UPPER(TRIM(Applications!I662))="OFFER",ISNUMBER(Applications!M662)),Applications!M662-WEEKDAY(Applications!M662,3),"")</f>
        <v/>
      </c>
      <c r="K662" s="26">
        <f>IF(TRIM(Applications!J662)="","",IFERROR(LOOKUP(2,1/ISNUMBER(SEARCH($R$2:$R$25,Applications!J662)),$S$2:$S$25),""))</f>
        <v/>
      </c>
      <c r="L662" s="26">
        <f>IF(K662="","",IF(COUNTIF(K$2:K662,K662)=1,COUNTIF(K$2:K$2000,K662)+(2001-ROW())/100000,""))</f>
        <v/>
      </c>
      <c r="M662" s="26">
        <f>IF(TRIM(Applications!D662)="","",TRIM(LEFT(TRIM(Applications!D662),FIND(",",TRIM(Applications!D662)&amp;",")-1)))</f>
        <v/>
      </c>
      <c r="N662" s="26">
        <f>IF(M662="","",IF(LEN(TRIM(LEFT(TRIM(MID(TRIM(Applications!D662),FIND(",",TRIM(Applications!D662)&amp;",")+1,200)),FIND(",",TRIM(MID(TRIM(Applications!D662),FIND(",",TRIM(Applications!D662)&amp;",")+1,200))&amp;",")-1)))=2,UPPER(TRIM(LEFT(TRIM(MID(TRIM(Applications!D662),FIND(",",TRIM(Applications!D662)&amp;",")+1,200)),FIND(",",TRIM(MID(TRIM(Applications!D662),FIND(",",TRIM(Applications!D662)&amp;",")+1,200))&amp;",")-1))),IFERROR(VLOOKUP(LOWER(TRIM(LEFT(TRIM(MID(TRIM(Applications!D662),FIND(",",TRIM(Applications!D662)&amp;",")+1,200)),FIND(",",TRIM(MID(TRIM(Applications!D662),FIND(",",TRIM(Applications!D662)&amp;",")+1,200))&amp;",")-1))),$U$2:$V$67,2,FALSE),"")))</f>
        <v/>
      </c>
      <c r="O662" s="26">
        <f>IF(M662="","",IF(N662="",M662,M662&amp;", "&amp;N662))</f>
        <v/>
      </c>
      <c r="P662" s="26">
        <f>IF(O662="","",IF(COUNTIF(O$2:O662,O662)=1,COUNTIF(O$2:O$2000,O662)+(2001-ROW())/100000,""))</f>
        <v/>
      </c>
    </row>
    <row r="663">
      <c r="A663" s="26">
        <f>IF(AND(ISNUMBER(Applications!A663),ISNUMBER(Applications!M663),OR(UPPER(TRIM(Applications!I663))="INTERVIEWING",UPPER(TRIM(Applications!I663))="REJECTED",UPPER(TRIM(Applications!I663))="OFFER")),IF(Applications!M663&gt;=Applications!A663,Applications!M663-Applications!A663,""),"")</f>
        <v/>
      </c>
      <c r="B663" s="26">
        <f>IF(AND(D663=1,ISNUMBER(Applications!A663)),WEEKDAY(Applications!A663),"")</f>
        <v/>
      </c>
      <c r="C663" s="27">
        <f>IF(AND(D663=1,ISNUMBER(Applications!A663)),Applications!A663-WEEKDAY(Applications!A663,3),"")</f>
        <v/>
      </c>
      <c r="D663" s="26">
        <f>IF(OR(UPPER(TRIM(Applications!I663))="APPLIED",UPPER(TRIM(Applications!I663))="INTERVIEWING",UPPER(TRIM(Applications!I663))="REJECTED",UPPER(TRIM(Applications!I663))="OFFER"),1,0)</f>
        <v/>
      </c>
      <c r="E663" s="26">
        <f>IF(AND(ISNUMBER(Applications!M663),OR(N(Applications!O663)&gt;0,UPPER(TRIM(Applications!I663))="INTERVIEWING",UPPER(TRIM(Applications!I663))="OFFER")),Applications!M663-WEEKDAY(Applications!M663,3),"")</f>
        <v/>
      </c>
      <c r="F663" s="26">
        <f>IF(AND(UPPER(TRIM(Applications!I663))="SKIPPED",ISNUMBER(Applications!A663)),Applications!A663-WEEKDAY(Applications!A663,3),"")</f>
        <v/>
      </c>
      <c r="G663" s="26">
        <f>IF(AND(UPPER(TRIM(Applications!I663))="BOOKMARKED",ISNUMBER(Applications!A663)),Applications!A663-WEEKDAY(Applications!A663,3),"")</f>
        <v/>
      </c>
      <c r="H663" s="26">
        <f>IF(AND(UPPER(TRIM(Applications!I663))="NOT APPLIED",ISNUMBER(Applications!A663)),Applications!A663-WEEKDAY(Applications!A663,3),"")</f>
        <v/>
      </c>
      <c r="I663" s="26">
        <f>IF(AND(UPPER(TRIM(Applications!I663))="REJECTED",ISNUMBER(Applications!M663)),Applications!M663-WEEKDAY(Applications!M663,3),"")</f>
        <v/>
      </c>
      <c r="J663" s="26">
        <f>IF(AND(UPPER(TRIM(Applications!I663))="OFFER",ISNUMBER(Applications!M663)),Applications!M663-WEEKDAY(Applications!M663,3),"")</f>
        <v/>
      </c>
      <c r="K663" s="26">
        <f>IF(TRIM(Applications!J663)="","",IFERROR(LOOKUP(2,1/ISNUMBER(SEARCH($R$2:$R$25,Applications!J663)),$S$2:$S$25),""))</f>
        <v/>
      </c>
      <c r="L663" s="26">
        <f>IF(K663="","",IF(COUNTIF(K$2:K663,K663)=1,COUNTIF(K$2:K$2000,K663)+(2001-ROW())/100000,""))</f>
        <v/>
      </c>
      <c r="M663" s="26">
        <f>IF(TRIM(Applications!D663)="","",TRIM(LEFT(TRIM(Applications!D663),FIND(",",TRIM(Applications!D663)&amp;",")-1)))</f>
        <v/>
      </c>
      <c r="N663" s="26">
        <f>IF(M663="","",IF(LEN(TRIM(LEFT(TRIM(MID(TRIM(Applications!D663),FIND(",",TRIM(Applications!D663)&amp;",")+1,200)),FIND(",",TRIM(MID(TRIM(Applications!D663),FIND(",",TRIM(Applications!D663)&amp;",")+1,200))&amp;",")-1)))=2,UPPER(TRIM(LEFT(TRIM(MID(TRIM(Applications!D663),FIND(",",TRIM(Applications!D663)&amp;",")+1,200)),FIND(",",TRIM(MID(TRIM(Applications!D663),FIND(",",TRIM(Applications!D663)&amp;",")+1,200))&amp;",")-1))),IFERROR(VLOOKUP(LOWER(TRIM(LEFT(TRIM(MID(TRIM(Applications!D663),FIND(",",TRIM(Applications!D663)&amp;",")+1,200)),FIND(",",TRIM(MID(TRIM(Applications!D663),FIND(",",TRIM(Applications!D663)&amp;",")+1,200))&amp;",")-1))),$U$2:$V$67,2,FALSE),"")))</f>
        <v/>
      </c>
      <c r="O663" s="26">
        <f>IF(M663="","",IF(N663="",M663,M663&amp;", "&amp;N663))</f>
        <v/>
      </c>
      <c r="P663" s="26">
        <f>IF(O663="","",IF(COUNTIF(O$2:O663,O663)=1,COUNTIF(O$2:O$2000,O663)+(2001-ROW())/100000,""))</f>
        <v/>
      </c>
    </row>
    <row r="664">
      <c r="A664" s="26">
        <f>IF(AND(ISNUMBER(Applications!A664),ISNUMBER(Applications!M664),OR(UPPER(TRIM(Applications!I664))="INTERVIEWING",UPPER(TRIM(Applications!I664))="REJECTED",UPPER(TRIM(Applications!I664))="OFFER")),IF(Applications!M664&gt;=Applications!A664,Applications!M664-Applications!A664,""),"")</f>
        <v/>
      </c>
      <c r="B664" s="26">
        <f>IF(AND(D664=1,ISNUMBER(Applications!A664)),WEEKDAY(Applications!A664),"")</f>
        <v/>
      </c>
      <c r="C664" s="27">
        <f>IF(AND(D664=1,ISNUMBER(Applications!A664)),Applications!A664-WEEKDAY(Applications!A664,3),"")</f>
        <v/>
      </c>
      <c r="D664" s="26">
        <f>IF(OR(UPPER(TRIM(Applications!I664))="APPLIED",UPPER(TRIM(Applications!I664))="INTERVIEWING",UPPER(TRIM(Applications!I664))="REJECTED",UPPER(TRIM(Applications!I664))="OFFER"),1,0)</f>
        <v/>
      </c>
      <c r="E664" s="26">
        <f>IF(AND(ISNUMBER(Applications!M664),OR(N(Applications!O664)&gt;0,UPPER(TRIM(Applications!I664))="INTERVIEWING",UPPER(TRIM(Applications!I664))="OFFER")),Applications!M664-WEEKDAY(Applications!M664,3),"")</f>
        <v/>
      </c>
      <c r="F664" s="26">
        <f>IF(AND(UPPER(TRIM(Applications!I664))="SKIPPED",ISNUMBER(Applications!A664)),Applications!A664-WEEKDAY(Applications!A664,3),"")</f>
        <v/>
      </c>
      <c r="G664" s="26">
        <f>IF(AND(UPPER(TRIM(Applications!I664))="BOOKMARKED",ISNUMBER(Applications!A664)),Applications!A664-WEEKDAY(Applications!A664,3),"")</f>
        <v/>
      </c>
      <c r="H664" s="26">
        <f>IF(AND(UPPER(TRIM(Applications!I664))="NOT APPLIED",ISNUMBER(Applications!A664)),Applications!A664-WEEKDAY(Applications!A664,3),"")</f>
        <v/>
      </c>
      <c r="I664" s="26">
        <f>IF(AND(UPPER(TRIM(Applications!I664))="REJECTED",ISNUMBER(Applications!M664)),Applications!M664-WEEKDAY(Applications!M664,3),"")</f>
        <v/>
      </c>
      <c r="J664" s="26">
        <f>IF(AND(UPPER(TRIM(Applications!I664))="OFFER",ISNUMBER(Applications!M664)),Applications!M664-WEEKDAY(Applications!M664,3),"")</f>
        <v/>
      </c>
      <c r="K664" s="26">
        <f>IF(TRIM(Applications!J664)="","",IFERROR(LOOKUP(2,1/ISNUMBER(SEARCH($R$2:$R$25,Applications!J664)),$S$2:$S$25),""))</f>
        <v/>
      </c>
      <c r="L664" s="26">
        <f>IF(K664="","",IF(COUNTIF(K$2:K664,K664)=1,COUNTIF(K$2:K$2000,K664)+(2001-ROW())/100000,""))</f>
        <v/>
      </c>
      <c r="M664" s="26">
        <f>IF(TRIM(Applications!D664)="","",TRIM(LEFT(TRIM(Applications!D664),FIND(",",TRIM(Applications!D664)&amp;",")-1)))</f>
        <v/>
      </c>
      <c r="N664" s="26">
        <f>IF(M664="","",IF(LEN(TRIM(LEFT(TRIM(MID(TRIM(Applications!D664),FIND(",",TRIM(Applications!D664)&amp;",")+1,200)),FIND(",",TRIM(MID(TRIM(Applications!D664),FIND(",",TRIM(Applications!D664)&amp;",")+1,200))&amp;",")-1)))=2,UPPER(TRIM(LEFT(TRIM(MID(TRIM(Applications!D664),FIND(",",TRIM(Applications!D664)&amp;",")+1,200)),FIND(",",TRIM(MID(TRIM(Applications!D664),FIND(",",TRIM(Applications!D664)&amp;",")+1,200))&amp;",")-1))),IFERROR(VLOOKUP(LOWER(TRIM(LEFT(TRIM(MID(TRIM(Applications!D664),FIND(",",TRIM(Applications!D664)&amp;",")+1,200)),FIND(",",TRIM(MID(TRIM(Applications!D664),FIND(",",TRIM(Applications!D664)&amp;",")+1,200))&amp;",")-1))),$U$2:$V$67,2,FALSE),"")))</f>
        <v/>
      </c>
      <c r="O664" s="26">
        <f>IF(M664="","",IF(N664="",M664,M664&amp;", "&amp;N664))</f>
        <v/>
      </c>
      <c r="P664" s="26">
        <f>IF(O664="","",IF(COUNTIF(O$2:O664,O664)=1,COUNTIF(O$2:O$2000,O664)+(2001-ROW())/100000,""))</f>
        <v/>
      </c>
    </row>
    <row r="665">
      <c r="A665" s="26">
        <f>IF(AND(ISNUMBER(Applications!A665),ISNUMBER(Applications!M665),OR(UPPER(TRIM(Applications!I665))="INTERVIEWING",UPPER(TRIM(Applications!I665))="REJECTED",UPPER(TRIM(Applications!I665))="OFFER")),IF(Applications!M665&gt;=Applications!A665,Applications!M665-Applications!A665,""),"")</f>
        <v/>
      </c>
      <c r="B665" s="26">
        <f>IF(AND(D665=1,ISNUMBER(Applications!A665)),WEEKDAY(Applications!A665),"")</f>
        <v/>
      </c>
      <c r="C665" s="27">
        <f>IF(AND(D665=1,ISNUMBER(Applications!A665)),Applications!A665-WEEKDAY(Applications!A665,3),"")</f>
        <v/>
      </c>
      <c r="D665" s="26">
        <f>IF(OR(UPPER(TRIM(Applications!I665))="APPLIED",UPPER(TRIM(Applications!I665))="INTERVIEWING",UPPER(TRIM(Applications!I665))="REJECTED",UPPER(TRIM(Applications!I665))="OFFER"),1,0)</f>
        <v/>
      </c>
      <c r="E665" s="26">
        <f>IF(AND(ISNUMBER(Applications!M665),OR(N(Applications!O665)&gt;0,UPPER(TRIM(Applications!I665))="INTERVIEWING",UPPER(TRIM(Applications!I665))="OFFER")),Applications!M665-WEEKDAY(Applications!M665,3),"")</f>
        <v/>
      </c>
      <c r="F665" s="26">
        <f>IF(AND(UPPER(TRIM(Applications!I665))="SKIPPED",ISNUMBER(Applications!A665)),Applications!A665-WEEKDAY(Applications!A665,3),"")</f>
        <v/>
      </c>
      <c r="G665" s="26">
        <f>IF(AND(UPPER(TRIM(Applications!I665))="BOOKMARKED",ISNUMBER(Applications!A665)),Applications!A665-WEEKDAY(Applications!A665,3),"")</f>
        <v/>
      </c>
      <c r="H665" s="26">
        <f>IF(AND(UPPER(TRIM(Applications!I665))="NOT APPLIED",ISNUMBER(Applications!A665)),Applications!A665-WEEKDAY(Applications!A665,3),"")</f>
        <v/>
      </c>
      <c r="I665" s="26">
        <f>IF(AND(UPPER(TRIM(Applications!I665))="REJECTED",ISNUMBER(Applications!M665)),Applications!M665-WEEKDAY(Applications!M665,3),"")</f>
        <v/>
      </c>
      <c r="J665" s="26">
        <f>IF(AND(UPPER(TRIM(Applications!I665))="OFFER",ISNUMBER(Applications!M665)),Applications!M665-WEEKDAY(Applications!M665,3),"")</f>
        <v/>
      </c>
      <c r="K665" s="26">
        <f>IF(TRIM(Applications!J665)="","",IFERROR(LOOKUP(2,1/ISNUMBER(SEARCH($R$2:$R$25,Applications!J665)),$S$2:$S$25),""))</f>
        <v/>
      </c>
      <c r="L665" s="26">
        <f>IF(K665="","",IF(COUNTIF(K$2:K665,K665)=1,COUNTIF(K$2:K$2000,K665)+(2001-ROW())/100000,""))</f>
        <v/>
      </c>
      <c r="M665" s="26">
        <f>IF(TRIM(Applications!D665)="","",TRIM(LEFT(TRIM(Applications!D665),FIND(",",TRIM(Applications!D665)&amp;",")-1)))</f>
        <v/>
      </c>
      <c r="N665" s="26">
        <f>IF(M665="","",IF(LEN(TRIM(LEFT(TRIM(MID(TRIM(Applications!D665),FIND(",",TRIM(Applications!D665)&amp;",")+1,200)),FIND(",",TRIM(MID(TRIM(Applications!D665),FIND(",",TRIM(Applications!D665)&amp;",")+1,200))&amp;",")-1)))=2,UPPER(TRIM(LEFT(TRIM(MID(TRIM(Applications!D665),FIND(",",TRIM(Applications!D665)&amp;",")+1,200)),FIND(",",TRIM(MID(TRIM(Applications!D665),FIND(",",TRIM(Applications!D665)&amp;",")+1,200))&amp;",")-1))),IFERROR(VLOOKUP(LOWER(TRIM(LEFT(TRIM(MID(TRIM(Applications!D665),FIND(",",TRIM(Applications!D665)&amp;",")+1,200)),FIND(",",TRIM(MID(TRIM(Applications!D665),FIND(",",TRIM(Applications!D665)&amp;",")+1,200))&amp;",")-1))),$U$2:$V$67,2,FALSE),"")))</f>
        <v/>
      </c>
      <c r="O665" s="26">
        <f>IF(M665="","",IF(N665="",M665,M665&amp;", "&amp;N665))</f>
        <v/>
      </c>
      <c r="P665" s="26">
        <f>IF(O665="","",IF(COUNTIF(O$2:O665,O665)=1,COUNTIF(O$2:O$2000,O665)+(2001-ROW())/100000,""))</f>
        <v/>
      </c>
    </row>
    <row r="666">
      <c r="A666" s="26">
        <f>IF(AND(ISNUMBER(Applications!A666),ISNUMBER(Applications!M666),OR(UPPER(TRIM(Applications!I666))="INTERVIEWING",UPPER(TRIM(Applications!I666))="REJECTED",UPPER(TRIM(Applications!I666))="OFFER")),IF(Applications!M666&gt;=Applications!A666,Applications!M666-Applications!A666,""),"")</f>
        <v/>
      </c>
      <c r="B666" s="26">
        <f>IF(AND(D666=1,ISNUMBER(Applications!A666)),WEEKDAY(Applications!A666),"")</f>
        <v/>
      </c>
      <c r="C666" s="27">
        <f>IF(AND(D666=1,ISNUMBER(Applications!A666)),Applications!A666-WEEKDAY(Applications!A666,3),"")</f>
        <v/>
      </c>
      <c r="D666" s="26">
        <f>IF(OR(UPPER(TRIM(Applications!I666))="APPLIED",UPPER(TRIM(Applications!I666))="INTERVIEWING",UPPER(TRIM(Applications!I666))="REJECTED",UPPER(TRIM(Applications!I666))="OFFER"),1,0)</f>
        <v/>
      </c>
      <c r="E666" s="26">
        <f>IF(AND(ISNUMBER(Applications!M666),OR(N(Applications!O666)&gt;0,UPPER(TRIM(Applications!I666))="INTERVIEWING",UPPER(TRIM(Applications!I666))="OFFER")),Applications!M666-WEEKDAY(Applications!M666,3),"")</f>
        <v/>
      </c>
      <c r="F666" s="26">
        <f>IF(AND(UPPER(TRIM(Applications!I666))="SKIPPED",ISNUMBER(Applications!A666)),Applications!A666-WEEKDAY(Applications!A666,3),"")</f>
        <v/>
      </c>
      <c r="G666" s="26">
        <f>IF(AND(UPPER(TRIM(Applications!I666))="BOOKMARKED",ISNUMBER(Applications!A666)),Applications!A666-WEEKDAY(Applications!A666,3),"")</f>
        <v/>
      </c>
      <c r="H666" s="26">
        <f>IF(AND(UPPER(TRIM(Applications!I666))="NOT APPLIED",ISNUMBER(Applications!A666)),Applications!A666-WEEKDAY(Applications!A666,3),"")</f>
        <v/>
      </c>
      <c r="I666" s="26">
        <f>IF(AND(UPPER(TRIM(Applications!I666))="REJECTED",ISNUMBER(Applications!M666)),Applications!M666-WEEKDAY(Applications!M666,3),"")</f>
        <v/>
      </c>
      <c r="J666" s="26">
        <f>IF(AND(UPPER(TRIM(Applications!I666))="OFFER",ISNUMBER(Applications!M666)),Applications!M666-WEEKDAY(Applications!M666,3),"")</f>
        <v/>
      </c>
      <c r="K666" s="26">
        <f>IF(TRIM(Applications!J666)="","",IFERROR(LOOKUP(2,1/ISNUMBER(SEARCH($R$2:$R$25,Applications!J666)),$S$2:$S$25),""))</f>
        <v/>
      </c>
      <c r="L666" s="26">
        <f>IF(K666="","",IF(COUNTIF(K$2:K666,K666)=1,COUNTIF(K$2:K$2000,K666)+(2001-ROW())/100000,""))</f>
        <v/>
      </c>
      <c r="M666" s="26">
        <f>IF(TRIM(Applications!D666)="","",TRIM(LEFT(TRIM(Applications!D666),FIND(",",TRIM(Applications!D666)&amp;",")-1)))</f>
        <v/>
      </c>
      <c r="N666" s="26">
        <f>IF(M666="","",IF(LEN(TRIM(LEFT(TRIM(MID(TRIM(Applications!D666),FIND(",",TRIM(Applications!D666)&amp;",")+1,200)),FIND(",",TRIM(MID(TRIM(Applications!D666),FIND(",",TRIM(Applications!D666)&amp;",")+1,200))&amp;",")-1)))=2,UPPER(TRIM(LEFT(TRIM(MID(TRIM(Applications!D666),FIND(",",TRIM(Applications!D666)&amp;",")+1,200)),FIND(",",TRIM(MID(TRIM(Applications!D666),FIND(",",TRIM(Applications!D666)&amp;",")+1,200))&amp;",")-1))),IFERROR(VLOOKUP(LOWER(TRIM(LEFT(TRIM(MID(TRIM(Applications!D666),FIND(",",TRIM(Applications!D666)&amp;",")+1,200)),FIND(",",TRIM(MID(TRIM(Applications!D666),FIND(",",TRIM(Applications!D666)&amp;",")+1,200))&amp;",")-1))),$U$2:$V$67,2,FALSE),"")))</f>
        <v/>
      </c>
      <c r="O666" s="26">
        <f>IF(M666="","",IF(N666="",M666,M666&amp;", "&amp;N666))</f>
        <v/>
      </c>
      <c r="P666" s="26">
        <f>IF(O666="","",IF(COUNTIF(O$2:O666,O666)=1,COUNTIF(O$2:O$2000,O666)+(2001-ROW())/100000,""))</f>
        <v/>
      </c>
    </row>
    <row r="667">
      <c r="A667" s="26">
        <f>IF(AND(ISNUMBER(Applications!A667),ISNUMBER(Applications!M667),OR(UPPER(TRIM(Applications!I667))="INTERVIEWING",UPPER(TRIM(Applications!I667))="REJECTED",UPPER(TRIM(Applications!I667))="OFFER")),IF(Applications!M667&gt;=Applications!A667,Applications!M667-Applications!A667,""),"")</f>
        <v/>
      </c>
      <c r="B667" s="26">
        <f>IF(AND(D667=1,ISNUMBER(Applications!A667)),WEEKDAY(Applications!A667),"")</f>
        <v/>
      </c>
      <c r="C667" s="27">
        <f>IF(AND(D667=1,ISNUMBER(Applications!A667)),Applications!A667-WEEKDAY(Applications!A667,3),"")</f>
        <v/>
      </c>
      <c r="D667" s="26">
        <f>IF(OR(UPPER(TRIM(Applications!I667))="APPLIED",UPPER(TRIM(Applications!I667))="INTERVIEWING",UPPER(TRIM(Applications!I667))="REJECTED",UPPER(TRIM(Applications!I667))="OFFER"),1,0)</f>
        <v/>
      </c>
      <c r="E667" s="26">
        <f>IF(AND(ISNUMBER(Applications!M667),OR(N(Applications!O667)&gt;0,UPPER(TRIM(Applications!I667))="INTERVIEWING",UPPER(TRIM(Applications!I667))="OFFER")),Applications!M667-WEEKDAY(Applications!M667,3),"")</f>
        <v/>
      </c>
      <c r="F667" s="26">
        <f>IF(AND(UPPER(TRIM(Applications!I667))="SKIPPED",ISNUMBER(Applications!A667)),Applications!A667-WEEKDAY(Applications!A667,3),"")</f>
        <v/>
      </c>
      <c r="G667" s="26">
        <f>IF(AND(UPPER(TRIM(Applications!I667))="BOOKMARKED",ISNUMBER(Applications!A667)),Applications!A667-WEEKDAY(Applications!A667,3),"")</f>
        <v/>
      </c>
      <c r="H667" s="26">
        <f>IF(AND(UPPER(TRIM(Applications!I667))="NOT APPLIED",ISNUMBER(Applications!A667)),Applications!A667-WEEKDAY(Applications!A667,3),"")</f>
        <v/>
      </c>
      <c r="I667" s="26">
        <f>IF(AND(UPPER(TRIM(Applications!I667))="REJECTED",ISNUMBER(Applications!M667)),Applications!M667-WEEKDAY(Applications!M667,3),"")</f>
        <v/>
      </c>
      <c r="J667" s="26">
        <f>IF(AND(UPPER(TRIM(Applications!I667))="OFFER",ISNUMBER(Applications!M667)),Applications!M667-WEEKDAY(Applications!M667,3),"")</f>
        <v/>
      </c>
      <c r="K667" s="26">
        <f>IF(TRIM(Applications!J667)="","",IFERROR(LOOKUP(2,1/ISNUMBER(SEARCH($R$2:$R$25,Applications!J667)),$S$2:$S$25),""))</f>
        <v/>
      </c>
      <c r="L667" s="26">
        <f>IF(K667="","",IF(COUNTIF(K$2:K667,K667)=1,COUNTIF(K$2:K$2000,K667)+(2001-ROW())/100000,""))</f>
        <v/>
      </c>
      <c r="M667" s="26">
        <f>IF(TRIM(Applications!D667)="","",TRIM(LEFT(TRIM(Applications!D667),FIND(",",TRIM(Applications!D667)&amp;",")-1)))</f>
        <v/>
      </c>
      <c r="N667" s="26">
        <f>IF(M667="","",IF(LEN(TRIM(LEFT(TRIM(MID(TRIM(Applications!D667),FIND(",",TRIM(Applications!D667)&amp;",")+1,200)),FIND(",",TRIM(MID(TRIM(Applications!D667),FIND(",",TRIM(Applications!D667)&amp;",")+1,200))&amp;",")-1)))=2,UPPER(TRIM(LEFT(TRIM(MID(TRIM(Applications!D667),FIND(",",TRIM(Applications!D667)&amp;",")+1,200)),FIND(",",TRIM(MID(TRIM(Applications!D667),FIND(",",TRIM(Applications!D667)&amp;",")+1,200))&amp;",")-1))),IFERROR(VLOOKUP(LOWER(TRIM(LEFT(TRIM(MID(TRIM(Applications!D667),FIND(",",TRIM(Applications!D667)&amp;",")+1,200)),FIND(",",TRIM(MID(TRIM(Applications!D667),FIND(",",TRIM(Applications!D667)&amp;",")+1,200))&amp;",")-1))),$U$2:$V$67,2,FALSE),"")))</f>
        <v/>
      </c>
      <c r="O667" s="26">
        <f>IF(M667="","",IF(N667="",M667,M667&amp;", "&amp;N667))</f>
        <v/>
      </c>
      <c r="P667" s="26">
        <f>IF(O667="","",IF(COUNTIF(O$2:O667,O667)=1,COUNTIF(O$2:O$2000,O667)+(2001-ROW())/100000,""))</f>
        <v/>
      </c>
    </row>
    <row r="668">
      <c r="A668" s="26">
        <f>IF(AND(ISNUMBER(Applications!A668),ISNUMBER(Applications!M668),OR(UPPER(TRIM(Applications!I668))="INTERVIEWING",UPPER(TRIM(Applications!I668))="REJECTED",UPPER(TRIM(Applications!I668))="OFFER")),IF(Applications!M668&gt;=Applications!A668,Applications!M668-Applications!A668,""),"")</f>
        <v/>
      </c>
      <c r="B668" s="26">
        <f>IF(AND(D668=1,ISNUMBER(Applications!A668)),WEEKDAY(Applications!A668),"")</f>
        <v/>
      </c>
      <c r="C668" s="27">
        <f>IF(AND(D668=1,ISNUMBER(Applications!A668)),Applications!A668-WEEKDAY(Applications!A668,3),"")</f>
        <v/>
      </c>
      <c r="D668" s="26">
        <f>IF(OR(UPPER(TRIM(Applications!I668))="APPLIED",UPPER(TRIM(Applications!I668))="INTERVIEWING",UPPER(TRIM(Applications!I668))="REJECTED",UPPER(TRIM(Applications!I668))="OFFER"),1,0)</f>
        <v/>
      </c>
      <c r="E668" s="26">
        <f>IF(AND(ISNUMBER(Applications!M668),OR(N(Applications!O668)&gt;0,UPPER(TRIM(Applications!I668))="INTERVIEWING",UPPER(TRIM(Applications!I668))="OFFER")),Applications!M668-WEEKDAY(Applications!M668,3),"")</f>
        <v/>
      </c>
      <c r="F668" s="26">
        <f>IF(AND(UPPER(TRIM(Applications!I668))="SKIPPED",ISNUMBER(Applications!A668)),Applications!A668-WEEKDAY(Applications!A668,3),"")</f>
        <v/>
      </c>
      <c r="G668" s="26">
        <f>IF(AND(UPPER(TRIM(Applications!I668))="BOOKMARKED",ISNUMBER(Applications!A668)),Applications!A668-WEEKDAY(Applications!A668,3),"")</f>
        <v/>
      </c>
      <c r="H668" s="26">
        <f>IF(AND(UPPER(TRIM(Applications!I668))="NOT APPLIED",ISNUMBER(Applications!A668)),Applications!A668-WEEKDAY(Applications!A668,3),"")</f>
        <v/>
      </c>
      <c r="I668" s="26">
        <f>IF(AND(UPPER(TRIM(Applications!I668))="REJECTED",ISNUMBER(Applications!M668)),Applications!M668-WEEKDAY(Applications!M668,3),"")</f>
        <v/>
      </c>
      <c r="J668" s="26">
        <f>IF(AND(UPPER(TRIM(Applications!I668))="OFFER",ISNUMBER(Applications!M668)),Applications!M668-WEEKDAY(Applications!M668,3),"")</f>
        <v/>
      </c>
      <c r="K668" s="26">
        <f>IF(TRIM(Applications!J668)="","",IFERROR(LOOKUP(2,1/ISNUMBER(SEARCH($R$2:$R$25,Applications!J668)),$S$2:$S$25),""))</f>
        <v/>
      </c>
      <c r="L668" s="26">
        <f>IF(K668="","",IF(COUNTIF(K$2:K668,K668)=1,COUNTIF(K$2:K$2000,K668)+(2001-ROW())/100000,""))</f>
        <v/>
      </c>
      <c r="M668" s="26">
        <f>IF(TRIM(Applications!D668)="","",TRIM(LEFT(TRIM(Applications!D668),FIND(",",TRIM(Applications!D668)&amp;",")-1)))</f>
        <v/>
      </c>
      <c r="N668" s="26">
        <f>IF(M668="","",IF(LEN(TRIM(LEFT(TRIM(MID(TRIM(Applications!D668),FIND(",",TRIM(Applications!D668)&amp;",")+1,200)),FIND(",",TRIM(MID(TRIM(Applications!D668),FIND(",",TRIM(Applications!D668)&amp;",")+1,200))&amp;",")-1)))=2,UPPER(TRIM(LEFT(TRIM(MID(TRIM(Applications!D668),FIND(",",TRIM(Applications!D668)&amp;",")+1,200)),FIND(",",TRIM(MID(TRIM(Applications!D668),FIND(",",TRIM(Applications!D668)&amp;",")+1,200))&amp;",")-1))),IFERROR(VLOOKUP(LOWER(TRIM(LEFT(TRIM(MID(TRIM(Applications!D668),FIND(",",TRIM(Applications!D668)&amp;",")+1,200)),FIND(",",TRIM(MID(TRIM(Applications!D668),FIND(",",TRIM(Applications!D668)&amp;",")+1,200))&amp;",")-1))),$U$2:$V$67,2,FALSE),"")))</f>
        <v/>
      </c>
      <c r="O668" s="26">
        <f>IF(M668="","",IF(N668="",M668,M668&amp;", "&amp;N668))</f>
        <v/>
      </c>
      <c r="P668" s="26">
        <f>IF(O668="","",IF(COUNTIF(O$2:O668,O668)=1,COUNTIF(O$2:O$2000,O668)+(2001-ROW())/100000,""))</f>
        <v/>
      </c>
    </row>
    <row r="669">
      <c r="A669" s="26">
        <f>IF(AND(ISNUMBER(Applications!A669),ISNUMBER(Applications!M669),OR(UPPER(TRIM(Applications!I669))="INTERVIEWING",UPPER(TRIM(Applications!I669))="REJECTED",UPPER(TRIM(Applications!I669))="OFFER")),IF(Applications!M669&gt;=Applications!A669,Applications!M669-Applications!A669,""),"")</f>
        <v/>
      </c>
      <c r="B669" s="26">
        <f>IF(AND(D669=1,ISNUMBER(Applications!A669)),WEEKDAY(Applications!A669),"")</f>
        <v/>
      </c>
      <c r="C669" s="27">
        <f>IF(AND(D669=1,ISNUMBER(Applications!A669)),Applications!A669-WEEKDAY(Applications!A669,3),"")</f>
        <v/>
      </c>
      <c r="D669" s="26">
        <f>IF(OR(UPPER(TRIM(Applications!I669))="APPLIED",UPPER(TRIM(Applications!I669))="INTERVIEWING",UPPER(TRIM(Applications!I669))="REJECTED",UPPER(TRIM(Applications!I669))="OFFER"),1,0)</f>
        <v/>
      </c>
      <c r="E669" s="26">
        <f>IF(AND(ISNUMBER(Applications!M669),OR(N(Applications!O669)&gt;0,UPPER(TRIM(Applications!I669))="INTERVIEWING",UPPER(TRIM(Applications!I669))="OFFER")),Applications!M669-WEEKDAY(Applications!M669,3),"")</f>
        <v/>
      </c>
      <c r="F669" s="26">
        <f>IF(AND(UPPER(TRIM(Applications!I669))="SKIPPED",ISNUMBER(Applications!A669)),Applications!A669-WEEKDAY(Applications!A669,3),"")</f>
        <v/>
      </c>
      <c r="G669" s="26">
        <f>IF(AND(UPPER(TRIM(Applications!I669))="BOOKMARKED",ISNUMBER(Applications!A669)),Applications!A669-WEEKDAY(Applications!A669,3),"")</f>
        <v/>
      </c>
      <c r="H669" s="26">
        <f>IF(AND(UPPER(TRIM(Applications!I669))="NOT APPLIED",ISNUMBER(Applications!A669)),Applications!A669-WEEKDAY(Applications!A669,3),"")</f>
        <v/>
      </c>
      <c r="I669" s="26">
        <f>IF(AND(UPPER(TRIM(Applications!I669))="REJECTED",ISNUMBER(Applications!M669)),Applications!M669-WEEKDAY(Applications!M669,3),"")</f>
        <v/>
      </c>
      <c r="J669" s="26">
        <f>IF(AND(UPPER(TRIM(Applications!I669))="OFFER",ISNUMBER(Applications!M669)),Applications!M669-WEEKDAY(Applications!M669,3),"")</f>
        <v/>
      </c>
      <c r="K669" s="26">
        <f>IF(TRIM(Applications!J669)="","",IFERROR(LOOKUP(2,1/ISNUMBER(SEARCH($R$2:$R$25,Applications!J669)),$S$2:$S$25),""))</f>
        <v/>
      </c>
      <c r="L669" s="26">
        <f>IF(K669="","",IF(COUNTIF(K$2:K669,K669)=1,COUNTIF(K$2:K$2000,K669)+(2001-ROW())/100000,""))</f>
        <v/>
      </c>
      <c r="M669" s="26">
        <f>IF(TRIM(Applications!D669)="","",TRIM(LEFT(TRIM(Applications!D669),FIND(",",TRIM(Applications!D669)&amp;",")-1)))</f>
        <v/>
      </c>
      <c r="N669" s="26">
        <f>IF(M669="","",IF(LEN(TRIM(LEFT(TRIM(MID(TRIM(Applications!D669),FIND(",",TRIM(Applications!D669)&amp;",")+1,200)),FIND(",",TRIM(MID(TRIM(Applications!D669),FIND(",",TRIM(Applications!D669)&amp;",")+1,200))&amp;",")-1)))=2,UPPER(TRIM(LEFT(TRIM(MID(TRIM(Applications!D669),FIND(",",TRIM(Applications!D669)&amp;",")+1,200)),FIND(",",TRIM(MID(TRIM(Applications!D669),FIND(",",TRIM(Applications!D669)&amp;",")+1,200))&amp;",")-1))),IFERROR(VLOOKUP(LOWER(TRIM(LEFT(TRIM(MID(TRIM(Applications!D669),FIND(",",TRIM(Applications!D669)&amp;",")+1,200)),FIND(",",TRIM(MID(TRIM(Applications!D669),FIND(",",TRIM(Applications!D669)&amp;",")+1,200))&amp;",")-1))),$U$2:$V$67,2,FALSE),"")))</f>
        <v/>
      </c>
      <c r="O669" s="26">
        <f>IF(M669="","",IF(N669="",M669,M669&amp;", "&amp;N669))</f>
        <v/>
      </c>
      <c r="P669" s="26">
        <f>IF(O669="","",IF(COUNTIF(O$2:O669,O669)=1,COUNTIF(O$2:O$2000,O669)+(2001-ROW())/100000,""))</f>
        <v/>
      </c>
    </row>
    <row r="670">
      <c r="A670" s="26">
        <f>IF(AND(ISNUMBER(Applications!A670),ISNUMBER(Applications!M670),OR(UPPER(TRIM(Applications!I670))="INTERVIEWING",UPPER(TRIM(Applications!I670))="REJECTED",UPPER(TRIM(Applications!I670))="OFFER")),IF(Applications!M670&gt;=Applications!A670,Applications!M670-Applications!A670,""),"")</f>
        <v/>
      </c>
      <c r="B670" s="26">
        <f>IF(AND(D670=1,ISNUMBER(Applications!A670)),WEEKDAY(Applications!A670),"")</f>
        <v/>
      </c>
      <c r="C670" s="27">
        <f>IF(AND(D670=1,ISNUMBER(Applications!A670)),Applications!A670-WEEKDAY(Applications!A670,3),"")</f>
        <v/>
      </c>
      <c r="D670" s="26">
        <f>IF(OR(UPPER(TRIM(Applications!I670))="APPLIED",UPPER(TRIM(Applications!I670))="INTERVIEWING",UPPER(TRIM(Applications!I670))="REJECTED",UPPER(TRIM(Applications!I670))="OFFER"),1,0)</f>
        <v/>
      </c>
      <c r="E670" s="26">
        <f>IF(AND(ISNUMBER(Applications!M670),OR(N(Applications!O670)&gt;0,UPPER(TRIM(Applications!I670))="INTERVIEWING",UPPER(TRIM(Applications!I670))="OFFER")),Applications!M670-WEEKDAY(Applications!M670,3),"")</f>
        <v/>
      </c>
      <c r="F670" s="26">
        <f>IF(AND(UPPER(TRIM(Applications!I670))="SKIPPED",ISNUMBER(Applications!A670)),Applications!A670-WEEKDAY(Applications!A670,3),"")</f>
        <v/>
      </c>
      <c r="G670" s="26">
        <f>IF(AND(UPPER(TRIM(Applications!I670))="BOOKMARKED",ISNUMBER(Applications!A670)),Applications!A670-WEEKDAY(Applications!A670,3),"")</f>
        <v/>
      </c>
      <c r="H670" s="26">
        <f>IF(AND(UPPER(TRIM(Applications!I670))="NOT APPLIED",ISNUMBER(Applications!A670)),Applications!A670-WEEKDAY(Applications!A670,3),"")</f>
        <v/>
      </c>
      <c r="I670" s="26">
        <f>IF(AND(UPPER(TRIM(Applications!I670))="REJECTED",ISNUMBER(Applications!M670)),Applications!M670-WEEKDAY(Applications!M670,3),"")</f>
        <v/>
      </c>
      <c r="J670" s="26">
        <f>IF(AND(UPPER(TRIM(Applications!I670))="OFFER",ISNUMBER(Applications!M670)),Applications!M670-WEEKDAY(Applications!M670,3),"")</f>
        <v/>
      </c>
      <c r="K670" s="26">
        <f>IF(TRIM(Applications!J670)="","",IFERROR(LOOKUP(2,1/ISNUMBER(SEARCH($R$2:$R$25,Applications!J670)),$S$2:$S$25),""))</f>
        <v/>
      </c>
      <c r="L670" s="26">
        <f>IF(K670="","",IF(COUNTIF(K$2:K670,K670)=1,COUNTIF(K$2:K$2000,K670)+(2001-ROW())/100000,""))</f>
        <v/>
      </c>
      <c r="M670" s="26">
        <f>IF(TRIM(Applications!D670)="","",TRIM(LEFT(TRIM(Applications!D670),FIND(",",TRIM(Applications!D670)&amp;",")-1)))</f>
        <v/>
      </c>
      <c r="N670" s="26">
        <f>IF(M670="","",IF(LEN(TRIM(LEFT(TRIM(MID(TRIM(Applications!D670),FIND(",",TRIM(Applications!D670)&amp;",")+1,200)),FIND(",",TRIM(MID(TRIM(Applications!D670),FIND(",",TRIM(Applications!D670)&amp;",")+1,200))&amp;",")-1)))=2,UPPER(TRIM(LEFT(TRIM(MID(TRIM(Applications!D670),FIND(",",TRIM(Applications!D670)&amp;",")+1,200)),FIND(",",TRIM(MID(TRIM(Applications!D670),FIND(",",TRIM(Applications!D670)&amp;",")+1,200))&amp;",")-1))),IFERROR(VLOOKUP(LOWER(TRIM(LEFT(TRIM(MID(TRIM(Applications!D670),FIND(",",TRIM(Applications!D670)&amp;",")+1,200)),FIND(",",TRIM(MID(TRIM(Applications!D670),FIND(",",TRIM(Applications!D670)&amp;",")+1,200))&amp;",")-1))),$U$2:$V$67,2,FALSE),"")))</f>
        <v/>
      </c>
      <c r="O670" s="26">
        <f>IF(M670="","",IF(N670="",M670,M670&amp;", "&amp;N670))</f>
        <v/>
      </c>
      <c r="P670" s="26">
        <f>IF(O670="","",IF(COUNTIF(O$2:O670,O670)=1,COUNTIF(O$2:O$2000,O670)+(2001-ROW())/100000,""))</f>
        <v/>
      </c>
    </row>
    <row r="671">
      <c r="A671" s="26">
        <f>IF(AND(ISNUMBER(Applications!A671),ISNUMBER(Applications!M671),OR(UPPER(TRIM(Applications!I671))="INTERVIEWING",UPPER(TRIM(Applications!I671))="REJECTED",UPPER(TRIM(Applications!I671))="OFFER")),IF(Applications!M671&gt;=Applications!A671,Applications!M671-Applications!A671,""),"")</f>
        <v/>
      </c>
      <c r="B671" s="26">
        <f>IF(AND(D671=1,ISNUMBER(Applications!A671)),WEEKDAY(Applications!A671),"")</f>
        <v/>
      </c>
      <c r="C671" s="27">
        <f>IF(AND(D671=1,ISNUMBER(Applications!A671)),Applications!A671-WEEKDAY(Applications!A671,3),"")</f>
        <v/>
      </c>
      <c r="D671" s="26">
        <f>IF(OR(UPPER(TRIM(Applications!I671))="APPLIED",UPPER(TRIM(Applications!I671))="INTERVIEWING",UPPER(TRIM(Applications!I671))="REJECTED",UPPER(TRIM(Applications!I671))="OFFER"),1,0)</f>
        <v/>
      </c>
      <c r="E671" s="26">
        <f>IF(AND(ISNUMBER(Applications!M671),OR(N(Applications!O671)&gt;0,UPPER(TRIM(Applications!I671))="INTERVIEWING",UPPER(TRIM(Applications!I671))="OFFER")),Applications!M671-WEEKDAY(Applications!M671,3),"")</f>
        <v/>
      </c>
      <c r="F671" s="26">
        <f>IF(AND(UPPER(TRIM(Applications!I671))="SKIPPED",ISNUMBER(Applications!A671)),Applications!A671-WEEKDAY(Applications!A671,3),"")</f>
        <v/>
      </c>
      <c r="G671" s="26">
        <f>IF(AND(UPPER(TRIM(Applications!I671))="BOOKMARKED",ISNUMBER(Applications!A671)),Applications!A671-WEEKDAY(Applications!A671,3),"")</f>
        <v/>
      </c>
      <c r="H671" s="26">
        <f>IF(AND(UPPER(TRIM(Applications!I671))="NOT APPLIED",ISNUMBER(Applications!A671)),Applications!A671-WEEKDAY(Applications!A671,3),"")</f>
        <v/>
      </c>
      <c r="I671" s="26">
        <f>IF(AND(UPPER(TRIM(Applications!I671))="REJECTED",ISNUMBER(Applications!M671)),Applications!M671-WEEKDAY(Applications!M671,3),"")</f>
        <v/>
      </c>
      <c r="J671" s="26">
        <f>IF(AND(UPPER(TRIM(Applications!I671))="OFFER",ISNUMBER(Applications!M671)),Applications!M671-WEEKDAY(Applications!M671,3),"")</f>
        <v/>
      </c>
      <c r="K671" s="26">
        <f>IF(TRIM(Applications!J671)="","",IFERROR(LOOKUP(2,1/ISNUMBER(SEARCH($R$2:$R$25,Applications!J671)),$S$2:$S$25),""))</f>
        <v/>
      </c>
      <c r="L671" s="26">
        <f>IF(K671="","",IF(COUNTIF(K$2:K671,K671)=1,COUNTIF(K$2:K$2000,K671)+(2001-ROW())/100000,""))</f>
        <v/>
      </c>
      <c r="M671" s="26">
        <f>IF(TRIM(Applications!D671)="","",TRIM(LEFT(TRIM(Applications!D671),FIND(",",TRIM(Applications!D671)&amp;",")-1)))</f>
        <v/>
      </c>
      <c r="N671" s="26">
        <f>IF(M671="","",IF(LEN(TRIM(LEFT(TRIM(MID(TRIM(Applications!D671),FIND(",",TRIM(Applications!D671)&amp;",")+1,200)),FIND(",",TRIM(MID(TRIM(Applications!D671),FIND(",",TRIM(Applications!D671)&amp;",")+1,200))&amp;",")-1)))=2,UPPER(TRIM(LEFT(TRIM(MID(TRIM(Applications!D671),FIND(",",TRIM(Applications!D671)&amp;",")+1,200)),FIND(",",TRIM(MID(TRIM(Applications!D671),FIND(",",TRIM(Applications!D671)&amp;",")+1,200))&amp;",")-1))),IFERROR(VLOOKUP(LOWER(TRIM(LEFT(TRIM(MID(TRIM(Applications!D671),FIND(",",TRIM(Applications!D671)&amp;",")+1,200)),FIND(",",TRIM(MID(TRIM(Applications!D671),FIND(",",TRIM(Applications!D671)&amp;",")+1,200))&amp;",")-1))),$U$2:$V$67,2,FALSE),"")))</f>
        <v/>
      </c>
      <c r="O671" s="26">
        <f>IF(M671="","",IF(N671="",M671,M671&amp;", "&amp;N671))</f>
        <v/>
      </c>
      <c r="P671" s="26">
        <f>IF(O671="","",IF(COUNTIF(O$2:O671,O671)=1,COUNTIF(O$2:O$2000,O671)+(2001-ROW())/100000,""))</f>
        <v/>
      </c>
    </row>
    <row r="672">
      <c r="A672" s="26">
        <f>IF(AND(ISNUMBER(Applications!A672),ISNUMBER(Applications!M672),OR(UPPER(TRIM(Applications!I672))="INTERVIEWING",UPPER(TRIM(Applications!I672))="REJECTED",UPPER(TRIM(Applications!I672))="OFFER")),IF(Applications!M672&gt;=Applications!A672,Applications!M672-Applications!A672,""),"")</f>
        <v/>
      </c>
      <c r="B672" s="26">
        <f>IF(AND(D672=1,ISNUMBER(Applications!A672)),WEEKDAY(Applications!A672),"")</f>
        <v/>
      </c>
      <c r="C672" s="27">
        <f>IF(AND(D672=1,ISNUMBER(Applications!A672)),Applications!A672-WEEKDAY(Applications!A672,3),"")</f>
        <v/>
      </c>
      <c r="D672" s="26">
        <f>IF(OR(UPPER(TRIM(Applications!I672))="APPLIED",UPPER(TRIM(Applications!I672))="INTERVIEWING",UPPER(TRIM(Applications!I672))="REJECTED",UPPER(TRIM(Applications!I672))="OFFER"),1,0)</f>
        <v/>
      </c>
      <c r="E672" s="26">
        <f>IF(AND(ISNUMBER(Applications!M672),OR(N(Applications!O672)&gt;0,UPPER(TRIM(Applications!I672))="INTERVIEWING",UPPER(TRIM(Applications!I672))="OFFER")),Applications!M672-WEEKDAY(Applications!M672,3),"")</f>
        <v/>
      </c>
      <c r="F672" s="26">
        <f>IF(AND(UPPER(TRIM(Applications!I672))="SKIPPED",ISNUMBER(Applications!A672)),Applications!A672-WEEKDAY(Applications!A672,3),"")</f>
        <v/>
      </c>
      <c r="G672" s="26">
        <f>IF(AND(UPPER(TRIM(Applications!I672))="BOOKMARKED",ISNUMBER(Applications!A672)),Applications!A672-WEEKDAY(Applications!A672,3),"")</f>
        <v/>
      </c>
      <c r="H672" s="26">
        <f>IF(AND(UPPER(TRIM(Applications!I672))="NOT APPLIED",ISNUMBER(Applications!A672)),Applications!A672-WEEKDAY(Applications!A672,3),"")</f>
        <v/>
      </c>
      <c r="I672" s="26">
        <f>IF(AND(UPPER(TRIM(Applications!I672))="REJECTED",ISNUMBER(Applications!M672)),Applications!M672-WEEKDAY(Applications!M672,3),"")</f>
        <v/>
      </c>
      <c r="J672" s="26">
        <f>IF(AND(UPPER(TRIM(Applications!I672))="OFFER",ISNUMBER(Applications!M672)),Applications!M672-WEEKDAY(Applications!M672,3),"")</f>
        <v/>
      </c>
      <c r="K672" s="26">
        <f>IF(TRIM(Applications!J672)="","",IFERROR(LOOKUP(2,1/ISNUMBER(SEARCH($R$2:$R$25,Applications!J672)),$S$2:$S$25),""))</f>
        <v/>
      </c>
      <c r="L672" s="26">
        <f>IF(K672="","",IF(COUNTIF(K$2:K672,K672)=1,COUNTIF(K$2:K$2000,K672)+(2001-ROW())/100000,""))</f>
        <v/>
      </c>
      <c r="M672" s="26">
        <f>IF(TRIM(Applications!D672)="","",TRIM(LEFT(TRIM(Applications!D672),FIND(",",TRIM(Applications!D672)&amp;",")-1)))</f>
        <v/>
      </c>
      <c r="N672" s="26">
        <f>IF(M672="","",IF(LEN(TRIM(LEFT(TRIM(MID(TRIM(Applications!D672),FIND(",",TRIM(Applications!D672)&amp;",")+1,200)),FIND(",",TRIM(MID(TRIM(Applications!D672),FIND(",",TRIM(Applications!D672)&amp;",")+1,200))&amp;",")-1)))=2,UPPER(TRIM(LEFT(TRIM(MID(TRIM(Applications!D672),FIND(",",TRIM(Applications!D672)&amp;",")+1,200)),FIND(",",TRIM(MID(TRIM(Applications!D672),FIND(",",TRIM(Applications!D672)&amp;",")+1,200))&amp;",")-1))),IFERROR(VLOOKUP(LOWER(TRIM(LEFT(TRIM(MID(TRIM(Applications!D672),FIND(",",TRIM(Applications!D672)&amp;",")+1,200)),FIND(",",TRIM(MID(TRIM(Applications!D672),FIND(",",TRIM(Applications!D672)&amp;",")+1,200))&amp;",")-1))),$U$2:$V$67,2,FALSE),"")))</f>
        <v/>
      </c>
      <c r="O672" s="26">
        <f>IF(M672="","",IF(N672="",M672,M672&amp;", "&amp;N672))</f>
        <v/>
      </c>
      <c r="P672" s="26">
        <f>IF(O672="","",IF(COUNTIF(O$2:O672,O672)=1,COUNTIF(O$2:O$2000,O672)+(2001-ROW())/100000,""))</f>
        <v/>
      </c>
    </row>
    <row r="673">
      <c r="A673" s="26">
        <f>IF(AND(ISNUMBER(Applications!A673),ISNUMBER(Applications!M673),OR(UPPER(TRIM(Applications!I673))="INTERVIEWING",UPPER(TRIM(Applications!I673))="REJECTED",UPPER(TRIM(Applications!I673))="OFFER")),IF(Applications!M673&gt;=Applications!A673,Applications!M673-Applications!A673,""),"")</f>
        <v/>
      </c>
      <c r="B673" s="26">
        <f>IF(AND(D673=1,ISNUMBER(Applications!A673)),WEEKDAY(Applications!A673),"")</f>
        <v/>
      </c>
      <c r="C673" s="27">
        <f>IF(AND(D673=1,ISNUMBER(Applications!A673)),Applications!A673-WEEKDAY(Applications!A673,3),"")</f>
        <v/>
      </c>
      <c r="D673" s="26">
        <f>IF(OR(UPPER(TRIM(Applications!I673))="APPLIED",UPPER(TRIM(Applications!I673))="INTERVIEWING",UPPER(TRIM(Applications!I673))="REJECTED",UPPER(TRIM(Applications!I673))="OFFER"),1,0)</f>
        <v/>
      </c>
      <c r="E673" s="26">
        <f>IF(AND(ISNUMBER(Applications!M673),OR(N(Applications!O673)&gt;0,UPPER(TRIM(Applications!I673))="INTERVIEWING",UPPER(TRIM(Applications!I673))="OFFER")),Applications!M673-WEEKDAY(Applications!M673,3),"")</f>
        <v/>
      </c>
      <c r="F673" s="26">
        <f>IF(AND(UPPER(TRIM(Applications!I673))="SKIPPED",ISNUMBER(Applications!A673)),Applications!A673-WEEKDAY(Applications!A673,3),"")</f>
        <v/>
      </c>
      <c r="G673" s="26">
        <f>IF(AND(UPPER(TRIM(Applications!I673))="BOOKMARKED",ISNUMBER(Applications!A673)),Applications!A673-WEEKDAY(Applications!A673,3),"")</f>
        <v/>
      </c>
      <c r="H673" s="26">
        <f>IF(AND(UPPER(TRIM(Applications!I673))="NOT APPLIED",ISNUMBER(Applications!A673)),Applications!A673-WEEKDAY(Applications!A673,3),"")</f>
        <v/>
      </c>
      <c r="I673" s="26">
        <f>IF(AND(UPPER(TRIM(Applications!I673))="REJECTED",ISNUMBER(Applications!M673)),Applications!M673-WEEKDAY(Applications!M673,3),"")</f>
        <v/>
      </c>
      <c r="J673" s="26">
        <f>IF(AND(UPPER(TRIM(Applications!I673))="OFFER",ISNUMBER(Applications!M673)),Applications!M673-WEEKDAY(Applications!M673,3),"")</f>
        <v/>
      </c>
      <c r="K673" s="26">
        <f>IF(TRIM(Applications!J673)="","",IFERROR(LOOKUP(2,1/ISNUMBER(SEARCH($R$2:$R$25,Applications!J673)),$S$2:$S$25),""))</f>
        <v/>
      </c>
      <c r="L673" s="26">
        <f>IF(K673="","",IF(COUNTIF(K$2:K673,K673)=1,COUNTIF(K$2:K$2000,K673)+(2001-ROW())/100000,""))</f>
        <v/>
      </c>
      <c r="M673" s="26">
        <f>IF(TRIM(Applications!D673)="","",TRIM(LEFT(TRIM(Applications!D673),FIND(",",TRIM(Applications!D673)&amp;",")-1)))</f>
        <v/>
      </c>
      <c r="N673" s="26">
        <f>IF(M673="","",IF(LEN(TRIM(LEFT(TRIM(MID(TRIM(Applications!D673),FIND(",",TRIM(Applications!D673)&amp;",")+1,200)),FIND(",",TRIM(MID(TRIM(Applications!D673),FIND(",",TRIM(Applications!D673)&amp;",")+1,200))&amp;",")-1)))=2,UPPER(TRIM(LEFT(TRIM(MID(TRIM(Applications!D673),FIND(",",TRIM(Applications!D673)&amp;",")+1,200)),FIND(",",TRIM(MID(TRIM(Applications!D673),FIND(",",TRIM(Applications!D673)&amp;",")+1,200))&amp;",")-1))),IFERROR(VLOOKUP(LOWER(TRIM(LEFT(TRIM(MID(TRIM(Applications!D673),FIND(",",TRIM(Applications!D673)&amp;",")+1,200)),FIND(",",TRIM(MID(TRIM(Applications!D673),FIND(",",TRIM(Applications!D673)&amp;",")+1,200))&amp;",")-1))),$U$2:$V$67,2,FALSE),"")))</f>
        <v/>
      </c>
      <c r="O673" s="26">
        <f>IF(M673="","",IF(N673="",M673,M673&amp;", "&amp;N673))</f>
        <v/>
      </c>
      <c r="P673" s="26">
        <f>IF(O673="","",IF(COUNTIF(O$2:O673,O673)=1,COUNTIF(O$2:O$2000,O673)+(2001-ROW())/100000,""))</f>
        <v/>
      </c>
    </row>
    <row r="674">
      <c r="A674" s="26">
        <f>IF(AND(ISNUMBER(Applications!A674),ISNUMBER(Applications!M674),OR(UPPER(TRIM(Applications!I674))="INTERVIEWING",UPPER(TRIM(Applications!I674))="REJECTED",UPPER(TRIM(Applications!I674))="OFFER")),IF(Applications!M674&gt;=Applications!A674,Applications!M674-Applications!A674,""),"")</f>
        <v/>
      </c>
      <c r="B674" s="26">
        <f>IF(AND(D674=1,ISNUMBER(Applications!A674)),WEEKDAY(Applications!A674),"")</f>
        <v/>
      </c>
      <c r="C674" s="27">
        <f>IF(AND(D674=1,ISNUMBER(Applications!A674)),Applications!A674-WEEKDAY(Applications!A674,3),"")</f>
        <v/>
      </c>
      <c r="D674" s="26">
        <f>IF(OR(UPPER(TRIM(Applications!I674))="APPLIED",UPPER(TRIM(Applications!I674))="INTERVIEWING",UPPER(TRIM(Applications!I674))="REJECTED",UPPER(TRIM(Applications!I674))="OFFER"),1,0)</f>
        <v/>
      </c>
      <c r="E674" s="26">
        <f>IF(AND(ISNUMBER(Applications!M674),OR(N(Applications!O674)&gt;0,UPPER(TRIM(Applications!I674))="INTERVIEWING",UPPER(TRIM(Applications!I674))="OFFER")),Applications!M674-WEEKDAY(Applications!M674,3),"")</f>
        <v/>
      </c>
      <c r="F674" s="26">
        <f>IF(AND(UPPER(TRIM(Applications!I674))="SKIPPED",ISNUMBER(Applications!A674)),Applications!A674-WEEKDAY(Applications!A674,3),"")</f>
        <v/>
      </c>
      <c r="G674" s="26">
        <f>IF(AND(UPPER(TRIM(Applications!I674))="BOOKMARKED",ISNUMBER(Applications!A674)),Applications!A674-WEEKDAY(Applications!A674,3),"")</f>
        <v/>
      </c>
      <c r="H674" s="26">
        <f>IF(AND(UPPER(TRIM(Applications!I674))="NOT APPLIED",ISNUMBER(Applications!A674)),Applications!A674-WEEKDAY(Applications!A674,3),"")</f>
        <v/>
      </c>
      <c r="I674" s="26">
        <f>IF(AND(UPPER(TRIM(Applications!I674))="REJECTED",ISNUMBER(Applications!M674)),Applications!M674-WEEKDAY(Applications!M674,3),"")</f>
        <v/>
      </c>
      <c r="J674" s="26">
        <f>IF(AND(UPPER(TRIM(Applications!I674))="OFFER",ISNUMBER(Applications!M674)),Applications!M674-WEEKDAY(Applications!M674,3),"")</f>
        <v/>
      </c>
      <c r="K674" s="26">
        <f>IF(TRIM(Applications!J674)="","",IFERROR(LOOKUP(2,1/ISNUMBER(SEARCH($R$2:$R$25,Applications!J674)),$S$2:$S$25),""))</f>
        <v/>
      </c>
      <c r="L674" s="26">
        <f>IF(K674="","",IF(COUNTIF(K$2:K674,K674)=1,COUNTIF(K$2:K$2000,K674)+(2001-ROW())/100000,""))</f>
        <v/>
      </c>
      <c r="M674" s="26">
        <f>IF(TRIM(Applications!D674)="","",TRIM(LEFT(TRIM(Applications!D674),FIND(",",TRIM(Applications!D674)&amp;",")-1)))</f>
        <v/>
      </c>
      <c r="N674" s="26">
        <f>IF(M674="","",IF(LEN(TRIM(LEFT(TRIM(MID(TRIM(Applications!D674),FIND(",",TRIM(Applications!D674)&amp;",")+1,200)),FIND(",",TRIM(MID(TRIM(Applications!D674),FIND(",",TRIM(Applications!D674)&amp;",")+1,200))&amp;",")-1)))=2,UPPER(TRIM(LEFT(TRIM(MID(TRIM(Applications!D674),FIND(",",TRIM(Applications!D674)&amp;",")+1,200)),FIND(",",TRIM(MID(TRIM(Applications!D674),FIND(",",TRIM(Applications!D674)&amp;",")+1,200))&amp;",")-1))),IFERROR(VLOOKUP(LOWER(TRIM(LEFT(TRIM(MID(TRIM(Applications!D674),FIND(",",TRIM(Applications!D674)&amp;",")+1,200)),FIND(",",TRIM(MID(TRIM(Applications!D674),FIND(",",TRIM(Applications!D674)&amp;",")+1,200))&amp;",")-1))),$U$2:$V$67,2,FALSE),"")))</f>
        <v/>
      </c>
      <c r="O674" s="26">
        <f>IF(M674="","",IF(N674="",M674,M674&amp;", "&amp;N674))</f>
        <v/>
      </c>
      <c r="P674" s="26">
        <f>IF(O674="","",IF(COUNTIF(O$2:O674,O674)=1,COUNTIF(O$2:O$2000,O674)+(2001-ROW())/100000,""))</f>
        <v/>
      </c>
    </row>
    <row r="675">
      <c r="A675" s="26">
        <f>IF(AND(ISNUMBER(Applications!A675),ISNUMBER(Applications!M675),OR(UPPER(TRIM(Applications!I675))="INTERVIEWING",UPPER(TRIM(Applications!I675))="REJECTED",UPPER(TRIM(Applications!I675))="OFFER")),IF(Applications!M675&gt;=Applications!A675,Applications!M675-Applications!A675,""),"")</f>
        <v/>
      </c>
      <c r="B675" s="26">
        <f>IF(AND(D675=1,ISNUMBER(Applications!A675)),WEEKDAY(Applications!A675),"")</f>
        <v/>
      </c>
      <c r="C675" s="27">
        <f>IF(AND(D675=1,ISNUMBER(Applications!A675)),Applications!A675-WEEKDAY(Applications!A675,3),"")</f>
        <v/>
      </c>
      <c r="D675" s="26">
        <f>IF(OR(UPPER(TRIM(Applications!I675))="APPLIED",UPPER(TRIM(Applications!I675))="INTERVIEWING",UPPER(TRIM(Applications!I675))="REJECTED",UPPER(TRIM(Applications!I675))="OFFER"),1,0)</f>
        <v/>
      </c>
      <c r="E675" s="26">
        <f>IF(AND(ISNUMBER(Applications!M675),OR(N(Applications!O675)&gt;0,UPPER(TRIM(Applications!I675))="INTERVIEWING",UPPER(TRIM(Applications!I675))="OFFER")),Applications!M675-WEEKDAY(Applications!M675,3),"")</f>
        <v/>
      </c>
      <c r="F675" s="26">
        <f>IF(AND(UPPER(TRIM(Applications!I675))="SKIPPED",ISNUMBER(Applications!A675)),Applications!A675-WEEKDAY(Applications!A675,3),"")</f>
        <v/>
      </c>
      <c r="G675" s="26">
        <f>IF(AND(UPPER(TRIM(Applications!I675))="BOOKMARKED",ISNUMBER(Applications!A675)),Applications!A675-WEEKDAY(Applications!A675,3),"")</f>
        <v/>
      </c>
      <c r="H675" s="26">
        <f>IF(AND(UPPER(TRIM(Applications!I675))="NOT APPLIED",ISNUMBER(Applications!A675)),Applications!A675-WEEKDAY(Applications!A675,3),"")</f>
        <v/>
      </c>
      <c r="I675" s="26">
        <f>IF(AND(UPPER(TRIM(Applications!I675))="REJECTED",ISNUMBER(Applications!M675)),Applications!M675-WEEKDAY(Applications!M675,3),"")</f>
        <v/>
      </c>
      <c r="J675" s="26">
        <f>IF(AND(UPPER(TRIM(Applications!I675))="OFFER",ISNUMBER(Applications!M675)),Applications!M675-WEEKDAY(Applications!M675,3),"")</f>
        <v/>
      </c>
      <c r="K675" s="26">
        <f>IF(TRIM(Applications!J675)="","",IFERROR(LOOKUP(2,1/ISNUMBER(SEARCH($R$2:$R$25,Applications!J675)),$S$2:$S$25),""))</f>
        <v/>
      </c>
      <c r="L675" s="26">
        <f>IF(K675="","",IF(COUNTIF(K$2:K675,K675)=1,COUNTIF(K$2:K$2000,K675)+(2001-ROW())/100000,""))</f>
        <v/>
      </c>
      <c r="M675" s="26">
        <f>IF(TRIM(Applications!D675)="","",TRIM(LEFT(TRIM(Applications!D675),FIND(",",TRIM(Applications!D675)&amp;",")-1)))</f>
        <v/>
      </c>
      <c r="N675" s="26">
        <f>IF(M675="","",IF(LEN(TRIM(LEFT(TRIM(MID(TRIM(Applications!D675),FIND(",",TRIM(Applications!D675)&amp;",")+1,200)),FIND(",",TRIM(MID(TRIM(Applications!D675),FIND(",",TRIM(Applications!D675)&amp;",")+1,200))&amp;",")-1)))=2,UPPER(TRIM(LEFT(TRIM(MID(TRIM(Applications!D675),FIND(",",TRIM(Applications!D675)&amp;",")+1,200)),FIND(",",TRIM(MID(TRIM(Applications!D675),FIND(",",TRIM(Applications!D675)&amp;",")+1,200))&amp;",")-1))),IFERROR(VLOOKUP(LOWER(TRIM(LEFT(TRIM(MID(TRIM(Applications!D675),FIND(",",TRIM(Applications!D675)&amp;",")+1,200)),FIND(",",TRIM(MID(TRIM(Applications!D675),FIND(",",TRIM(Applications!D675)&amp;",")+1,200))&amp;",")-1))),$U$2:$V$67,2,FALSE),"")))</f>
        <v/>
      </c>
      <c r="O675" s="26">
        <f>IF(M675="","",IF(N675="",M675,M675&amp;", "&amp;N675))</f>
        <v/>
      </c>
      <c r="P675" s="26">
        <f>IF(O675="","",IF(COUNTIF(O$2:O675,O675)=1,COUNTIF(O$2:O$2000,O675)+(2001-ROW())/100000,""))</f>
        <v/>
      </c>
    </row>
    <row r="676">
      <c r="A676" s="26">
        <f>IF(AND(ISNUMBER(Applications!A676),ISNUMBER(Applications!M676),OR(UPPER(TRIM(Applications!I676))="INTERVIEWING",UPPER(TRIM(Applications!I676))="REJECTED",UPPER(TRIM(Applications!I676))="OFFER")),IF(Applications!M676&gt;=Applications!A676,Applications!M676-Applications!A676,""),"")</f>
        <v/>
      </c>
      <c r="B676" s="26">
        <f>IF(AND(D676=1,ISNUMBER(Applications!A676)),WEEKDAY(Applications!A676),"")</f>
        <v/>
      </c>
      <c r="C676" s="27">
        <f>IF(AND(D676=1,ISNUMBER(Applications!A676)),Applications!A676-WEEKDAY(Applications!A676,3),"")</f>
        <v/>
      </c>
      <c r="D676" s="26">
        <f>IF(OR(UPPER(TRIM(Applications!I676))="APPLIED",UPPER(TRIM(Applications!I676))="INTERVIEWING",UPPER(TRIM(Applications!I676))="REJECTED",UPPER(TRIM(Applications!I676))="OFFER"),1,0)</f>
        <v/>
      </c>
      <c r="E676" s="26">
        <f>IF(AND(ISNUMBER(Applications!M676),OR(N(Applications!O676)&gt;0,UPPER(TRIM(Applications!I676))="INTERVIEWING",UPPER(TRIM(Applications!I676))="OFFER")),Applications!M676-WEEKDAY(Applications!M676,3),"")</f>
        <v/>
      </c>
      <c r="F676" s="26">
        <f>IF(AND(UPPER(TRIM(Applications!I676))="SKIPPED",ISNUMBER(Applications!A676)),Applications!A676-WEEKDAY(Applications!A676,3),"")</f>
        <v/>
      </c>
      <c r="G676" s="26">
        <f>IF(AND(UPPER(TRIM(Applications!I676))="BOOKMARKED",ISNUMBER(Applications!A676)),Applications!A676-WEEKDAY(Applications!A676,3),"")</f>
        <v/>
      </c>
      <c r="H676" s="26">
        <f>IF(AND(UPPER(TRIM(Applications!I676))="NOT APPLIED",ISNUMBER(Applications!A676)),Applications!A676-WEEKDAY(Applications!A676,3),"")</f>
        <v/>
      </c>
      <c r="I676" s="26">
        <f>IF(AND(UPPER(TRIM(Applications!I676))="REJECTED",ISNUMBER(Applications!M676)),Applications!M676-WEEKDAY(Applications!M676,3),"")</f>
        <v/>
      </c>
      <c r="J676" s="26">
        <f>IF(AND(UPPER(TRIM(Applications!I676))="OFFER",ISNUMBER(Applications!M676)),Applications!M676-WEEKDAY(Applications!M676,3),"")</f>
        <v/>
      </c>
      <c r="K676" s="26">
        <f>IF(TRIM(Applications!J676)="","",IFERROR(LOOKUP(2,1/ISNUMBER(SEARCH($R$2:$R$25,Applications!J676)),$S$2:$S$25),""))</f>
        <v/>
      </c>
      <c r="L676" s="26">
        <f>IF(K676="","",IF(COUNTIF(K$2:K676,K676)=1,COUNTIF(K$2:K$2000,K676)+(2001-ROW())/100000,""))</f>
        <v/>
      </c>
      <c r="M676" s="26">
        <f>IF(TRIM(Applications!D676)="","",TRIM(LEFT(TRIM(Applications!D676),FIND(",",TRIM(Applications!D676)&amp;",")-1)))</f>
        <v/>
      </c>
      <c r="N676" s="26">
        <f>IF(M676="","",IF(LEN(TRIM(LEFT(TRIM(MID(TRIM(Applications!D676),FIND(",",TRIM(Applications!D676)&amp;",")+1,200)),FIND(",",TRIM(MID(TRIM(Applications!D676),FIND(",",TRIM(Applications!D676)&amp;",")+1,200))&amp;",")-1)))=2,UPPER(TRIM(LEFT(TRIM(MID(TRIM(Applications!D676),FIND(",",TRIM(Applications!D676)&amp;",")+1,200)),FIND(",",TRIM(MID(TRIM(Applications!D676),FIND(",",TRIM(Applications!D676)&amp;",")+1,200))&amp;",")-1))),IFERROR(VLOOKUP(LOWER(TRIM(LEFT(TRIM(MID(TRIM(Applications!D676),FIND(",",TRIM(Applications!D676)&amp;",")+1,200)),FIND(",",TRIM(MID(TRIM(Applications!D676),FIND(",",TRIM(Applications!D676)&amp;",")+1,200))&amp;",")-1))),$U$2:$V$67,2,FALSE),"")))</f>
        <v/>
      </c>
      <c r="O676" s="26">
        <f>IF(M676="","",IF(N676="",M676,M676&amp;", "&amp;N676))</f>
        <v/>
      </c>
      <c r="P676" s="26">
        <f>IF(O676="","",IF(COUNTIF(O$2:O676,O676)=1,COUNTIF(O$2:O$2000,O676)+(2001-ROW())/100000,""))</f>
        <v/>
      </c>
    </row>
    <row r="677">
      <c r="A677" s="26">
        <f>IF(AND(ISNUMBER(Applications!A677),ISNUMBER(Applications!M677),OR(UPPER(TRIM(Applications!I677))="INTERVIEWING",UPPER(TRIM(Applications!I677))="REJECTED",UPPER(TRIM(Applications!I677))="OFFER")),IF(Applications!M677&gt;=Applications!A677,Applications!M677-Applications!A677,""),"")</f>
        <v/>
      </c>
      <c r="B677" s="26">
        <f>IF(AND(D677=1,ISNUMBER(Applications!A677)),WEEKDAY(Applications!A677),"")</f>
        <v/>
      </c>
      <c r="C677" s="27">
        <f>IF(AND(D677=1,ISNUMBER(Applications!A677)),Applications!A677-WEEKDAY(Applications!A677,3),"")</f>
        <v/>
      </c>
      <c r="D677" s="26">
        <f>IF(OR(UPPER(TRIM(Applications!I677))="APPLIED",UPPER(TRIM(Applications!I677))="INTERVIEWING",UPPER(TRIM(Applications!I677))="REJECTED",UPPER(TRIM(Applications!I677))="OFFER"),1,0)</f>
        <v/>
      </c>
      <c r="E677" s="26">
        <f>IF(AND(ISNUMBER(Applications!M677),OR(N(Applications!O677)&gt;0,UPPER(TRIM(Applications!I677))="INTERVIEWING",UPPER(TRIM(Applications!I677))="OFFER")),Applications!M677-WEEKDAY(Applications!M677,3),"")</f>
        <v/>
      </c>
      <c r="F677" s="26">
        <f>IF(AND(UPPER(TRIM(Applications!I677))="SKIPPED",ISNUMBER(Applications!A677)),Applications!A677-WEEKDAY(Applications!A677,3),"")</f>
        <v/>
      </c>
      <c r="G677" s="26">
        <f>IF(AND(UPPER(TRIM(Applications!I677))="BOOKMARKED",ISNUMBER(Applications!A677)),Applications!A677-WEEKDAY(Applications!A677,3),"")</f>
        <v/>
      </c>
      <c r="H677" s="26">
        <f>IF(AND(UPPER(TRIM(Applications!I677))="NOT APPLIED",ISNUMBER(Applications!A677)),Applications!A677-WEEKDAY(Applications!A677,3),"")</f>
        <v/>
      </c>
      <c r="I677" s="26">
        <f>IF(AND(UPPER(TRIM(Applications!I677))="REJECTED",ISNUMBER(Applications!M677)),Applications!M677-WEEKDAY(Applications!M677,3),"")</f>
        <v/>
      </c>
      <c r="J677" s="26">
        <f>IF(AND(UPPER(TRIM(Applications!I677))="OFFER",ISNUMBER(Applications!M677)),Applications!M677-WEEKDAY(Applications!M677,3),"")</f>
        <v/>
      </c>
      <c r="K677" s="26">
        <f>IF(TRIM(Applications!J677)="","",IFERROR(LOOKUP(2,1/ISNUMBER(SEARCH($R$2:$R$25,Applications!J677)),$S$2:$S$25),""))</f>
        <v/>
      </c>
      <c r="L677" s="26">
        <f>IF(K677="","",IF(COUNTIF(K$2:K677,K677)=1,COUNTIF(K$2:K$2000,K677)+(2001-ROW())/100000,""))</f>
        <v/>
      </c>
      <c r="M677" s="26">
        <f>IF(TRIM(Applications!D677)="","",TRIM(LEFT(TRIM(Applications!D677),FIND(",",TRIM(Applications!D677)&amp;",")-1)))</f>
        <v/>
      </c>
      <c r="N677" s="26">
        <f>IF(M677="","",IF(LEN(TRIM(LEFT(TRIM(MID(TRIM(Applications!D677),FIND(",",TRIM(Applications!D677)&amp;",")+1,200)),FIND(",",TRIM(MID(TRIM(Applications!D677),FIND(",",TRIM(Applications!D677)&amp;",")+1,200))&amp;",")-1)))=2,UPPER(TRIM(LEFT(TRIM(MID(TRIM(Applications!D677),FIND(",",TRIM(Applications!D677)&amp;",")+1,200)),FIND(",",TRIM(MID(TRIM(Applications!D677),FIND(",",TRIM(Applications!D677)&amp;",")+1,200))&amp;",")-1))),IFERROR(VLOOKUP(LOWER(TRIM(LEFT(TRIM(MID(TRIM(Applications!D677),FIND(",",TRIM(Applications!D677)&amp;",")+1,200)),FIND(",",TRIM(MID(TRIM(Applications!D677),FIND(",",TRIM(Applications!D677)&amp;",")+1,200))&amp;",")-1))),$U$2:$V$67,2,FALSE),"")))</f>
        <v/>
      </c>
      <c r="O677" s="26">
        <f>IF(M677="","",IF(N677="",M677,M677&amp;", "&amp;N677))</f>
        <v/>
      </c>
      <c r="P677" s="26">
        <f>IF(O677="","",IF(COUNTIF(O$2:O677,O677)=1,COUNTIF(O$2:O$2000,O677)+(2001-ROW())/100000,""))</f>
        <v/>
      </c>
    </row>
    <row r="678">
      <c r="A678" s="26">
        <f>IF(AND(ISNUMBER(Applications!A678),ISNUMBER(Applications!M678),OR(UPPER(TRIM(Applications!I678))="INTERVIEWING",UPPER(TRIM(Applications!I678))="REJECTED",UPPER(TRIM(Applications!I678))="OFFER")),IF(Applications!M678&gt;=Applications!A678,Applications!M678-Applications!A678,""),"")</f>
        <v/>
      </c>
      <c r="B678" s="26">
        <f>IF(AND(D678=1,ISNUMBER(Applications!A678)),WEEKDAY(Applications!A678),"")</f>
        <v/>
      </c>
      <c r="C678" s="27">
        <f>IF(AND(D678=1,ISNUMBER(Applications!A678)),Applications!A678-WEEKDAY(Applications!A678,3),"")</f>
        <v/>
      </c>
      <c r="D678" s="26">
        <f>IF(OR(UPPER(TRIM(Applications!I678))="APPLIED",UPPER(TRIM(Applications!I678))="INTERVIEWING",UPPER(TRIM(Applications!I678))="REJECTED",UPPER(TRIM(Applications!I678))="OFFER"),1,0)</f>
        <v/>
      </c>
      <c r="E678" s="26">
        <f>IF(AND(ISNUMBER(Applications!M678),OR(N(Applications!O678)&gt;0,UPPER(TRIM(Applications!I678))="INTERVIEWING",UPPER(TRIM(Applications!I678))="OFFER")),Applications!M678-WEEKDAY(Applications!M678,3),"")</f>
        <v/>
      </c>
      <c r="F678" s="26">
        <f>IF(AND(UPPER(TRIM(Applications!I678))="SKIPPED",ISNUMBER(Applications!A678)),Applications!A678-WEEKDAY(Applications!A678,3),"")</f>
        <v/>
      </c>
      <c r="G678" s="26">
        <f>IF(AND(UPPER(TRIM(Applications!I678))="BOOKMARKED",ISNUMBER(Applications!A678)),Applications!A678-WEEKDAY(Applications!A678,3),"")</f>
        <v/>
      </c>
      <c r="H678" s="26">
        <f>IF(AND(UPPER(TRIM(Applications!I678))="NOT APPLIED",ISNUMBER(Applications!A678)),Applications!A678-WEEKDAY(Applications!A678,3),"")</f>
        <v/>
      </c>
      <c r="I678" s="26">
        <f>IF(AND(UPPER(TRIM(Applications!I678))="REJECTED",ISNUMBER(Applications!M678)),Applications!M678-WEEKDAY(Applications!M678,3),"")</f>
        <v/>
      </c>
      <c r="J678" s="26">
        <f>IF(AND(UPPER(TRIM(Applications!I678))="OFFER",ISNUMBER(Applications!M678)),Applications!M678-WEEKDAY(Applications!M678,3),"")</f>
        <v/>
      </c>
      <c r="K678" s="26">
        <f>IF(TRIM(Applications!J678)="","",IFERROR(LOOKUP(2,1/ISNUMBER(SEARCH($R$2:$R$25,Applications!J678)),$S$2:$S$25),""))</f>
        <v/>
      </c>
      <c r="L678" s="26">
        <f>IF(K678="","",IF(COUNTIF(K$2:K678,K678)=1,COUNTIF(K$2:K$2000,K678)+(2001-ROW())/100000,""))</f>
        <v/>
      </c>
      <c r="M678" s="26">
        <f>IF(TRIM(Applications!D678)="","",TRIM(LEFT(TRIM(Applications!D678),FIND(",",TRIM(Applications!D678)&amp;",")-1)))</f>
        <v/>
      </c>
      <c r="N678" s="26">
        <f>IF(M678="","",IF(LEN(TRIM(LEFT(TRIM(MID(TRIM(Applications!D678),FIND(",",TRIM(Applications!D678)&amp;",")+1,200)),FIND(",",TRIM(MID(TRIM(Applications!D678),FIND(",",TRIM(Applications!D678)&amp;",")+1,200))&amp;",")-1)))=2,UPPER(TRIM(LEFT(TRIM(MID(TRIM(Applications!D678),FIND(",",TRIM(Applications!D678)&amp;",")+1,200)),FIND(",",TRIM(MID(TRIM(Applications!D678),FIND(",",TRIM(Applications!D678)&amp;",")+1,200))&amp;",")-1))),IFERROR(VLOOKUP(LOWER(TRIM(LEFT(TRIM(MID(TRIM(Applications!D678),FIND(",",TRIM(Applications!D678)&amp;",")+1,200)),FIND(",",TRIM(MID(TRIM(Applications!D678),FIND(",",TRIM(Applications!D678)&amp;",")+1,200))&amp;",")-1))),$U$2:$V$67,2,FALSE),"")))</f>
        <v/>
      </c>
      <c r="O678" s="26">
        <f>IF(M678="","",IF(N678="",M678,M678&amp;", "&amp;N678))</f>
        <v/>
      </c>
      <c r="P678" s="26">
        <f>IF(O678="","",IF(COUNTIF(O$2:O678,O678)=1,COUNTIF(O$2:O$2000,O678)+(2001-ROW())/100000,""))</f>
        <v/>
      </c>
    </row>
    <row r="679">
      <c r="A679" s="26">
        <f>IF(AND(ISNUMBER(Applications!A679),ISNUMBER(Applications!M679),OR(UPPER(TRIM(Applications!I679))="INTERVIEWING",UPPER(TRIM(Applications!I679))="REJECTED",UPPER(TRIM(Applications!I679))="OFFER")),IF(Applications!M679&gt;=Applications!A679,Applications!M679-Applications!A679,""),"")</f>
        <v/>
      </c>
      <c r="B679" s="26">
        <f>IF(AND(D679=1,ISNUMBER(Applications!A679)),WEEKDAY(Applications!A679),"")</f>
        <v/>
      </c>
      <c r="C679" s="27">
        <f>IF(AND(D679=1,ISNUMBER(Applications!A679)),Applications!A679-WEEKDAY(Applications!A679,3),"")</f>
        <v/>
      </c>
      <c r="D679" s="26">
        <f>IF(OR(UPPER(TRIM(Applications!I679))="APPLIED",UPPER(TRIM(Applications!I679))="INTERVIEWING",UPPER(TRIM(Applications!I679))="REJECTED",UPPER(TRIM(Applications!I679))="OFFER"),1,0)</f>
        <v/>
      </c>
      <c r="E679" s="26">
        <f>IF(AND(ISNUMBER(Applications!M679),OR(N(Applications!O679)&gt;0,UPPER(TRIM(Applications!I679))="INTERVIEWING",UPPER(TRIM(Applications!I679))="OFFER")),Applications!M679-WEEKDAY(Applications!M679,3),"")</f>
        <v/>
      </c>
      <c r="F679" s="26">
        <f>IF(AND(UPPER(TRIM(Applications!I679))="SKIPPED",ISNUMBER(Applications!A679)),Applications!A679-WEEKDAY(Applications!A679,3),"")</f>
        <v/>
      </c>
      <c r="G679" s="26">
        <f>IF(AND(UPPER(TRIM(Applications!I679))="BOOKMARKED",ISNUMBER(Applications!A679)),Applications!A679-WEEKDAY(Applications!A679,3),"")</f>
        <v/>
      </c>
      <c r="H679" s="26">
        <f>IF(AND(UPPER(TRIM(Applications!I679))="NOT APPLIED",ISNUMBER(Applications!A679)),Applications!A679-WEEKDAY(Applications!A679,3),"")</f>
        <v/>
      </c>
      <c r="I679" s="26">
        <f>IF(AND(UPPER(TRIM(Applications!I679))="REJECTED",ISNUMBER(Applications!M679)),Applications!M679-WEEKDAY(Applications!M679,3),"")</f>
        <v/>
      </c>
      <c r="J679" s="26">
        <f>IF(AND(UPPER(TRIM(Applications!I679))="OFFER",ISNUMBER(Applications!M679)),Applications!M679-WEEKDAY(Applications!M679,3),"")</f>
        <v/>
      </c>
      <c r="K679" s="26">
        <f>IF(TRIM(Applications!J679)="","",IFERROR(LOOKUP(2,1/ISNUMBER(SEARCH($R$2:$R$25,Applications!J679)),$S$2:$S$25),""))</f>
        <v/>
      </c>
      <c r="L679" s="26">
        <f>IF(K679="","",IF(COUNTIF(K$2:K679,K679)=1,COUNTIF(K$2:K$2000,K679)+(2001-ROW())/100000,""))</f>
        <v/>
      </c>
      <c r="M679" s="26">
        <f>IF(TRIM(Applications!D679)="","",TRIM(LEFT(TRIM(Applications!D679),FIND(",",TRIM(Applications!D679)&amp;",")-1)))</f>
        <v/>
      </c>
      <c r="N679" s="26">
        <f>IF(M679="","",IF(LEN(TRIM(LEFT(TRIM(MID(TRIM(Applications!D679),FIND(",",TRIM(Applications!D679)&amp;",")+1,200)),FIND(",",TRIM(MID(TRIM(Applications!D679),FIND(",",TRIM(Applications!D679)&amp;",")+1,200))&amp;",")-1)))=2,UPPER(TRIM(LEFT(TRIM(MID(TRIM(Applications!D679),FIND(",",TRIM(Applications!D679)&amp;",")+1,200)),FIND(",",TRIM(MID(TRIM(Applications!D679),FIND(",",TRIM(Applications!D679)&amp;",")+1,200))&amp;",")-1))),IFERROR(VLOOKUP(LOWER(TRIM(LEFT(TRIM(MID(TRIM(Applications!D679),FIND(",",TRIM(Applications!D679)&amp;",")+1,200)),FIND(",",TRIM(MID(TRIM(Applications!D679),FIND(",",TRIM(Applications!D679)&amp;",")+1,200))&amp;",")-1))),$U$2:$V$67,2,FALSE),"")))</f>
        <v/>
      </c>
      <c r="O679" s="26">
        <f>IF(M679="","",IF(N679="",M679,M679&amp;", "&amp;N679))</f>
        <v/>
      </c>
      <c r="P679" s="26">
        <f>IF(O679="","",IF(COUNTIF(O$2:O679,O679)=1,COUNTIF(O$2:O$2000,O679)+(2001-ROW())/100000,""))</f>
        <v/>
      </c>
    </row>
    <row r="680">
      <c r="A680" s="26">
        <f>IF(AND(ISNUMBER(Applications!A680),ISNUMBER(Applications!M680),OR(UPPER(TRIM(Applications!I680))="INTERVIEWING",UPPER(TRIM(Applications!I680))="REJECTED",UPPER(TRIM(Applications!I680))="OFFER")),IF(Applications!M680&gt;=Applications!A680,Applications!M680-Applications!A680,""),"")</f>
        <v/>
      </c>
      <c r="B680" s="26">
        <f>IF(AND(D680=1,ISNUMBER(Applications!A680)),WEEKDAY(Applications!A680),"")</f>
        <v/>
      </c>
      <c r="C680" s="27">
        <f>IF(AND(D680=1,ISNUMBER(Applications!A680)),Applications!A680-WEEKDAY(Applications!A680,3),"")</f>
        <v/>
      </c>
      <c r="D680" s="26">
        <f>IF(OR(UPPER(TRIM(Applications!I680))="APPLIED",UPPER(TRIM(Applications!I680))="INTERVIEWING",UPPER(TRIM(Applications!I680))="REJECTED",UPPER(TRIM(Applications!I680))="OFFER"),1,0)</f>
        <v/>
      </c>
      <c r="E680" s="26">
        <f>IF(AND(ISNUMBER(Applications!M680),OR(N(Applications!O680)&gt;0,UPPER(TRIM(Applications!I680))="INTERVIEWING",UPPER(TRIM(Applications!I680))="OFFER")),Applications!M680-WEEKDAY(Applications!M680,3),"")</f>
        <v/>
      </c>
      <c r="F680" s="26">
        <f>IF(AND(UPPER(TRIM(Applications!I680))="SKIPPED",ISNUMBER(Applications!A680)),Applications!A680-WEEKDAY(Applications!A680,3),"")</f>
        <v/>
      </c>
      <c r="G680" s="26">
        <f>IF(AND(UPPER(TRIM(Applications!I680))="BOOKMARKED",ISNUMBER(Applications!A680)),Applications!A680-WEEKDAY(Applications!A680,3),"")</f>
        <v/>
      </c>
      <c r="H680" s="26">
        <f>IF(AND(UPPER(TRIM(Applications!I680))="NOT APPLIED",ISNUMBER(Applications!A680)),Applications!A680-WEEKDAY(Applications!A680,3),"")</f>
        <v/>
      </c>
      <c r="I680" s="26">
        <f>IF(AND(UPPER(TRIM(Applications!I680))="REJECTED",ISNUMBER(Applications!M680)),Applications!M680-WEEKDAY(Applications!M680,3),"")</f>
        <v/>
      </c>
      <c r="J680" s="26">
        <f>IF(AND(UPPER(TRIM(Applications!I680))="OFFER",ISNUMBER(Applications!M680)),Applications!M680-WEEKDAY(Applications!M680,3),"")</f>
        <v/>
      </c>
      <c r="K680" s="26">
        <f>IF(TRIM(Applications!J680)="","",IFERROR(LOOKUP(2,1/ISNUMBER(SEARCH($R$2:$R$25,Applications!J680)),$S$2:$S$25),""))</f>
        <v/>
      </c>
      <c r="L680" s="26">
        <f>IF(K680="","",IF(COUNTIF(K$2:K680,K680)=1,COUNTIF(K$2:K$2000,K680)+(2001-ROW())/100000,""))</f>
        <v/>
      </c>
      <c r="M680" s="26">
        <f>IF(TRIM(Applications!D680)="","",TRIM(LEFT(TRIM(Applications!D680),FIND(",",TRIM(Applications!D680)&amp;",")-1)))</f>
        <v/>
      </c>
      <c r="N680" s="26">
        <f>IF(M680="","",IF(LEN(TRIM(LEFT(TRIM(MID(TRIM(Applications!D680),FIND(",",TRIM(Applications!D680)&amp;",")+1,200)),FIND(",",TRIM(MID(TRIM(Applications!D680),FIND(",",TRIM(Applications!D680)&amp;",")+1,200))&amp;",")-1)))=2,UPPER(TRIM(LEFT(TRIM(MID(TRIM(Applications!D680),FIND(",",TRIM(Applications!D680)&amp;",")+1,200)),FIND(",",TRIM(MID(TRIM(Applications!D680),FIND(",",TRIM(Applications!D680)&amp;",")+1,200))&amp;",")-1))),IFERROR(VLOOKUP(LOWER(TRIM(LEFT(TRIM(MID(TRIM(Applications!D680),FIND(",",TRIM(Applications!D680)&amp;",")+1,200)),FIND(",",TRIM(MID(TRIM(Applications!D680),FIND(",",TRIM(Applications!D680)&amp;",")+1,200))&amp;",")-1))),$U$2:$V$67,2,FALSE),"")))</f>
        <v/>
      </c>
      <c r="O680" s="26">
        <f>IF(M680="","",IF(N680="",M680,M680&amp;", "&amp;N680))</f>
        <v/>
      </c>
      <c r="P680" s="26">
        <f>IF(O680="","",IF(COUNTIF(O$2:O680,O680)=1,COUNTIF(O$2:O$2000,O680)+(2001-ROW())/100000,""))</f>
        <v/>
      </c>
    </row>
    <row r="681">
      <c r="A681" s="26">
        <f>IF(AND(ISNUMBER(Applications!A681),ISNUMBER(Applications!M681),OR(UPPER(TRIM(Applications!I681))="INTERVIEWING",UPPER(TRIM(Applications!I681))="REJECTED",UPPER(TRIM(Applications!I681))="OFFER")),IF(Applications!M681&gt;=Applications!A681,Applications!M681-Applications!A681,""),"")</f>
        <v/>
      </c>
      <c r="B681" s="26">
        <f>IF(AND(D681=1,ISNUMBER(Applications!A681)),WEEKDAY(Applications!A681),"")</f>
        <v/>
      </c>
      <c r="C681" s="27">
        <f>IF(AND(D681=1,ISNUMBER(Applications!A681)),Applications!A681-WEEKDAY(Applications!A681,3),"")</f>
        <v/>
      </c>
      <c r="D681" s="26">
        <f>IF(OR(UPPER(TRIM(Applications!I681))="APPLIED",UPPER(TRIM(Applications!I681))="INTERVIEWING",UPPER(TRIM(Applications!I681))="REJECTED",UPPER(TRIM(Applications!I681))="OFFER"),1,0)</f>
        <v/>
      </c>
      <c r="E681" s="26">
        <f>IF(AND(ISNUMBER(Applications!M681),OR(N(Applications!O681)&gt;0,UPPER(TRIM(Applications!I681))="INTERVIEWING",UPPER(TRIM(Applications!I681))="OFFER")),Applications!M681-WEEKDAY(Applications!M681,3),"")</f>
        <v/>
      </c>
      <c r="F681" s="26">
        <f>IF(AND(UPPER(TRIM(Applications!I681))="SKIPPED",ISNUMBER(Applications!A681)),Applications!A681-WEEKDAY(Applications!A681,3),"")</f>
        <v/>
      </c>
      <c r="G681" s="26">
        <f>IF(AND(UPPER(TRIM(Applications!I681))="BOOKMARKED",ISNUMBER(Applications!A681)),Applications!A681-WEEKDAY(Applications!A681,3),"")</f>
        <v/>
      </c>
      <c r="H681" s="26">
        <f>IF(AND(UPPER(TRIM(Applications!I681))="NOT APPLIED",ISNUMBER(Applications!A681)),Applications!A681-WEEKDAY(Applications!A681,3),"")</f>
        <v/>
      </c>
      <c r="I681" s="26">
        <f>IF(AND(UPPER(TRIM(Applications!I681))="REJECTED",ISNUMBER(Applications!M681)),Applications!M681-WEEKDAY(Applications!M681,3),"")</f>
        <v/>
      </c>
      <c r="J681" s="26">
        <f>IF(AND(UPPER(TRIM(Applications!I681))="OFFER",ISNUMBER(Applications!M681)),Applications!M681-WEEKDAY(Applications!M681,3),"")</f>
        <v/>
      </c>
      <c r="K681" s="26">
        <f>IF(TRIM(Applications!J681)="","",IFERROR(LOOKUP(2,1/ISNUMBER(SEARCH($R$2:$R$25,Applications!J681)),$S$2:$S$25),""))</f>
        <v/>
      </c>
      <c r="L681" s="26">
        <f>IF(K681="","",IF(COUNTIF(K$2:K681,K681)=1,COUNTIF(K$2:K$2000,K681)+(2001-ROW())/100000,""))</f>
        <v/>
      </c>
      <c r="M681" s="26">
        <f>IF(TRIM(Applications!D681)="","",TRIM(LEFT(TRIM(Applications!D681),FIND(",",TRIM(Applications!D681)&amp;",")-1)))</f>
        <v/>
      </c>
      <c r="N681" s="26">
        <f>IF(M681="","",IF(LEN(TRIM(LEFT(TRIM(MID(TRIM(Applications!D681),FIND(",",TRIM(Applications!D681)&amp;",")+1,200)),FIND(",",TRIM(MID(TRIM(Applications!D681),FIND(",",TRIM(Applications!D681)&amp;",")+1,200))&amp;",")-1)))=2,UPPER(TRIM(LEFT(TRIM(MID(TRIM(Applications!D681),FIND(",",TRIM(Applications!D681)&amp;",")+1,200)),FIND(",",TRIM(MID(TRIM(Applications!D681),FIND(",",TRIM(Applications!D681)&amp;",")+1,200))&amp;",")-1))),IFERROR(VLOOKUP(LOWER(TRIM(LEFT(TRIM(MID(TRIM(Applications!D681),FIND(",",TRIM(Applications!D681)&amp;",")+1,200)),FIND(",",TRIM(MID(TRIM(Applications!D681),FIND(",",TRIM(Applications!D681)&amp;",")+1,200))&amp;",")-1))),$U$2:$V$67,2,FALSE),"")))</f>
        <v/>
      </c>
      <c r="O681" s="26">
        <f>IF(M681="","",IF(N681="",M681,M681&amp;", "&amp;N681))</f>
        <v/>
      </c>
      <c r="P681" s="26">
        <f>IF(O681="","",IF(COUNTIF(O$2:O681,O681)=1,COUNTIF(O$2:O$2000,O681)+(2001-ROW())/100000,""))</f>
        <v/>
      </c>
    </row>
    <row r="682">
      <c r="A682" s="26">
        <f>IF(AND(ISNUMBER(Applications!A682),ISNUMBER(Applications!M682),OR(UPPER(TRIM(Applications!I682))="INTERVIEWING",UPPER(TRIM(Applications!I682))="REJECTED",UPPER(TRIM(Applications!I682))="OFFER")),IF(Applications!M682&gt;=Applications!A682,Applications!M682-Applications!A682,""),"")</f>
        <v/>
      </c>
      <c r="B682" s="26">
        <f>IF(AND(D682=1,ISNUMBER(Applications!A682)),WEEKDAY(Applications!A682),"")</f>
        <v/>
      </c>
      <c r="C682" s="27">
        <f>IF(AND(D682=1,ISNUMBER(Applications!A682)),Applications!A682-WEEKDAY(Applications!A682,3),"")</f>
        <v/>
      </c>
      <c r="D682" s="26">
        <f>IF(OR(UPPER(TRIM(Applications!I682))="APPLIED",UPPER(TRIM(Applications!I682))="INTERVIEWING",UPPER(TRIM(Applications!I682))="REJECTED",UPPER(TRIM(Applications!I682))="OFFER"),1,0)</f>
        <v/>
      </c>
      <c r="E682" s="26">
        <f>IF(AND(ISNUMBER(Applications!M682),OR(N(Applications!O682)&gt;0,UPPER(TRIM(Applications!I682))="INTERVIEWING",UPPER(TRIM(Applications!I682))="OFFER")),Applications!M682-WEEKDAY(Applications!M682,3),"")</f>
        <v/>
      </c>
      <c r="F682" s="26">
        <f>IF(AND(UPPER(TRIM(Applications!I682))="SKIPPED",ISNUMBER(Applications!A682)),Applications!A682-WEEKDAY(Applications!A682,3),"")</f>
        <v/>
      </c>
      <c r="G682" s="26">
        <f>IF(AND(UPPER(TRIM(Applications!I682))="BOOKMARKED",ISNUMBER(Applications!A682)),Applications!A682-WEEKDAY(Applications!A682,3),"")</f>
        <v/>
      </c>
      <c r="H682" s="26">
        <f>IF(AND(UPPER(TRIM(Applications!I682))="NOT APPLIED",ISNUMBER(Applications!A682)),Applications!A682-WEEKDAY(Applications!A682,3),"")</f>
        <v/>
      </c>
      <c r="I682" s="26">
        <f>IF(AND(UPPER(TRIM(Applications!I682))="REJECTED",ISNUMBER(Applications!M682)),Applications!M682-WEEKDAY(Applications!M682,3),"")</f>
        <v/>
      </c>
      <c r="J682" s="26">
        <f>IF(AND(UPPER(TRIM(Applications!I682))="OFFER",ISNUMBER(Applications!M682)),Applications!M682-WEEKDAY(Applications!M682,3),"")</f>
        <v/>
      </c>
      <c r="K682" s="26">
        <f>IF(TRIM(Applications!J682)="","",IFERROR(LOOKUP(2,1/ISNUMBER(SEARCH($R$2:$R$25,Applications!J682)),$S$2:$S$25),""))</f>
        <v/>
      </c>
      <c r="L682" s="26">
        <f>IF(K682="","",IF(COUNTIF(K$2:K682,K682)=1,COUNTIF(K$2:K$2000,K682)+(2001-ROW())/100000,""))</f>
        <v/>
      </c>
      <c r="M682" s="26">
        <f>IF(TRIM(Applications!D682)="","",TRIM(LEFT(TRIM(Applications!D682),FIND(",",TRIM(Applications!D682)&amp;",")-1)))</f>
        <v/>
      </c>
      <c r="N682" s="26">
        <f>IF(M682="","",IF(LEN(TRIM(LEFT(TRIM(MID(TRIM(Applications!D682),FIND(",",TRIM(Applications!D682)&amp;",")+1,200)),FIND(",",TRIM(MID(TRIM(Applications!D682),FIND(",",TRIM(Applications!D682)&amp;",")+1,200))&amp;",")-1)))=2,UPPER(TRIM(LEFT(TRIM(MID(TRIM(Applications!D682),FIND(",",TRIM(Applications!D682)&amp;",")+1,200)),FIND(",",TRIM(MID(TRIM(Applications!D682),FIND(",",TRIM(Applications!D682)&amp;",")+1,200))&amp;",")-1))),IFERROR(VLOOKUP(LOWER(TRIM(LEFT(TRIM(MID(TRIM(Applications!D682),FIND(",",TRIM(Applications!D682)&amp;",")+1,200)),FIND(",",TRIM(MID(TRIM(Applications!D682),FIND(",",TRIM(Applications!D682)&amp;",")+1,200))&amp;",")-1))),$U$2:$V$67,2,FALSE),"")))</f>
        <v/>
      </c>
      <c r="O682" s="26">
        <f>IF(M682="","",IF(N682="",M682,M682&amp;", "&amp;N682))</f>
        <v/>
      </c>
      <c r="P682" s="26">
        <f>IF(O682="","",IF(COUNTIF(O$2:O682,O682)=1,COUNTIF(O$2:O$2000,O682)+(2001-ROW())/100000,""))</f>
        <v/>
      </c>
    </row>
    <row r="683">
      <c r="A683" s="26">
        <f>IF(AND(ISNUMBER(Applications!A683),ISNUMBER(Applications!M683),OR(UPPER(TRIM(Applications!I683))="INTERVIEWING",UPPER(TRIM(Applications!I683))="REJECTED",UPPER(TRIM(Applications!I683))="OFFER")),IF(Applications!M683&gt;=Applications!A683,Applications!M683-Applications!A683,""),"")</f>
        <v/>
      </c>
      <c r="B683" s="26">
        <f>IF(AND(D683=1,ISNUMBER(Applications!A683)),WEEKDAY(Applications!A683),"")</f>
        <v/>
      </c>
      <c r="C683" s="27">
        <f>IF(AND(D683=1,ISNUMBER(Applications!A683)),Applications!A683-WEEKDAY(Applications!A683,3),"")</f>
        <v/>
      </c>
      <c r="D683" s="26">
        <f>IF(OR(UPPER(TRIM(Applications!I683))="APPLIED",UPPER(TRIM(Applications!I683))="INTERVIEWING",UPPER(TRIM(Applications!I683))="REJECTED",UPPER(TRIM(Applications!I683))="OFFER"),1,0)</f>
        <v/>
      </c>
      <c r="E683" s="26">
        <f>IF(AND(ISNUMBER(Applications!M683),OR(N(Applications!O683)&gt;0,UPPER(TRIM(Applications!I683))="INTERVIEWING",UPPER(TRIM(Applications!I683))="OFFER")),Applications!M683-WEEKDAY(Applications!M683,3),"")</f>
        <v/>
      </c>
      <c r="F683" s="26">
        <f>IF(AND(UPPER(TRIM(Applications!I683))="SKIPPED",ISNUMBER(Applications!A683)),Applications!A683-WEEKDAY(Applications!A683,3),"")</f>
        <v/>
      </c>
      <c r="G683" s="26">
        <f>IF(AND(UPPER(TRIM(Applications!I683))="BOOKMARKED",ISNUMBER(Applications!A683)),Applications!A683-WEEKDAY(Applications!A683,3),"")</f>
        <v/>
      </c>
      <c r="H683" s="26">
        <f>IF(AND(UPPER(TRIM(Applications!I683))="NOT APPLIED",ISNUMBER(Applications!A683)),Applications!A683-WEEKDAY(Applications!A683,3),"")</f>
        <v/>
      </c>
      <c r="I683" s="26">
        <f>IF(AND(UPPER(TRIM(Applications!I683))="REJECTED",ISNUMBER(Applications!M683)),Applications!M683-WEEKDAY(Applications!M683,3),"")</f>
        <v/>
      </c>
      <c r="J683" s="26">
        <f>IF(AND(UPPER(TRIM(Applications!I683))="OFFER",ISNUMBER(Applications!M683)),Applications!M683-WEEKDAY(Applications!M683,3),"")</f>
        <v/>
      </c>
      <c r="K683" s="26">
        <f>IF(TRIM(Applications!J683)="","",IFERROR(LOOKUP(2,1/ISNUMBER(SEARCH($R$2:$R$25,Applications!J683)),$S$2:$S$25),""))</f>
        <v/>
      </c>
      <c r="L683" s="26">
        <f>IF(K683="","",IF(COUNTIF(K$2:K683,K683)=1,COUNTIF(K$2:K$2000,K683)+(2001-ROW())/100000,""))</f>
        <v/>
      </c>
      <c r="M683" s="26">
        <f>IF(TRIM(Applications!D683)="","",TRIM(LEFT(TRIM(Applications!D683),FIND(",",TRIM(Applications!D683)&amp;",")-1)))</f>
        <v/>
      </c>
      <c r="N683" s="26">
        <f>IF(M683="","",IF(LEN(TRIM(LEFT(TRIM(MID(TRIM(Applications!D683),FIND(",",TRIM(Applications!D683)&amp;",")+1,200)),FIND(",",TRIM(MID(TRIM(Applications!D683),FIND(",",TRIM(Applications!D683)&amp;",")+1,200))&amp;",")-1)))=2,UPPER(TRIM(LEFT(TRIM(MID(TRIM(Applications!D683),FIND(",",TRIM(Applications!D683)&amp;",")+1,200)),FIND(",",TRIM(MID(TRIM(Applications!D683),FIND(",",TRIM(Applications!D683)&amp;",")+1,200))&amp;",")-1))),IFERROR(VLOOKUP(LOWER(TRIM(LEFT(TRIM(MID(TRIM(Applications!D683),FIND(",",TRIM(Applications!D683)&amp;",")+1,200)),FIND(",",TRIM(MID(TRIM(Applications!D683),FIND(",",TRIM(Applications!D683)&amp;",")+1,200))&amp;",")-1))),$U$2:$V$67,2,FALSE),"")))</f>
        <v/>
      </c>
      <c r="O683" s="26">
        <f>IF(M683="","",IF(N683="",M683,M683&amp;", "&amp;N683))</f>
        <v/>
      </c>
      <c r="P683" s="26">
        <f>IF(O683="","",IF(COUNTIF(O$2:O683,O683)=1,COUNTIF(O$2:O$2000,O683)+(2001-ROW())/100000,""))</f>
        <v/>
      </c>
    </row>
    <row r="684">
      <c r="A684" s="26">
        <f>IF(AND(ISNUMBER(Applications!A684),ISNUMBER(Applications!M684),OR(UPPER(TRIM(Applications!I684))="INTERVIEWING",UPPER(TRIM(Applications!I684))="REJECTED",UPPER(TRIM(Applications!I684))="OFFER")),IF(Applications!M684&gt;=Applications!A684,Applications!M684-Applications!A684,""),"")</f>
        <v/>
      </c>
      <c r="B684" s="26">
        <f>IF(AND(D684=1,ISNUMBER(Applications!A684)),WEEKDAY(Applications!A684),"")</f>
        <v/>
      </c>
      <c r="C684" s="27">
        <f>IF(AND(D684=1,ISNUMBER(Applications!A684)),Applications!A684-WEEKDAY(Applications!A684,3),"")</f>
        <v/>
      </c>
      <c r="D684" s="26">
        <f>IF(OR(UPPER(TRIM(Applications!I684))="APPLIED",UPPER(TRIM(Applications!I684))="INTERVIEWING",UPPER(TRIM(Applications!I684))="REJECTED",UPPER(TRIM(Applications!I684))="OFFER"),1,0)</f>
        <v/>
      </c>
      <c r="E684" s="26">
        <f>IF(AND(ISNUMBER(Applications!M684),OR(N(Applications!O684)&gt;0,UPPER(TRIM(Applications!I684))="INTERVIEWING",UPPER(TRIM(Applications!I684))="OFFER")),Applications!M684-WEEKDAY(Applications!M684,3),"")</f>
        <v/>
      </c>
      <c r="F684" s="26">
        <f>IF(AND(UPPER(TRIM(Applications!I684))="SKIPPED",ISNUMBER(Applications!A684)),Applications!A684-WEEKDAY(Applications!A684,3),"")</f>
        <v/>
      </c>
      <c r="G684" s="26">
        <f>IF(AND(UPPER(TRIM(Applications!I684))="BOOKMARKED",ISNUMBER(Applications!A684)),Applications!A684-WEEKDAY(Applications!A684,3),"")</f>
        <v/>
      </c>
      <c r="H684" s="26">
        <f>IF(AND(UPPER(TRIM(Applications!I684))="NOT APPLIED",ISNUMBER(Applications!A684)),Applications!A684-WEEKDAY(Applications!A684,3),"")</f>
        <v/>
      </c>
      <c r="I684" s="26">
        <f>IF(AND(UPPER(TRIM(Applications!I684))="REJECTED",ISNUMBER(Applications!M684)),Applications!M684-WEEKDAY(Applications!M684,3),"")</f>
        <v/>
      </c>
      <c r="J684" s="26">
        <f>IF(AND(UPPER(TRIM(Applications!I684))="OFFER",ISNUMBER(Applications!M684)),Applications!M684-WEEKDAY(Applications!M684,3),"")</f>
        <v/>
      </c>
      <c r="K684" s="26">
        <f>IF(TRIM(Applications!J684)="","",IFERROR(LOOKUP(2,1/ISNUMBER(SEARCH($R$2:$R$25,Applications!J684)),$S$2:$S$25),""))</f>
        <v/>
      </c>
      <c r="L684" s="26">
        <f>IF(K684="","",IF(COUNTIF(K$2:K684,K684)=1,COUNTIF(K$2:K$2000,K684)+(2001-ROW())/100000,""))</f>
        <v/>
      </c>
      <c r="M684" s="26">
        <f>IF(TRIM(Applications!D684)="","",TRIM(LEFT(TRIM(Applications!D684),FIND(",",TRIM(Applications!D684)&amp;",")-1)))</f>
        <v/>
      </c>
      <c r="N684" s="26">
        <f>IF(M684="","",IF(LEN(TRIM(LEFT(TRIM(MID(TRIM(Applications!D684),FIND(",",TRIM(Applications!D684)&amp;",")+1,200)),FIND(",",TRIM(MID(TRIM(Applications!D684),FIND(",",TRIM(Applications!D684)&amp;",")+1,200))&amp;",")-1)))=2,UPPER(TRIM(LEFT(TRIM(MID(TRIM(Applications!D684),FIND(",",TRIM(Applications!D684)&amp;",")+1,200)),FIND(",",TRIM(MID(TRIM(Applications!D684),FIND(",",TRIM(Applications!D684)&amp;",")+1,200))&amp;",")-1))),IFERROR(VLOOKUP(LOWER(TRIM(LEFT(TRIM(MID(TRIM(Applications!D684),FIND(",",TRIM(Applications!D684)&amp;",")+1,200)),FIND(",",TRIM(MID(TRIM(Applications!D684),FIND(",",TRIM(Applications!D684)&amp;",")+1,200))&amp;",")-1))),$U$2:$V$67,2,FALSE),"")))</f>
        <v/>
      </c>
      <c r="O684" s="26">
        <f>IF(M684="","",IF(N684="",M684,M684&amp;", "&amp;N684))</f>
        <v/>
      </c>
      <c r="P684" s="26">
        <f>IF(O684="","",IF(COUNTIF(O$2:O684,O684)=1,COUNTIF(O$2:O$2000,O684)+(2001-ROW())/100000,""))</f>
        <v/>
      </c>
    </row>
    <row r="685">
      <c r="A685" s="26">
        <f>IF(AND(ISNUMBER(Applications!A685),ISNUMBER(Applications!M685),OR(UPPER(TRIM(Applications!I685))="INTERVIEWING",UPPER(TRIM(Applications!I685))="REJECTED",UPPER(TRIM(Applications!I685))="OFFER")),IF(Applications!M685&gt;=Applications!A685,Applications!M685-Applications!A685,""),"")</f>
        <v/>
      </c>
      <c r="B685" s="26">
        <f>IF(AND(D685=1,ISNUMBER(Applications!A685)),WEEKDAY(Applications!A685),"")</f>
        <v/>
      </c>
      <c r="C685" s="27">
        <f>IF(AND(D685=1,ISNUMBER(Applications!A685)),Applications!A685-WEEKDAY(Applications!A685,3),"")</f>
        <v/>
      </c>
      <c r="D685" s="26">
        <f>IF(OR(UPPER(TRIM(Applications!I685))="APPLIED",UPPER(TRIM(Applications!I685))="INTERVIEWING",UPPER(TRIM(Applications!I685))="REJECTED",UPPER(TRIM(Applications!I685))="OFFER"),1,0)</f>
        <v/>
      </c>
      <c r="E685" s="26">
        <f>IF(AND(ISNUMBER(Applications!M685),OR(N(Applications!O685)&gt;0,UPPER(TRIM(Applications!I685))="INTERVIEWING",UPPER(TRIM(Applications!I685))="OFFER")),Applications!M685-WEEKDAY(Applications!M685,3),"")</f>
        <v/>
      </c>
      <c r="F685" s="26">
        <f>IF(AND(UPPER(TRIM(Applications!I685))="SKIPPED",ISNUMBER(Applications!A685)),Applications!A685-WEEKDAY(Applications!A685,3),"")</f>
        <v/>
      </c>
      <c r="G685" s="26">
        <f>IF(AND(UPPER(TRIM(Applications!I685))="BOOKMARKED",ISNUMBER(Applications!A685)),Applications!A685-WEEKDAY(Applications!A685,3),"")</f>
        <v/>
      </c>
      <c r="H685" s="26">
        <f>IF(AND(UPPER(TRIM(Applications!I685))="NOT APPLIED",ISNUMBER(Applications!A685)),Applications!A685-WEEKDAY(Applications!A685,3),"")</f>
        <v/>
      </c>
      <c r="I685" s="26">
        <f>IF(AND(UPPER(TRIM(Applications!I685))="REJECTED",ISNUMBER(Applications!M685)),Applications!M685-WEEKDAY(Applications!M685,3),"")</f>
        <v/>
      </c>
      <c r="J685" s="26">
        <f>IF(AND(UPPER(TRIM(Applications!I685))="OFFER",ISNUMBER(Applications!M685)),Applications!M685-WEEKDAY(Applications!M685,3),"")</f>
        <v/>
      </c>
      <c r="K685" s="26">
        <f>IF(TRIM(Applications!J685)="","",IFERROR(LOOKUP(2,1/ISNUMBER(SEARCH($R$2:$R$25,Applications!J685)),$S$2:$S$25),""))</f>
        <v/>
      </c>
      <c r="L685" s="26">
        <f>IF(K685="","",IF(COUNTIF(K$2:K685,K685)=1,COUNTIF(K$2:K$2000,K685)+(2001-ROW())/100000,""))</f>
        <v/>
      </c>
      <c r="M685" s="26">
        <f>IF(TRIM(Applications!D685)="","",TRIM(LEFT(TRIM(Applications!D685),FIND(",",TRIM(Applications!D685)&amp;",")-1)))</f>
        <v/>
      </c>
      <c r="N685" s="26">
        <f>IF(M685="","",IF(LEN(TRIM(LEFT(TRIM(MID(TRIM(Applications!D685),FIND(",",TRIM(Applications!D685)&amp;",")+1,200)),FIND(",",TRIM(MID(TRIM(Applications!D685),FIND(",",TRIM(Applications!D685)&amp;",")+1,200))&amp;",")-1)))=2,UPPER(TRIM(LEFT(TRIM(MID(TRIM(Applications!D685),FIND(",",TRIM(Applications!D685)&amp;",")+1,200)),FIND(",",TRIM(MID(TRIM(Applications!D685),FIND(",",TRIM(Applications!D685)&amp;",")+1,200))&amp;",")-1))),IFERROR(VLOOKUP(LOWER(TRIM(LEFT(TRIM(MID(TRIM(Applications!D685),FIND(",",TRIM(Applications!D685)&amp;",")+1,200)),FIND(",",TRIM(MID(TRIM(Applications!D685),FIND(",",TRIM(Applications!D685)&amp;",")+1,200))&amp;",")-1))),$U$2:$V$67,2,FALSE),"")))</f>
        <v/>
      </c>
      <c r="O685" s="26">
        <f>IF(M685="","",IF(N685="",M685,M685&amp;", "&amp;N685))</f>
        <v/>
      </c>
      <c r="P685" s="26">
        <f>IF(O685="","",IF(COUNTIF(O$2:O685,O685)=1,COUNTIF(O$2:O$2000,O685)+(2001-ROW())/100000,""))</f>
        <v/>
      </c>
    </row>
    <row r="686">
      <c r="A686" s="26">
        <f>IF(AND(ISNUMBER(Applications!A686),ISNUMBER(Applications!M686),OR(UPPER(TRIM(Applications!I686))="INTERVIEWING",UPPER(TRIM(Applications!I686))="REJECTED",UPPER(TRIM(Applications!I686))="OFFER")),IF(Applications!M686&gt;=Applications!A686,Applications!M686-Applications!A686,""),"")</f>
        <v/>
      </c>
      <c r="B686" s="26">
        <f>IF(AND(D686=1,ISNUMBER(Applications!A686)),WEEKDAY(Applications!A686),"")</f>
        <v/>
      </c>
      <c r="C686" s="27">
        <f>IF(AND(D686=1,ISNUMBER(Applications!A686)),Applications!A686-WEEKDAY(Applications!A686,3),"")</f>
        <v/>
      </c>
      <c r="D686" s="26">
        <f>IF(OR(UPPER(TRIM(Applications!I686))="APPLIED",UPPER(TRIM(Applications!I686))="INTERVIEWING",UPPER(TRIM(Applications!I686))="REJECTED",UPPER(TRIM(Applications!I686))="OFFER"),1,0)</f>
        <v/>
      </c>
      <c r="E686" s="26">
        <f>IF(AND(ISNUMBER(Applications!M686),OR(N(Applications!O686)&gt;0,UPPER(TRIM(Applications!I686))="INTERVIEWING",UPPER(TRIM(Applications!I686))="OFFER")),Applications!M686-WEEKDAY(Applications!M686,3),"")</f>
        <v/>
      </c>
      <c r="F686" s="26">
        <f>IF(AND(UPPER(TRIM(Applications!I686))="SKIPPED",ISNUMBER(Applications!A686)),Applications!A686-WEEKDAY(Applications!A686,3),"")</f>
        <v/>
      </c>
      <c r="G686" s="26">
        <f>IF(AND(UPPER(TRIM(Applications!I686))="BOOKMARKED",ISNUMBER(Applications!A686)),Applications!A686-WEEKDAY(Applications!A686,3),"")</f>
        <v/>
      </c>
      <c r="H686" s="26">
        <f>IF(AND(UPPER(TRIM(Applications!I686))="NOT APPLIED",ISNUMBER(Applications!A686)),Applications!A686-WEEKDAY(Applications!A686,3),"")</f>
        <v/>
      </c>
      <c r="I686" s="26">
        <f>IF(AND(UPPER(TRIM(Applications!I686))="REJECTED",ISNUMBER(Applications!M686)),Applications!M686-WEEKDAY(Applications!M686,3),"")</f>
        <v/>
      </c>
      <c r="J686" s="26">
        <f>IF(AND(UPPER(TRIM(Applications!I686))="OFFER",ISNUMBER(Applications!M686)),Applications!M686-WEEKDAY(Applications!M686,3),"")</f>
        <v/>
      </c>
      <c r="K686" s="26">
        <f>IF(TRIM(Applications!J686)="","",IFERROR(LOOKUP(2,1/ISNUMBER(SEARCH($R$2:$R$25,Applications!J686)),$S$2:$S$25),""))</f>
        <v/>
      </c>
      <c r="L686" s="26">
        <f>IF(K686="","",IF(COUNTIF(K$2:K686,K686)=1,COUNTIF(K$2:K$2000,K686)+(2001-ROW())/100000,""))</f>
        <v/>
      </c>
      <c r="M686" s="26">
        <f>IF(TRIM(Applications!D686)="","",TRIM(LEFT(TRIM(Applications!D686),FIND(",",TRIM(Applications!D686)&amp;",")-1)))</f>
        <v/>
      </c>
      <c r="N686" s="26">
        <f>IF(M686="","",IF(LEN(TRIM(LEFT(TRIM(MID(TRIM(Applications!D686),FIND(",",TRIM(Applications!D686)&amp;",")+1,200)),FIND(",",TRIM(MID(TRIM(Applications!D686),FIND(",",TRIM(Applications!D686)&amp;",")+1,200))&amp;",")-1)))=2,UPPER(TRIM(LEFT(TRIM(MID(TRIM(Applications!D686),FIND(",",TRIM(Applications!D686)&amp;",")+1,200)),FIND(",",TRIM(MID(TRIM(Applications!D686),FIND(",",TRIM(Applications!D686)&amp;",")+1,200))&amp;",")-1))),IFERROR(VLOOKUP(LOWER(TRIM(LEFT(TRIM(MID(TRIM(Applications!D686),FIND(",",TRIM(Applications!D686)&amp;",")+1,200)),FIND(",",TRIM(MID(TRIM(Applications!D686),FIND(",",TRIM(Applications!D686)&amp;",")+1,200))&amp;",")-1))),$U$2:$V$67,2,FALSE),"")))</f>
        <v/>
      </c>
      <c r="O686" s="26">
        <f>IF(M686="","",IF(N686="",M686,M686&amp;", "&amp;N686))</f>
        <v/>
      </c>
      <c r="P686" s="26">
        <f>IF(O686="","",IF(COUNTIF(O$2:O686,O686)=1,COUNTIF(O$2:O$2000,O686)+(2001-ROW())/100000,""))</f>
        <v/>
      </c>
    </row>
    <row r="687">
      <c r="A687" s="26">
        <f>IF(AND(ISNUMBER(Applications!A687),ISNUMBER(Applications!M687),OR(UPPER(TRIM(Applications!I687))="INTERVIEWING",UPPER(TRIM(Applications!I687))="REJECTED",UPPER(TRIM(Applications!I687))="OFFER")),IF(Applications!M687&gt;=Applications!A687,Applications!M687-Applications!A687,""),"")</f>
        <v/>
      </c>
      <c r="B687" s="26">
        <f>IF(AND(D687=1,ISNUMBER(Applications!A687)),WEEKDAY(Applications!A687),"")</f>
        <v/>
      </c>
      <c r="C687" s="27">
        <f>IF(AND(D687=1,ISNUMBER(Applications!A687)),Applications!A687-WEEKDAY(Applications!A687,3),"")</f>
        <v/>
      </c>
      <c r="D687" s="26">
        <f>IF(OR(UPPER(TRIM(Applications!I687))="APPLIED",UPPER(TRIM(Applications!I687))="INTERVIEWING",UPPER(TRIM(Applications!I687))="REJECTED",UPPER(TRIM(Applications!I687))="OFFER"),1,0)</f>
        <v/>
      </c>
      <c r="E687" s="26">
        <f>IF(AND(ISNUMBER(Applications!M687),OR(N(Applications!O687)&gt;0,UPPER(TRIM(Applications!I687))="INTERVIEWING",UPPER(TRIM(Applications!I687))="OFFER")),Applications!M687-WEEKDAY(Applications!M687,3),"")</f>
        <v/>
      </c>
      <c r="F687" s="26">
        <f>IF(AND(UPPER(TRIM(Applications!I687))="SKIPPED",ISNUMBER(Applications!A687)),Applications!A687-WEEKDAY(Applications!A687,3),"")</f>
        <v/>
      </c>
      <c r="G687" s="26">
        <f>IF(AND(UPPER(TRIM(Applications!I687))="BOOKMARKED",ISNUMBER(Applications!A687)),Applications!A687-WEEKDAY(Applications!A687,3),"")</f>
        <v/>
      </c>
      <c r="H687" s="26">
        <f>IF(AND(UPPER(TRIM(Applications!I687))="NOT APPLIED",ISNUMBER(Applications!A687)),Applications!A687-WEEKDAY(Applications!A687,3),"")</f>
        <v/>
      </c>
      <c r="I687" s="26">
        <f>IF(AND(UPPER(TRIM(Applications!I687))="REJECTED",ISNUMBER(Applications!M687)),Applications!M687-WEEKDAY(Applications!M687,3),"")</f>
        <v/>
      </c>
      <c r="J687" s="26">
        <f>IF(AND(UPPER(TRIM(Applications!I687))="OFFER",ISNUMBER(Applications!M687)),Applications!M687-WEEKDAY(Applications!M687,3),"")</f>
        <v/>
      </c>
      <c r="K687" s="26">
        <f>IF(TRIM(Applications!J687)="","",IFERROR(LOOKUP(2,1/ISNUMBER(SEARCH($R$2:$R$25,Applications!J687)),$S$2:$S$25),""))</f>
        <v/>
      </c>
      <c r="L687" s="26">
        <f>IF(K687="","",IF(COUNTIF(K$2:K687,K687)=1,COUNTIF(K$2:K$2000,K687)+(2001-ROW())/100000,""))</f>
        <v/>
      </c>
      <c r="M687" s="26">
        <f>IF(TRIM(Applications!D687)="","",TRIM(LEFT(TRIM(Applications!D687),FIND(",",TRIM(Applications!D687)&amp;",")-1)))</f>
        <v/>
      </c>
      <c r="N687" s="26">
        <f>IF(M687="","",IF(LEN(TRIM(LEFT(TRIM(MID(TRIM(Applications!D687),FIND(",",TRIM(Applications!D687)&amp;",")+1,200)),FIND(",",TRIM(MID(TRIM(Applications!D687),FIND(",",TRIM(Applications!D687)&amp;",")+1,200))&amp;",")-1)))=2,UPPER(TRIM(LEFT(TRIM(MID(TRIM(Applications!D687),FIND(",",TRIM(Applications!D687)&amp;",")+1,200)),FIND(",",TRIM(MID(TRIM(Applications!D687),FIND(",",TRIM(Applications!D687)&amp;",")+1,200))&amp;",")-1))),IFERROR(VLOOKUP(LOWER(TRIM(LEFT(TRIM(MID(TRIM(Applications!D687),FIND(",",TRIM(Applications!D687)&amp;",")+1,200)),FIND(",",TRIM(MID(TRIM(Applications!D687),FIND(",",TRIM(Applications!D687)&amp;",")+1,200))&amp;",")-1))),$U$2:$V$67,2,FALSE),"")))</f>
        <v/>
      </c>
      <c r="O687" s="26">
        <f>IF(M687="","",IF(N687="",M687,M687&amp;", "&amp;N687))</f>
        <v/>
      </c>
      <c r="P687" s="26">
        <f>IF(O687="","",IF(COUNTIF(O$2:O687,O687)=1,COUNTIF(O$2:O$2000,O687)+(2001-ROW())/100000,""))</f>
        <v/>
      </c>
    </row>
    <row r="688">
      <c r="A688" s="26">
        <f>IF(AND(ISNUMBER(Applications!A688),ISNUMBER(Applications!M688),OR(UPPER(TRIM(Applications!I688))="INTERVIEWING",UPPER(TRIM(Applications!I688))="REJECTED",UPPER(TRIM(Applications!I688))="OFFER")),IF(Applications!M688&gt;=Applications!A688,Applications!M688-Applications!A688,""),"")</f>
        <v/>
      </c>
      <c r="B688" s="26">
        <f>IF(AND(D688=1,ISNUMBER(Applications!A688)),WEEKDAY(Applications!A688),"")</f>
        <v/>
      </c>
      <c r="C688" s="27">
        <f>IF(AND(D688=1,ISNUMBER(Applications!A688)),Applications!A688-WEEKDAY(Applications!A688,3),"")</f>
        <v/>
      </c>
      <c r="D688" s="26">
        <f>IF(OR(UPPER(TRIM(Applications!I688))="APPLIED",UPPER(TRIM(Applications!I688))="INTERVIEWING",UPPER(TRIM(Applications!I688))="REJECTED",UPPER(TRIM(Applications!I688))="OFFER"),1,0)</f>
        <v/>
      </c>
      <c r="E688" s="26">
        <f>IF(AND(ISNUMBER(Applications!M688),OR(N(Applications!O688)&gt;0,UPPER(TRIM(Applications!I688))="INTERVIEWING",UPPER(TRIM(Applications!I688))="OFFER")),Applications!M688-WEEKDAY(Applications!M688,3),"")</f>
        <v/>
      </c>
      <c r="F688" s="26">
        <f>IF(AND(UPPER(TRIM(Applications!I688))="SKIPPED",ISNUMBER(Applications!A688)),Applications!A688-WEEKDAY(Applications!A688,3),"")</f>
        <v/>
      </c>
      <c r="G688" s="26">
        <f>IF(AND(UPPER(TRIM(Applications!I688))="BOOKMARKED",ISNUMBER(Applications!A688)),Applications!A688-WEEKDAY(Applications!A688,3),"")</f>
        <v/>
      </c>
      <c r="H688" s="26">
        <f>IF(AND(UPPER(TRIM(Applications!I688))="NOT APPLIED",ISNUMBER(Applications!A688)),Applications!A688-WEEKDAY(Applications!A688,3),"")</f>
        <v/>
      </c>
      <c r="I688" s="26">
        <f>IF(AND(UPPER(TRIM(Applications!I688))="REJECTED",ISNUMBER(Applications!M688)),Applications!M688-WEEKDAY(Applications!M688,3),"")</f>
        <v/>
      </c>
      <c r="J688" s="26">
        <f>IF(AND(UPPER(TRIM(Applications!I688))="OFFER",ISNUMBER(Applications!M688)),Applications!M688-WEEKDAY(Applications!M688,3),"")</f>
        <v/>
      </c>
      <c r="K688" s="26">
        <f>IF(TRIM(Applications!J688)="","",IFERROR(LOOKUP(2,1/ISNUMBER(SEARCH($R$2:$R$25,Applications!J688)),$S$2:$S$25),""))</f>
        <v/>
      </c>
      <c r="L688" s="26">
        <f>IF(K688="","",IF(COUNTIF(K$2:K688,K688)=1,COUNTIF(K$2:K$2000,K688)+(2001-ROW())/100000,""))</f>
        <v/>
      </c>
      <c r="M688" s="26">
        <f>IF(TRIM(Applications!D688)="","",TRIM(LEFT(TRIM(Applications!D688),FIND(",",TRIM(Applications!D688)&amp;",")-1)))</f>
        <v/>
      </c>
      <c r="N688" s="26">
        <f>IF(M688="","",IF(LEN(TRIM(LEFT(TRIM(MID(TRIM(Applications!D688),FIND(",",TRIM(Applications!D688)&amp;",")+1,200)),FIND(",",TRIM(MID(TRIM(Applications!D688),FIND(",",TRIM(Applications!D688)&amp;",")+1,200))&amp;",")-1)))=2,UPPER(TRIM(LEFT(TRIM(MID(TRIM(Applications!D688),FIND(",",TRIM(Applications!D688)&amp;",")+1,200)),FIND(",",TRIM(MID(TRIM(Applications!D688),FIND(",",TRIM(Applications!D688)&amp;",")+1,200))&amp;",")-1))),IFERROR(VLOOKUP(LOWER(TRIM(LEFT(TRIM(MID(TRIM(Applications!D688),FIND(",",TRIM(Applications!D688)&amp;",")+1,200)),FIND(",",TRIM(MID(TRIM(Applications!D688),FIND(",",TRIM(Applications!D688)&amp;",")+1,200))&amp;",")-1))),$U$2:$V$67,2,FALSE),"")))</f>
        <v/>
      </c>
      <c r="O688" s="26">
        <f>IF(M688="","",IF(N688="",M688,M688&amp;", "&amp;N688))</f>
        <v/>
      </c>
      <c r="P688" s="26">
        <f>IF(O688="","",IF(COUNTIF(O$2:O688,O688)=1,COUNTIF(O$2:O$2000,O688)+(2001-ROW())/100000,""))</f>
        <v/>
      </c>
    </row>
    <row r="689">
      <c r="A689" s="26">
        <f>IF(AND(ISNUMBER(Applications!A689),ISNUMBER(Applications!M689),OR(UPPER(TRIM(Applications!I689))="INTERVIEWING",UPPER(TRIM(Applications!I689))="REJECTED",UPPER(TRIM(Applications!I689))="OFFER")),IF(Applications!M689&gt;=Applications!A689,Applications!M689-Applications!A689,""),"")</f>
        <v/>
      </c>
      <c r="B689" s="26">
        <f>IF(AND(D689=1,ISNUMBER(Applications!A689)),WEEKDAY(Applications!A689),"")</f>
        <v/>
      </c>
      <c r="C689" s="27">
        <f>IF(AND(D689=1,ISNUMBER(Applications!A689)),Applications!A689-WEEKDAY(Applications!A689,3),"")</f>
        <v/>
      </c>
      <c r="D689" s="26">
        <f>IF(OR(UPPER(TRIM(Applications!I689))="APPLIED",UPPER(TRIM(Applications!I689))="INTERVIEWING",UPPER(TRIM(Applications!I689))="REJECTED",UPPER(TRIM(Applications!I689))="OFFER"),1,0)</f>
        <v/>
      </c>
      <c r="E689" s="26">
        <f>IF(AND(ISNUMBER(Applications!M689),OR(N(Applications!O689)&gt;0,UPPER(TRIM(Applications!I689))="INTERVIEWING",UPPER(TRIM(Applications!I689))="OFFER")),Applications!M689-WEEKDAY(Applications!M689,3),"")</f>
        <v/>
      </c>
      <c r="F689" s="26">
        <f>IF(AND(UPPER(TRIM(Applications!I689))="SKIPPED",ISNUMBER(Applications!A689)),Applications!A689-WEEKDAY(Applications!A689,3),"")</f>
        <v/>
      </c>
      <c r="G689" s="26">
        <f>IF(AND(UPPER(TRIM(Applications!I689))="BOOKMARKED",ISNUMBER(Applications!A689)),Applications!A689-WEEKDAY(Applications!A689,3),"")</f>
        <v/>
      </c>
      <c r="H689" s="26">
        <f>IF(AND(UPPER(TRIM(Applications!I689))="NOT APPLIED",ISNUMBER(Applications!A689)),Applications!A689-WEEKDAY(Applications!A689,3),"")</f>
        <v/>
      </c>
      <c r="I689" s="26">
        <f>IF(AND(UPPER(TRIM(Applications!I689))="REJECTED",ISNUMBER(Applications!M689)),Applications!M689-WEEKDAY(Applications!M689,3),"")</f>
        <v/>
      </c>
      <c r="J689" s="26">
        <f>IF(AND(UPPER(TRIM(Applications!I689))="OFFER",ISNUMBER(Applications!M689)),Applications!M689-WEEKDAY(Applications!M689,3),"")</f>
        <v/>
      </c>
      <c r="K689" s="26">
        <f>IF(TRIM(Applications!J689)="","",IFERROR(LOOKUP(2,1/ISNUMBER(SEARCH($R$2:$R$25,Applications!J689)),$S$2:$S$25),""))</f>
        <v/>
      </c>
      <c r="L689" s="26">
        <f>IF(K689="","",IF(COUNTIF(K$2:K689,K689)=1,COUNTIF(K$2:K$2000,K689)+(2001-ROW())/100000,""))</f>
        <v/>
      </c>
      <c r="M689" s="26">
        <f>IF(TRIM(Applications!D689)="","",TRIM(LEFT(TRIM(Applications!D689),FIND(",",TRIM(Applications!D689)&amp;",")-1)))</f>
        <v/>
      </c>
      <c r="N689" s="26">
        <f>IF(M689="","",IF(LEN(TRIM(LEFT(TRIM(MID(TRIM(Applications!D689),FIND(",",TRIM(Applications!D689)&amp;",")+1,200)),FIND(",",TRIM(MID(TRIM(Applications!D689),FIND(",",TRIM(Applications!D689)&amp;",")+1,200))&amp;",")-1)))=2,UPPER(TRIM(LEFT(TRIM(MID(TRIM(Applications!D689),FIND(",",TRIM(Applications!D689)&amp;",")+1,200)),FIND(",",TRIM(MID(TRIM(Applications!D689),FIND(",",TRIM(Applications!D689)&amp;",")+1,200))&amp;",")-1))),IFERROR(VLOOKUP(LOWER(TRIM(LEFT(TRIM(MID(TRIM(Applications!D689),FIND(",",TRIM(Applications!D689)&amp;",")+1,200)),FIND(",",TRIM(MID(TRIM(Applications!D689),FIND(",",TRIM(Applications!D689)&amp;",")+1,200))&amp;",")-1))),$U$2:$V$67,2,FALSE),"")))</f>
        <v/>
      </c>
      <c r="O689" s="26">
        <f>IF(M689="","",IF(N689="",M689,M689&amp;", "&amp;N689))</f>
        <v/>
      </c>
      <c r="P689" s="26">
        <f>IF(O689="","",IF(COUNTIF(O$2:O689,O689)=1,COUNTIF(O$2:O$2000,O689)+(2001-ROW())/100000,""))</f>
        <v/>
      </c>
    </row>
    <row r="690">
      <c r="A690" s="26">
        <f>IF(AND(ISNUMBER(Applications!A690),ISNUMBER(Applications!M690),OR(UPPER(TRIM(Applications!I690))="INTERVIEWING",UPPER(TRIM(Applications!I690))="REJECTED",UPPER(TRIM(Applications!I690))="OFFER")),IF(Applications!M690&gt;=Applications!A690,Applications!M690-Applications!A690,""),"")</f>
        <v/>
      </c>
      <c r="B690" s="26">
        <f>IF(AND(D690=1,ISNUMBER(Applications!A690)),WEEKDAY(Applications!A690),"")</f>
        <v/>
      </c>
      <c r="C690" s="27">
        <f>IF(AND(D690=1,ISNUMBER(Applications!A690)),Applications!A690-WEEKDAY(Applications!A690,3),"")</f>
        <v/>
      </c>
      <c r="D690" s="26">
        <f>IF(OR(UPPER(TRIM(Applications!I690))="APPLIED",UPPER(TRIM(Applications!I690))="INTERVIEWING",UPPER(TRIM(Applications!I690))="REJECTED",UPPER(TRIM(Applications!I690))="OFFER"),1,0)</f>
        <v/>
      </c>
      <c r="E690" s="26">
        <f>IF(AND(ISNUMBER(Applications!M690),OR(N(Applications!O690)&gt;0,UPPER(TRIM(Applications!I690))="INTERVIEWING",UPPER(TRIM(Applications!I690))="OFFER")),Applications!M690-WEEKDAY(Applications!M690,3),"")</f>
        <v/>
      </c>
      <c r="F690" s="26">
        <f>IF(AND(UPPER(TRIM(Applications!I690))="SKIPPED",ISNUMBER(Applications!A690)),Applications!A690-WEEKDAY(Applications!A690,3),"")</f>
        <v/>
      </c>
      <c r="G690" s="26">
        <f>IF(AND(UPPER(TRIM(Applications!I690))="BOOKMARKED",ISNUMBER(Applications!A690)),Applications!A690-WEEKDAY(Applications!A690,3),"")</f>
        <v/>
      </c>
      <c r="H690" s="26">
        <f>IF(AND(UPPER(TRIM(Applications!I690))="NOT APPLIED",ISNUMBER(Applications!A690)),Applications!A690-WEEKDAY(Applications!A690,3),"")</f>
        <v/>
      </c>
      <c r="I690" s="26">
        <f>IF(AND(UPPER(TRIM(Applications!I690))="REJECTED",ISNUMBER(Applications!M690)),Applications!M690-WEEKDAY(Applications!M690,3),"")</f>
        <v/>
      </c>
      <c r="J690" s="26">
        <f>IF(AND(UPPER(TRIM(Applications!I690))="OFFER",ISNUMBER(Applications!M690)),Applications!M690-WEEKDAY(Applications!M690,3),"")</f>
        <v/>
      </c>
      <c r="K690" s="26">
        <f>IF(TRIM(Applications!J690)="","",IFERROR(LOOKUP(2,1/ISNUMBER(SEARCH($R$2:$R$25,Applications!J690)),$S$2:$S$25),""))</f>
        <v/>
      </c>
      <c r="L690" s="26">
        <f>IF(K690="","",IF(COUNTIF(K$2:K690,K690)=1,COUNTIF(K$2:K$2000,K690)+(2001-ROW())/100000,""))</f>
        <v/>
      </c>
      <c r="M690" s="26">
        <f>IF(TRIM(Applications!D690)="","",TRIM(LEFT(TRIM(Applications!D690),FIND(",",TRIM(Applications!D690)&amp;",")-1)))</f>
        <v/>
      </c>
      <c r="N690" s="26">
        <f>IF(M690="","",IF(LEN(TRIM(LEFT(TRIM(MID(TRIM(Applications!D690),FIND(",",TRIM(Applications!D690)&amp;",")+1,200)),FIND(",",TRIM(MID(TRIM(Applications!D690),FIND(",",TRIM(Applications!D690)&amp;",")+1,200))&amp;",")-1)))=2,UPPER(TRIM(LEFT(TRIM(MID(TRIM(Applications!D690),FIND(",",TRIM(Applications!D690)&amp;",")+1,200)),FIND(",",TRIM(MID(TRIM(Applications!D690),FIND(",",TRIM(Applications!D690)&amp;",")+1,200))&amp;",")-1))),IFERROR(VLOOKUP(LOWER(TRIM(LEFT(TRIM(MID(TRIM(Applications!D690),FIND(",",TRIM(Applications!D690)&amp;",")+1,200)),FIND(",",TRIM(MID(TRIM(Applications!D690),FIND(",",TRIM(Applications!D690)&amp;",")+1,200))&amp;",")-1))),$U$2:$V$67,2,FALSE),"")))</f>
        <v/>
      </c>
      <c r="O690" s="26">
        <f>IF(M690="","",IF(N690="",M690,M690&amp;", "&amp;N690))</f>
        <v/>
      </c>
      <c r="P690" s="26">
        <f>IF(O690="","",IF(COUNTIF(O$2:O690,O690)=1,COUNTIF(O$2:O$2000,O690)+(2001-ROW())/100000,""))</f>
        <v/>
      </c>
    </row>
    <row r="691">
      <c r="A691" s="26">
        <f>IF(AND(ISNUMBER(Applications!A691),ISNUMBER(Applications!M691),OR(UPPER(TRIM(Applications!I691))="INTERVIEWING",UPPER(TRIM(Applications!I691))="REJECTED",UPPER(TRIM(Applications!I691))="OFFER")),IF(Applications!M691&gt;=Applications!A691,Applications!M691-Applications!A691,""),"")</f>
        <v/>
      </c>
      <c r="B691" s="26">
        <f>IF(AND(D691=1,ISNUMBER(Applications!A691)),WEEKDAY(Applications!A691),"")</f>
        <v/>
      </c>
      <c r="C691" s="27">
        <f>IF(AND(D691=1,ISNUMBER(Applications!A691)),Applications!A691-WEEKDAY(Applications!A691,3),"")</f>
        <v/>
      </c>
      <c r="D691" s="26">
        <f>IF(OR(UPPER(TRIM(Applications!I691))="APPLIED",UPPER(TRIM(Applications!I691))="INTERVIEWING",UPPER(TRIM(Applications!I691))="REJECTED",UPPER(TRIM(Applications!I691))="OFFER"),1,0)</f>
        <v/>
      </c>
      <c r="E691" s="26">
        <f>IF(AND(ISNUMBER(Applications!M691),OR(N(Applications!O691)&gt;0,UPPER(TRIM(Applications!I691))="INTERVIEWING",UPPER(TRIM(Applications!I691))="OFFER")),Applications!M691-WEEKDAY(Applications!M691,3),"")</f>
        <v/>
      </c>
      <c r="F691" s="26">
        <f>IF(AND(UPPER(TRIM(Applications!I691))="SKIPPED",ISNUMBER(Applications!A691)),Applications!A691-WEEKDAY(Applications!A691,3),"")</f>
        <v/>
      </c>
      <c r="G691" s="26">
        <f>IF(AND(UPPER(TRIM(Applications!I691))="BOOKMARKED",ISNUMBER(Applications!A691)),Applications!A691-WEEKDAY(Applications!A691,3),"")</f>
        <v/>
      </c>
      <c r="H691" s="26">
        <f>IF(AND(UPPER(TRIM(Applications!I691))="NOT APPLIED",ISNUMBER(Applications!A691)),Applications!A691-WEEKDAY(Applications!A691,3),"")</f>
        <v/>
      </c>
      <c r="I691" s="26">
        <f>IF(AND(UPPER(TRIM(Applications!I691))="REJECTED",ISNUMBER(Applications!M691)),Applications!M691-WEEKDAY(Applications!M691,3),"")</f>
        <v/>
      </c>
      <c r="J691" s="26">
        <f>IF(AND(UPPER(TRIM(Applications!I691))="OFFER",ISNUMBER(Applications!M691)),Applications!M691-WEEKDAY(Applications!M691,3),"")</f>
        <v/>
      </c>
      <c r="K691" s="26">
        <f>IF(TRIM(Applications!J691)="","",IFERROR(LOOKUP(2,1/ISNUMBER(SEARCH($R$2:$R$25,Applications!J691)),$S$2:$S$25),""))</f>
        <v/>
      </c>
      <c r="L691" s="26">
        <f>IF(K691="","",IF(COUNTIF(K$2:K691,K691)=1,COUNTIF(K$2:K$2000,K691)+(2001-ROW())/100000,""))</f>
        <v/>
      </c>
      <c r="M691" s="26">
        <f>IF(TRIM(Applications!D691)="","",TRIM(LEFT(TRIM(Applications!D691),FIND(",",TRIM(Applications!D691)&amp;",")-1)))</f>
        <v/>
      </c>
      <c r="N691" s="26">
        <f>IF(M691="","",IF(LEN(TRIM(LEFT(TRIM(MID(TRIM(Applications!D691),FIND(",",TRIM(Applications!D691)&amp;",")+1,200)),FIND(",",TRIM(MID(TRIM(Applications!D691),FIND(",",TRIM(Applications!D691)&amp;",")+1,200))&amp;",")-1)))=2,UPPER(TRIM(LEFT(TRIM(MID(TRIM(Applications!D691),FIND(",",TRIM(Applications!D691)&amp;",")+1,200)),FIND(",",TRIM(MID(TRIM(Applications!D691),FIND(",",TRIM(Applications!D691)&amp;",")+1,200))&amp;",")-1))),IFERROR(VLOOKUP(LOWER(TRIM(LEFT(TRIM(MID(TRIM(Applications!D691),FIND(",",TRIM(Applications!D691)&amp;",")+1,200)),FIND(",",TRIM(MID(TRIM(Applications!D691),FIND(",",TRIM(Applications!D691)&amp;",")+1,200))&amp;",")-1))),$U$2:$V$67,2,FALSE),"")))</f>
        <v/>
      </c>
      <c r="O691" s="26">
        <f>IF(M691="","",IF(N691="",M691,M691&amp;", "&amp;N691))</f>
        <v/>
      </c>
      <c r="P691" s="26">
        <f>IF(O691="","",IF(COUNTIF(O$2:O691,O691)=1,COUNTIF(O$2:O$2000,O691)+(2001-ROW())/100000,""))</f>
        <v/>
      </c>
    </row>
    <row r="692">
      <c r="A692" s="26">
        <f>IF(AND(ISNUMBER(Applications!A692),ISNUMBER(Applications!M692),OR(UPPER(TRIM(Applications!I692))="INTERVIEWING",UPPER(TRIM(Applications!I692))="REJECTED",UPPER(TRIM(Applications!I692))="OFFER")),IF(Applications!M692&gt;=Applications!A692,Applications!M692-Applications!A692,""),"")</f>
        <v/>
      </c>
      <c r="B692" s="26">
        <f>IF(AND(D692=1,ISNUMBER(Applications!A692)),WEEKDAY(Applications!A692),"")</f>
        <v/>
      </c>
      <c r="C692" s="27">
        <f>IF(AND(D692=1,ISNUMBER(Applications!A692)),Applications!A692-WEEKDAY(Applications!A692,3),"")</f>
        <v/>
      </c>
      <c r="D692" s="26">
        <f>IF(OR(UPPER(TRIM(Applications!I692))="APPLIED",UPPER(TRIM(Applications!I692))="INTERVIEWING",UPPER(TRIM(Applications!I692))="REJECTED",UPPER(TRIM(Applications!I692))="OFFER"),1,0)</f>
        <v/>
      </c>
      <c r="E692" s="26">
        <f>IF(AND(ISNUMBER(Applications!M692),OR(N(Applications!O692)&gt;0,UPPER(TRIM(Applications!I692))="INTERVIEWING",UPPER(TRIM(Applications!I692))="OFFER")),Applications!M692-WEEKDAY(Applications!M692,3),"")</f>
        <v/>
      </c>
      <c r="F692" s="26">
        <f>IF(AND(UPPER(TRIM(Applications!I692))="SKIPPED",ISNUMBER(Applications!A692)),Applications!A692-WEEKDAY(Applications!A692,3),"")</f>
        <v/>
      </c>
      <c r="G692" s="26">
        <f>IF(AND(UPPER(TRIM(Applications!I692))="BOOKMARKED",ISNUMBER(Applications!A692)),Applications!A692-WEEKDAY(Applications!A692,3),"")</f>
        <v/>
      </c>
      <c r="H692" s="26">
        <f>IF(AND(UPPER(TRIM(Applications!I692))="NOT APPLIED",ISNUMBER(Applications!A692)),Applications!A692-WEEKDAY(Applications!A692,3),"")</f>
        <v/>
      </c>
      <c r="I692" s="26">
        <f>IF(AND(UPPER(TRIM(Applications!I692))="REJECTED",ISNUMBER(Applications!M692)),Applications!M692-WEEKDAY(Applications!M692,3),"")</f>
        <v/>
      </c>
      <c r="J692" s="26">
        <f>IF(AND(UPPER(TRIM(Applications!I692))="OFFER",ISNUMBER(Applications!M692)),Applications!M692-WEEKDAY(Applications!M692,3),"")</f>
        <v/>
      </c>
      <c r="K692" s="26">
        <f>IF(TRIM(Applications!J692)="","",IFERROR(LOOKUP(2,1/ISNUMBER(SEARCH($R$2:$R$25,Applications!J692)),$S$2:$S$25),""))</f>
        <v/>
      </c>
      <c r="L692" s="26">
        <f>IF(K692="","",IF(COUNTIF(K$2:K692,K692)=1,COUNTIF(K$2:K$2000,K692)+(2001-ROW())/100000,""))</f>
        <v/>
      </c>
      <c r="M692" s="26">
        <f>IF(TRIM(Applications!D692)="","",TRIM(LEFT(TRIM(Applications!D692),FIND(",",TRIM(Applications!D692)&amp;",")-1)))</f>
        <v/>
      </c>
      <c r="N692" s="26">
        <f>IF(M692="","",IF(LEN(TRIM(LEFT(TRIM(MID(TRIM(Applications!D692),FIND(",",TRIM(Applications!D692)&amp;",")+1,200)),FIND(",",TRIM(MID(TRIM(Applications!D692),FIND(",",TRIM(Applications!D692)&amp;",")+1,200))&amp;",")-1)))=2,UPPER(TRIM(LEFT(TRIM(MID(TRIM(Applications!D692),FIND(",",TRIM(Applications!D692)&amp;",")+1,200)),FIND(",",TRIM(MID(TRIM(Applications!D692),FIND(",",TRIM(Applications!D692)&amp;",")+1,200))&amp;",")-1))),IFERROR(VLOOKUP(LOWER(TRIM(LEFT(TRIM(MID(TRIM(Applications!D692),FIND(",",TRIM(Applications!D692)&amp;",")+1,200)),FIND(",",TRIM(MID(TRIM(Applications!D692),FIND(",",TRIM(Applications!D692)&amp;",")+1,200))&amp;",")-1))),$U$2:$V$67,2,FALSE),"")))</f>
        <v/>
      </c>
      <c r="O692" s="26">
        <f>IF(M692="","",IF(N692="",M692,M692&amp;", "&amp;N692))</f>
        <v/>
      </c>
      <c r="P692" s="26">
        <f>IF(O692="","",IF(COUNTIF(O$2:O692,O692)=1,COUNTIF(O$2:O$2000,O692)+(2001-ROW())/100000,""))</f>
        <v/>
      </c>
    </row>
    <row r="693">
      <c r="A693" s="26">
        <f>IF(AND(ISNUMBER(Applications!A693),ISNUMBER(Applications!M693),OR(UPPER(TRIM(Applications!I693))="INTERVIEWING",UPPER(TRIM(Applications!I693))="REJECTED",UPPER(TRIM(Applications!I693))="OFFER")),IF(Applications!M693&gt;=Applications!A693,Applications!M693-Applications!A693,""),"")</f>
        <v/>
      </c>
      <c r="B693" s="26">
        <f>IF(AND(D693=1,ISNUMBER(Applications!A693)),WEEKDAY(Applications!A693),"")</f>
        <v/>
      </c>
      <c r="C693" s="27">
        <f>IF(AND(D693=1,ISNUMBER(Applications!A693)),Applications!A693-WEEKDAY(Applications!A693,3),"")</f>
        <v/>
      </c>
      <c r="D693" s="26">
        <f>IF(OR(UPPER(TRIM(Applications!I693))="APPLIED",UPPER(TRIM(Applications!I693))="INTERVIEWING",UPPER(TRIM(Applications!I693))="REJECTED",UPPER(TRIM(Applications!I693))="OFFER"),1,0)</f>
        <v/>
      </c>
      <c r="E693" s="26">
        <f>IF(AND(ISNUMBER(Applications!M693),OR(N(Applications!O693)&gt;0,UPPER(TRIM(Applications!I693))="INTERVIEWING",UPPER(TRIM(Applications!I693))="OFFER")),Applications!M693-WEEKDAY(Applications!M693,3),"")</f>
        <v/>
      </c>
      <c r="F693" s="26">
        <f>IF(AND(UPPER(TRIM(Applications!I693))="SKIPPED",ISNUMBER(Applications!A693)),Applications!A693-WEEKDAY(Applications!A693,3),"")</f>
        <v/>
      </c>
      <c r="G693" s="26">
        <f>IF(AND(UPPER(TRIM(Applications!I693))="BOOKMARKED",ISNUMBER(Applications!A693)),Applications!A693-WEEKDAY(Applications!A693,3),"")</f>
        <v/>
      </c>
      <c r="H693" s="26">
        <f>IF(AND(UPPER(TRIM(Applications!I693))="NOT APPLIED",ISNUMBER(Applications!A693)),Applications!A693-WEEKDAY(Applications!A693,3),"")</f>
        <v/>
      </c>
      <c r="I693" s="26">
        <f>IF(AND(UPPER(TRIM(Applications!I693))="REJECTED",ISNUMBER(Applications!M693)),Applications!M693-WEEKDAY(Applications!M693,3),"")</f>
        <v/>
      </c>
      <c r="J693" s="26">
        <f>IF(AND(UPPER(TRIM(Applications!I693))="OFFER",ISNUMBER(Applications!M693)),Applications!M693-WEEKDAY(Applications!M693,3),"")</f>
        <v/>
      </c>
      <c r="K693" s="26">
        <f>IF(TRIM(Applications!J693)="","",IFERROR(LOOKUP(2,1/ISNUMBER(SEARCH($R$2:$R$25,Applications!J693)),$S$2:$S$25),""))</f>
        <v/>
      </c>
      <c r="L693" s="26">
        <f>IF(K693="","",IF(COUNTIF(K$2:K693,K693)=1,COUNTIF(K$2:K$2000,K693)+(2001-ROW())/100000,""))</f>
        <v/>
      </c>
      <c r="M693" s="26">
        <f>IF(TRIM(Applications!D693)="","",TRIM(LEFT(TRIM(Applications!D693),FIND(",",TRIM(Applications!D693)&amp;",")-1)))</f>
        <v/>
      </c>
      <c r="N693" s="26">
        <f>IF(M693="","",IF(LEN(TRIM(LEFT(TRIM(MID(TRIM(Applications!D693),FIND(",",TRIM(Applications!D693)&amp;",")+1,200)),FIND(",",TRIM(MID(TRIM(Applications!D693),FIND(",",TRIM(Applications!D693)&amp;",")+1,200))&amp;",")-1)))=2,UPPER(TRIM(LEFT(TRIM(MID(TRIM(Applications!D693),FIND(",",TRIM(Applications!D693)&amp;",")+1,200)),FIND(",",TRIM(MID(TRIM(Applications!D693),FIND(",",TRIM(Applications!D693)&amp;",")+1,200))&amp;",")-1))),IFERROR(VLOOKUP(LOWER(TRIM(LEFT(TRIM(MID(TRIM(Applications!D693),FIND(",",TRIM(Applications!D693)&amp;",")+1,200)),FIND(",",TRIM(MID(TRIM(Applications!D693),FIND(",",TRIM(Applications!D693)&amp;",")+1,200))&amp;",")-1))),$U$2:$V$67,2,FALSE),"")))</f>
        <v/>
      </c>
      <c r="O693" s="26">
        <f>IF(M693="","",IF(N693="",M693,M693&amp;", "&amp;N693))</f>
        <v/>
      </c>
      <c r="P693" s="26">
        <f>IF(O693="","",IF(COUNTIF(O$2:O693,O693)=1,COUNTIF(O$2:O$2000,O693)+(2001-ROW())/100000,""))</f>
        <v/>
      </c>
    </row>
    <row r="694">
      <c r="A694" s="26">
        <f>IF(AND(ISNUMBER(Applications!A694),ISNUMBER(Applications!M694),OR(UPPER(TRIM(Applications!I694))="INTERVIEWING",UPPER(TRIM(Applications!I694))="REJECTED",UPPER(TRIM(Applications!I694))="OFFER")),IF(Applications!M694&gt;=Applications!A694,Applications!M694-Applications!A694,""),"")</f>
        <v/>
      </c>
      <c r="B694" s="26">
        <f>IF(AND(D694=1,ISNUMBER(Applications!A694)),WEEKDAY(Applications!A694),"")</f>
        <v/>
      </c>
      <c r="C694" s="27">
        <f>IF(AND(D694=1,ISNUMBER(Applications!A694)),Applications!A694-WEEKDAY(Applications!A694,3),"")</f>
        <v/>
      </c>
      <c r="D694" s="26">
        <f>IF(OR(UPPER(TRIM(Applications!I694))="APPLIED",UPPER(TRIM(Applications!I694))="INTERVIEWING",UPPER(TRIM(Applications!I694))="REJECTED",UPPER(TRIM(Applications!I694))="OFFER"),1,0)</f>
        <v/>
      </c>
      <c r="E694" s="26">
        <f>IF(AND(ISNUMBER(Applications!M694),OR(N(Applications!O694)&gt;0,UPPER(TRIM(Applications!I694))="INTERVIEWING",UPPER(TRIM(Applications!I694))="OFFER")),Applications!M694-WEEKDAY(Applications!M694,3),"")</f>
        <v/>
      </c>
      <c r="F694" s="26">
        <f>IF(AND(UPPER(TRIM(Applications!I694))="SKIPPED",ISNUMBER(Applications!A694)),Applications!A694-WEEKDAY(Applications!A694,3),"")</f>
        <v/>
      </c>
      <c r="G694" s="26">
        <f>IF(AND(UPPER(TRIM(Applications!I694))="BOOKMARKED",ISNUMBER(Applications!A694)),Applications!A694-WEEKDAY(Applications!A694,3),"")</f>
        <v/>
      </c>
      <c r="H694" s="26">
        <f>IF(AND(UPPER(TRIM(Applications!I694))="NOT APPLIED",ISNUMBER(Applications!A694)),Applications!A694-WEEKDAY(Applications!A694,3),"")</f>
        <v/>
      </c>
      <c r="I694" s="26">
        <f>IF(AND(UPPER(TRIM(Applications!I694))="REJECTED",ISNUMBER(Applications!M694)),Applications!M694-WEEKDAY(Applications!M694,3),"")</f>
        <v/>
      </c>
      <c r="J694" s="26">
        <f>IF(AND(UPPER(TRIM(Applications!I694))="OFFER",ISNUMBER(Applications!M694)),Applications!M694-WEEKDAY(Applications!M694,3),"")</f>
        <v/>
      </c>
      <c r="K694" s="26">
        <f>IF(TRIM(Applications!J694)="","",IFERROR(LOOKUP(2,1/ISNUMBER(SEARCH($R$2:$R$25,Applications!J694)),$S$2:$S$25),""))</f>
        <v/>
      </c>
      <c r="L694" s="26">
        <f>IF(K694="","",IF(COUNTIF(K$2:K694,K694)=1,COUNTIF(K$2:K$2000,K694)+(2001-ROW())/100000,""))</f>
        <v/>
      </c>
      <c r="M694" s="26">
        <f>IF(TRIM(Applications!D694)="","",TRIM(LEFT(TRIM(Applications!D694),FIND(",",TRIM(Applications!D694)&amp;",")-1)))</f>
        <v/>
      </c>
      <c r="N694" s="26">
        <f>IF(M694="","",IF(LEN(TRIM(LEFT(TRIM(MID(TRIM(Applications!D694),FIND(",",TRIM(Applications!D694)&amp;",")+1,200)),FIND(",",TRIM(MID(TRIM(Applications!D694),FIND(",",TRIM(Applications!D694)&amp;",")+1,200))&amp;",")-1)))=2,UPPER(TRIM(LEFT(TRIM(MID(TRIM(Applications!D694),FIND(",",TRIM(Applications!D694)&amp;",")+1,200)),FIND(",",TRIM(MID(TRIM(Applications!D694),FIND(",",TRIM(Applications!D694)&amp;",")+1,200))&amp;",")-1))),IFERROR(VLOOKUP(LOWER(TRIM(LEFT(TRIM(MID(TRIM(Applications!D694),FIND(",",TRIM(Applications!D694)&amp;",")+1,200)),FIND(",",TRIM(MID(TRIM(Applications!D694),FIND(",",TRIM(Applications!D694)&amp;",")+1,200))&amp;",")-1))),$U$2:$V$67,2,FALSE),"")))</f>
        <v/>
      </c>
      <c r="O694" s="26">
        <f>IF(M694="","",IF(N694="",M694,M694&amp;", "&amp;N694))</f>
        <v/>
      </c>
      <c r="P694" s="26">
        <f>IF(O694="","",IF(COUNTIF(O$2:O694,O694)=1,COUNTIF(O$2:O$2000,O694)+(2001-ROW())/100000,""))</f>
        <v/>
      </c>
    </row>
    <row r="695">
      <c r="A695" s="26">
        <f>IF(AND(ISNUMBER(Applications!A695),ISNUMBER(Applications!M695),OR(UPPER(TRIM(Applications!I695))="INTERVIEWING",UPPER(TRIM(Applications!I695))="REJECTED",UPPER(TRIM(Applications!I695))="OFFER")),IF(Applications!M695&gt;=Applications!A695,Applications!M695-Applications!A695,""),"")</f>
        <v/>
      </c>
      <c r="B695" s="26">
        <f>IF(AND(D695=1,ISNUMBER(Applications!A695)),WEEKDAY(Applications!A695),"")</f>
        <v/>
      </c>
      <c r="C695" s="27">
        <f>IF(AND(D695=1,ISNUMBER(Applications!A695)),Applications!A695-WEEKDAY(Applications!A695,3),"")</f>
        <v/>
      </c>
      <c r="D695" s="26">
        <f>IF(OR(UPPER(TRIM(Applications!I695))="APPLIED",UPPER(TRIM(Applications!I695))="INTERVIEWING",UPPER(TRIM(Applications!I695))="REJECTED",UPPER(TRIM(Applications!I695))="OFFER"),1,0)</f>
        <v/>
      </c>
      <c r="E695" s="26">
        <f>IF(AND(ISNUMBER(Applications!M695),OR(N(Applications!O695)&gt;0,UPPER(TRIM(Applications!I695))="INTERVIEWING",UPPER(TRIM(Applications!I695))="OFFER")),Applications!M695-WEEKDAY(Applications!M695,3),"")</f>
        <v/>
      </c>
      <c r="F695" s="26">
        <f>IF(AND(UPPER(TRIM(Applications!I695))="SKIPPED",ISNUMBER(Applications!A695)),Applications!A695-WEEKDAY(Applications!A695,3),"")</f>
        <v/>
      </c>
      <c r="G695" s="26">
        <f>IF(AND(UPPER(TRIM(Applications!I695))="BOOKMARKED",ISNUMBER(Applications!A695)),Applications!A695-WEEKDAY(Applications!A695,3),"")</f>
        <v/>
      </c>
      <c r="H695" s="26">
        <f>IF(AND(UPPER(TRIM(Applications!I695))="NOT APPLIED",ISNUMBER(Applications!A695)),Applications!A695-WEEKDAY(Applications!A695,3),"")</f>
        <v/>
      </c>
      <c r="I695" s="26">
        <f>IF(AND(UPPER(TRIM(Applications!I695))="REJECTED",ISNUMBER(Applications!M695)),Applications!M695-WEEKDAY(Applications!M695,3),"")</f>
        <v/>
      </c>
      <c r="J695" s="26">
        <f>IF(AND(UPPER(TRIM(Applications!I695))="OFFER",ISNUMBER(Applications!M695)),Applications!M695-WEEKDAY(Applications!M695,3),"")</f>
        <v/>
      </c>
      <c r="K695" s="26">
        <f>IF(TRIM(Applications!J695)="","",IFERROR(LOOKUP(2,1/ISNUMBER(SEARCH($R$2:$R$25,Applications!J695)),$S$2:$S$25),""))</f>
        <v/>
      </c>
      <c r="L695" s="26">
        <f>IF(K695="","",IF(COUNTIF(K$2:K695,K695)=1,COUNTIF(K$2:K$2000,K695)+(2001-ROW())/100000,""))</f>
        <v/>
      </c>
      <c r="M695" s="26">
        <f>IF(TRIM(Applications!D695)="","",TRIM(LEFT(TRIM(Applications!D695),FIND(",",TRIM(Applications!D695)&amp;",")-1)))</f>
        <v/>
      </c>
      <c r="N695" s="26">
        <f>IF(M695="","",IF(LEN(TRIM(LEFT(TRIM(MID(TRIM(Applications!D695),FIND(",",TRIM(Applications!D695)&amp;",")+1,200)),FIND(",",TRIM(MID(TRIM(Applications!D695),FIND(",",TRIM(Applications!D695)&amp;",")+1,200))&amp;",")-1)))=2,UPPER(TRIM(LEFT(TRIM(MID(TRIM(Applications!D695),FIND(",",TRIM(Applications!D695)&amp;",")+1,200)),FIND(",",TRIM(MID(TRIM(Applications!D695),FIND(",",TRIM(Applications!D695)&amp;",")+1,200))&amp;",")-1))),IFERROR(VLOOKUP(LOWER(TRIM(LEFT(TRIM(MID(TRIM(Applications!D695),FIND(",",TRIM(Applications!D695)&amp;",")+1,200)),FIND(",",TRIM(MID(TRIM(Applications!D695),FIND(",",TRIM(Applications!D695)&amp;",")+1,200))&amp;",")-1))),$U$2:$V$67,2,FALSE),"")))</f>
        <v/>
      </c>
      <c r="O695" s="26">
        <f>IF(M695="","",IF(N695="",M695,M695&amp;", "&amp;N695))</f>
        <v/>
      </c>
      <c r="P695" s="26">
        <f>IF(O695="","",IF(COUNTIF(O$2:O695,O695)=1,COUNTIF(O$2:O$2000,O695)+(2001-ROW())/100000,""))</f>
        <v/>
      </c>
    </row>
    <row r="696">
      <c r="A696" s="26">
        <f>IF(AND(ISNUMBER(Applications!A696),ISNUMBER(Applications!M696),OR(UPPER(TRIM(Applications!I696))="INTERVIEWING",UPPER(TRIM(Applications!I696))="REJECTED",UPPER(TRIM(Applications!I696))="OFFER")),IF(Applications!M696&gt;=Applications!A696,Applications!M696-Applications!A696,""),"")</f>
        <v/>
      </c>
      <c r="B696" s="26">
        <f>IF(AND(D696=1,ISNUMBER(Applications!A696)),WEEKDAY(Applications!A696),"")</f>
        <v/>
      </c>
      <c r="C696" s="27">
        <f>IF(AND(D696=1,ISNUMBER(Applications!A696)),Applications!A696-WEEKDAY(Applications!A696,3),"")</f>
        <v/>
      </c>
      <c r="D696" s="26">
        <f>IF(OR(UPPER(TRIM(Applications!I696))="APPLIED",UPPER(TRIM(Applications!I696))="INTERVIEWING",UPPER(TRIM(Applications!I696))="REJECTED",UPPER(TRIM(Applications!I696))="OFFER"),1,0)</f>
        <v/>
      </c>
      <c r="E696" s="26">
        <f>IF(AND(ISNUMBER(Applications!M696),OR(N(Applications!O696)&gt;0,UPPER(TRIM(Applications!I696))="INTERVIEWING",UPPER(TRIM(Applications!I696))="OFFER")),Applications!M696-WEEKDAY(Applications!M696,3),"")</f>
        <v/>
      </c>
      <c r="F696" s="26">
        <f>IF(AND(UPPER(TRIM(Applications!I696))="SKIPPED",ISNUMBER(Applications!A696)),Applications!A696-WEEKDAY(Applications!A696,3),"")</f>
        <v/>
      </c>
      <c r="G696" s="26">
        <f>IF(AND(UPPER(TRIM(Applications!I696))="BOOKMARKED",ISNUMBER(Applications!A696)),Applications!A696-WEEKDAY(Applications!A696,3),"")</f>
        <v/>
      </c>
      <c r="H696" s="26">
        <f>IF(AND(UPPER(TRIM(Applications!I696))="NOT APPLIED",ISNUMBER(Applications!A696)),Applications!A696-WEEKDAY(Applications!A696,3),"")</f>
        <v/>
      </c>
      <c r="I696" s="26">
        <f>IF(AND(UPPER(TRIM(Applications!I696))="REJECTED",ISNUMBER(Applications!M696)),Applications!M696-WEEKDAY(Applications!M696,3),"")</f>
        <v/>
      </c>
      <c r="J696" s="26">
        <f>IF(AND(UPPER(TRIM(Applications!I696))="OFFER",ISNUMBER(Applications!M696)),Applications!M696-WEEKDAY(Applications!M696,3),"")</f>
        <v/>
      </c>
      <c r="K696" s="26">
        <f>IF(TRIM(Applications!J696)="","",IFERROR(LOOKUP(2,1/ISNUMBER(SEARCH($R$2:$R$25,Applications!J696)),$S$2:$S$25),""))</f>
        <v/>
      </c>
      <c r="L696" s="26">
        <f>IF(K696="","",IF(COUNTIF(K$2:K696,K696)=1,COUNTIF(K$2:K$2000,K696)+(2001-ROW())/100000,""))</f>
        <v/>
      </c>
      <c r="M696" s="26">
        <f>IF(TRIM(Applications!D696)="","",TRIM(LEFT(TRIM(Applications!D696),FIND(",",TRIM(Applications!D696)&amp;",")-1)))</f>
        <v/>
      </c>
      <c r="N696" s="26">
        <f>IF(M696="","",IF(LEN(TRIM(LEFT(TRIM(MID(TRIM(Applications!D696),FIND(",",TRIM(Applications!D696)&amp;",")+1,200)),FIND(",",TRIM(MID(TRIM(Applications!D696),FIND(",",TRIM(Applications!D696)&amp;",")+1,200))&amp;",")-1)))=2,UPPER(TRIM(LEFT(TRIM(MID(TRIM(Applications!D696),FIND(",",TRIM(Applications!D696)&amp;",")+1,200)),FIND(",",TRIM(MID(TRIM(Applications!D696),FIND(",",TRIM(Applications!D696)&amp;",")+1,200))&amp;",")-1))),IFERROR(VLOOKUP(LOWER(TRIM(LEFT(TRIM(MID(TRIM(Applications!D696),FIND(",",TRIM(Applications!D696)&amp;",")+1,200)),FIND(",",TRIM(MID(TRIM(Applications!D696),FIND(",",TRIM(Applications!D696)&amp;",")+1,200))&amp;",")-1))),$U$2:$V$67,2,FALSE),"")))</f>
        <v/>
      </c>
      <c r="O696" s="26">
        <f>IF(M696="","",IF(N696="",M696,M696&amp;", "&amp;N696))</f>
        <v/>
      </c>
      <c r="P696" s="26">
        <f>IF(O696="","",IF(COUNTIF(O$2:O696,O696)=1,COUNTIF(O$2:O$2000,O696)+(2001-ROW())/100000,""))</f>
        <v/>
      </c>
    </row>
    <row r="697">
      <c r="A697" s="26">
        <f>IF(AND(ISNUMBER(Applications!A697),ISNUMBER(Applications!M697),OR(UPPER(TRIM(Applications!I697))="INTERVIEWING",UPPER(TRIM(Applications!I697))="REJECTED",UPPER(TRIM(Applications!I697))="OFFER")),IF(Applications!M697&gt;=Applications!A697,Applications!M697-Applications!A697,""),"")</f>
        <v/>
      </c>
      <c r="B697" s="26">
        <f>IF(AND(D697=1,ISNUMBER(Applications!A697)),WEEKDAY(Applications!A697),"")</f>
        <v/>
      </c>
      <c r="C697" s="27">
        <f>IF(AND(D697=1,ISNUMBER(Applications!A697)),Applications!A697-WEEKDAY(Applications!A697,3),"")</f>
        <v/>
      </c>
      <c r="D697" s="26">
        <f>IF(OR(UPPER(TRIM(Applications!I697))="APPLIED",UPPER(TRIM(Applications!I697))="INTERVIEWING",UPPER(TRIM(Applications!I697))="REJECTED",UPPER(TRIM(Applications!I697))="OFFER"),1,0)</f>
        <v/>
      </c>
      <c r="E697" s="26">
        <f>IF(AND(ISNUMBER(Applications!M697),OR(N(Applications!O697)&gt;0,UPPER(TRIM(Applications!I697))="INTERVIEWING",UPPER(TRIM(Applications!I697))="OFFER")),Applications!M697-WEEKDAY(Applications!M697,3),"")</f>
        <v/>
      </c>
      <c r="F697" s="26">
        <f>IF(AND(UPPER(TRIM(Applications!I697))="SKIPPED",ISNUMBER(Applications!A697)),Applications!A697-WEEKDAY(Applications!A697,3),"")</f>
        <v/>
      </c>
      <c r="G697" s="26">
        <f>IF(AND(UPPER(TRIM(Applications!I697))="BOOKMARKED",ISNUMBER(Applications!A697)),Applications!A697-WEEKDAY(Applications!A697,3),"")</f>
        <v/>
      </c>
      <c r="H697" s="26">
        <f>IF(AND(UPPER(TRIM(Applications!I697))="NOT APPLIED",ISNUMBER(Applications!A697)),Applications!A697-WEEKDAY(Applications!A697,3),"")</f>
        <v/>
      </c>
      <c r="I697" s="26">
        <f>IF(AND(UPPER(TRIM(Applications!I697))="REJECTED",ISNUMBER(Applications!M697)),Applications!M697-WEEKDAY(Applications!M697,3),"")</f>
        <v/>
      </c>
      <c r="J697" s="26">
        <f>IF(AND(UPPER(TRIM(Applications!I697))="OFFER",ISNUMBER(Applications!M697)),Applications!M697-WEEKDAY(Applications!M697,3),"")</f>
        <v/>
      </c>
      <c r="K697" s="26">
        <f>IF(TRIM(Applications!J697)="","",IFERROR(LOOKUP(2,1/ISNUMBER(SEARCH($R$2:$R$25,Applications!J697)),$S$2:$S$25),""))</f>
        <v/>
      </c>
      <c r="L697" s="26">
        <f>IF(K697="","",IF(COUNTIF(K$2:K697,K697)=1,COUNTIF(K$2:K$2000,K697)+(2001-ROW())/100000,""))</f>
        <v/>
      </c>
      <c r="M697" s="26">
        <f>IF(TRIM(Applications!D697)="","",TRIM(LEFT(TRIM(Applications!D697),FIND(",",TRIM(Applications!D697)&amp;",")-1)))</f>
        <v/>
      </c>
      <c r="N697" s="26">
        <f>IF(M697="","",IF(LEN(TRIM(LEFT(TRIM(MID(TRIM(Applications!D697),FIND(",",TRIM(Applications!D697)&amp;",")+1,200)),FIND(",",TRIM(MID(TRIM(Applications!D697),FIND(",",TRIM(Applications!D697)&amp;",")+1,200))&amp;",")-1)))=2,UPPER(TRIM(LEFT(TRIM(MID(TRIM(Applications!D697),FIND(",",TRIM(Applications!D697)&amp;",")+1,200)),FIND(",",TRIM(MID(TRIM(Applications!D697),FIND(",",TRIM(Applications!D697)&amp;",")+1,200))&amp;",")-1))),IFERROR(VLOOKUP(LOWER(TRIM(LEFT(TRIM(MID(TRIM(Applications!D697),FIND(",",TRIM(Applications!D697)&amp;",")+1,200)),FIND(",",TRIM(MID(TRIM(Applications!D697),FIND(",",TRIM(Applications!D697)&amp;",")+1,200))&amp;",")-1))),$U$2:$V$67,2,FALSE),"")))</f>
        <v/>
      </c>
      <c r="O697" s="26">
        <f>IF(M697="","",IF(N697="",M697,M697&amp;", "&amp;N697))</f>
        <v/>
      </c>
      <c r="P697" s="26">
        <f>IF(O697="","",IF(COUNTIF(O$2:O697,O697)=1,COUNTIF(O$2:O$2000,O697)+(2001-ROW())/100000,""))</f>
        <v/>
      </c>
    </row>
    <row r="698">
      <c r="A698" s="26">
        <f>IF(AND(ISNUMBER(Applications!A698),ISNUMBER(Applications!M698),OR(UPPER(TRIM(Applications!I698))="INTERVIEWING",UPPER(TRIM(Applications!I698))="REJECTED",UPPER(TRIM(Applications!I698))="OFFER")),IF(Applications!M698&gt;=Applications!A698,Applications!M698-Applications!A698,""),"")</f>
        <v/>
      </c>
      <c r="B698" s="26">
        <f>IF(AND(D698=1,ISNUMBER(Applications!A698)),WEEKDAY(Applications!A698),"")</f>
        <v/>
      </c>
      <c r="C698" s="27">
        <f>IF(AND(D698=1,ISNUMBER(Applications!A698)),Applications!A698-WEEKDAY(Applications!A698,3),"")</f>
        <v/>
      </c>
      <c r="D698" s="26">
        <f>IF(OR(UPPER(TRIM(Applications!I698))="APPLIED",UPPER(TRIM(Applications!I698))="INTERVIEWING",UPPER(TRIM(Applications!I698))="REJECTED",UPPER(TRIM(Applications!I698))="OFFER"),1,0)</f>
        <v/>
      </c>
      <c r="E698" s="26">
        <f>IF(AND(ISNUMBER(Applications!M698),OR(N(Applications!O698)&gt;0,UPPER(TRIM(Applications!I698))="INTERVIEWING",UPPER(TRIM(Applications!I698))="OFFER")),Applications!M698-WEEKDAY(Applications!M698,3),"")</f>
        <v/>
      </c>
      <c r="F698" s="26">
        <f>IF(AND(UPPER(TRIM(Applications!I698))="SKIPPED",ISNUMBER(Applications!A698)),Applications!A698-WEEKDAY(Applications!A698,3),"")</f>
        <v/>
      </c>
      <c r="G698" s="26">
        <f>IF(AND(UPPER(TRIM(Applications!I698))="BOOKMARKED",ISNUMBER(Applications!A698)),Applications!A698-WEEKDAY(Applications!A698,3),"")</f>
        <v/>
      </c>
      <c r="H698" s="26">
        <f>IF(AND(UPPER(TRIM(Applications!I698))="NOT APPLIED",ISNUMBER(Applications!A698)),Applications!A698-WEEKDAY(Applications!A698,3),"")</f>
        <v/>
      </c>
      <c r="I698" s="26">
        <f>IF(AND(UPPER(TRIM(Applications!I698))="REJECTED",ISNUMBER(Applications!M698)),Applications!M698-WEEKDAY(Applications!M698,3),"")</f>
        <v/>
      </c>
      <c r="J698" s="26">
        <f>IF(AND(UPPER(TRIM(Applications!I698))="OFFER",ISNUMBER(Applications!M698)),Applications!M698-WEEKDAY(Applications!M698,3),"")</f>
        <v/>
      </c>
      <c r="K698" s="26">
        <f>IF(TRIM(Applications!J698)="","",IFERROR(LOOKUP(2,1/ISNUMBER(SEARCH($R$2:$R$25,Applications!J698)),$S$2:$S$25),""))</f>
        <v/>
      </c>
      <c r="L698" s="26">
        <f>IF(K698="","",IF(COUNTIF(K$2:K698,K698)=1,COUNTIF(K$2:K$2000,K698)+(2001-ROW())/100000,""))</f>
        <v/>
      </c>
      <c r="M698" s="26">
        <f>IF(TRIM(Applications!D698)="","",TRIM(LEFT(TRIM(Applications!D698),FIND(",",TRIM(Applications!D698)&amp;",")-1)))</f>
        <v/>
      </c>
      <c r="N698" s="26">
        <f>IF(M698="","",IF(LEN(TRIM(LEFT(TRIM(MID(TRIM(Applications!D698),FIND(",",TRIM(Applications!D698)&amp;",")+1,200)),FIND(",",TRIM(MID(TRIM(Applications!D698),FIND(",",TRIM(Applications!D698)&amp;",")+1,200))&amp;",")-1)))=2,UPPER(TRIM(LEFT(TRIM(MID(TRIM(Applications!D698),FIND(",",TRIM(Applications!D698)&amp;",")+1,200)),FIND(",",TRIM(MID(TRIM(Applications!D698),FIND(",",TRIM(Applications!D698)&amp;",")+1,200))&amp;",")-1))),IFERROR(VLOOKUP(LOWER(TRIM(LEFT(TRIM(MID(TRIM(Applications!D698),FIND(",",TRIM(Applications!D698)&amp;",")+1,200)),FIND(",",TRIM(MID(TRIM(Applications!D698),FIND(",",TRIM(Applications!D698)&amp;",")+1,200))&amp;",")-1))),$U$2:$V$67,2,FALSE),"")))</f>
        <v/>
      </c>
      <c r="O698" s="26">
        <f>IF(M698="","",IF(N698="",M698,M698&amp;", "&amp;N698))</f>
        <v/>
      </c>
      <c r="P698" s="26">
        <f>IF(O698="","",IF(COUNTIF(O$2:O698,O698)=1,COUNTIF(O$2:O$2000,O698)+(2001-ROW())/100000,""))</f>
        <v/>
      </c>
    </row>
    <row r="699">
      <c r="A699" s="26">
        <f>IF(AND(ISNUMBER(Applications!A699),ISNUMBER(Applications!M699),OR(UPPER(TRIM(Applications!I699))="INTERVIEWING",UPPER(TRIM(Applications!I699))="REJECTED",UPPER(TRIM(Applications!I699))="OFFER")),IF(Applications!M699&gt;=Applications!A699,Applications!M699-Applications!A699,""),"")</f>
        <v/>
      </c>
      <c r="B699" s="26">
        <f>IF(AND(D699=1,ISNUMBER(Applications!A699)),WEEKDAY(Applications!A699),"")</f>
        <v/>
      </c>
      <c r="C699" s="27">
        <f>IF(AND(D699=1,ISNUMBER(Applications!A699)),Applications!A699-WEEKDAY(Applications!A699,3),"")</f>
        <v/>
      </c>
      <c r="D699" s="26">
        <f>IF(OR(UPPER(TRIM(Applications!I699))="APPLIED",UPPER(TRIM(Applications!I699))="INTERVIEWING",UPPER(TRIM(Applications!I699))="REJECTED",UPPER(TRIM(Applications!I699))="OFFER"),1,0)</f>
        <v/>
      </c>
      <c r="E699" s="26">
        <f>IF(AND(ISNUMBER(Applications!M699),OR(N(Applications!O699)&gt;0,UPPER(TRIM(Applications!I699))="INTERVIEWING",UPPER(TRIM(Applications!I699))="OFFER")),Applications!M699-WEEKDAY(Applications!M699,3),"")</f>
        <v/>
      </c>
      <c r="F699" s="26">
        <f>IF(AND(UPPER(TRIM(Applications!I699))="SKIPPED",ISNUMBER(Applications!A699)),Applications!A699-WEEKDAY(Applications!A699,3),"")</f>
        <v/>
      </c>
      <c r="G699" s="26">
        <f>IF(AND(UPPER(TRIM(Applications!I699))="BOOKMARKED",ISNUMBER(Applications!A699)),Applications!A699-WEEKDAY(Applications!A699,3),"")</f>
        <v/>
      </c>
      <c r="H699" s="26">
        <f>IF(AND(UPPER(TRIM(Applications!I699))="NOT APPLIED",ISNUMBER(Applications!A699)),Applications!A699-WEEKDAY(Applications!A699,3),"")</f>
        <v/>
      </c>
      <c r="I699" s="26">
        <f>IF(AND(UPPER(TRIM(Applications!I699))="REJECTED",ISNUMBER(Applications!M699)),Applications!M699-WEEKDAY(Applications!M699,3),"")</f>
        <v/>
      </c>
      <c r="J699" s="26">
        <f>IF(AND(UPPER(TRIM(Applications!I699))="OFFER",ISNUMBER(Applications!M699)),Applications!M699-WEEKDAY(Applications!M699,3),"")</f>
        <v/>
      </c>
      <c r="K699" s="26">
        <f>IF(TRIM(Applications!J699)="","",IFERROR(LOOKUP(2,1/ISNUMBER(SEARCH($R$2:$R$25,Applications!J699)),$S$2:$S$25),""))</f>
        <v/>
      </c>
      <c r="L699" s="26">
        <f>IF(K699="","",IF(COUNTIF(K$2:K699,K699)=1,COUNTIF(K$2:K$2000,K699)+(2001-ROW())/100000,""))</f>
        <v/>
      </c>
      <c r="M699" s="26">
        <f>IF(TRIM(Applications!D699)="","",TRIM(LEFT(TRIM(Applications!D699),FIND(",",TRIM(Applications!D699)&amp;",")-1)))</f>
        <v/>
      </c>
      <c r="N699" s="26">
        <f>IF(M699="","",IF(LEN(TRIM(LEFT(TRIM(MID(TRIM(Applications!D699),FIND(",",TRIM(Applications!D699)&amp;",")+1,200)),FIND(",",TRIM(MID(TRIM(Applications!D699),FIND(",",TRIM(Applications!D699)&amp;",")+1,200))&amp;",")-1)))=2,UPPER(TRIM(LEFT(TRIM(MID(TRIM(Applications!D699),FIND(",",TRIM(Applications!D699)&amp;",")+1,200)),FIND(",",TRIM(MID(TRIM(Applications!D699),FIND(",",TRIM(Applications!D699)&amp;",")+1,200))&amp;",")-1))),IFERROR(VLOOKUP(LOWER(TRIM(LEFT(TRIM(MID(TRIM(Applications!D699),FIND(",",TRIM(Applications!D699)&amp;",")+1,200)),FIND(",",TRIM(MID(TRIM(Applications!D699),FIND(",",TRIM(Applications!D699)&amp;",")+1,200))&amp;",")-1))),$U$2:$V$67,2,FALSE),"")))</f>
        <v/>
      </c>
      <c r="O699" s="26">
        <f>IF(M699="","",IF(N699="",M699,M699&amp;", "&amp;N699))</f>
        <v/>
      </c>
      <c r="P699" s="26">
        <f>IF(O699="","",IF(COUNTIF(O$2:O699,O699)=1,COUNTIF(O$2:O$2000,O699)+(2001-ROW())/100000,""))</f>
        <v/>
      </c>
    </row>
    <row r="700">
      <c r="A700" s="26">
        <f>IF(AND(ISNUMBER(Applications!A700),ISNUMBER(Applications!M700),OR(UPPER(TRIM(Applications!I700))="INTERVIEWING",UPPER(TRIM(Applications!I700))="REJECTED",UPPER(TRIM(Applications!I700))="OFFER")),IF(Applications!M700&gt;=Applications!A700,Applications!M700-Applications!A700,""),"")</f>
        <v/>
      </c>
      <c r="B700" s="26">
        <f>IF(AND(D700=1,ISNUMBER(Applications!A700)),WEEKDAY(Applications!A700),"")</f>
        <v/>
      </c>
      <c r="C700" s="27">
        <f>IF(AND(D700=1,ISNUMBER(Applications!A700)),Applications!A700-WEEKDAY(Applications!A700,3),"")</f>
        <v/>
      </c>
      <c r="D700" s="26">
        <f>IF(OR(UPPER(TRIM(Applications!I700))="APPLIED",UPPER(TRIM(Applications!I700))="INTERVIEWING",UPPER(TRIM(Applications!I700))="REJECTED",UPPER(TRIM(Applications!I700))="OFFER"),1,0)</f>
        <v/>
      </c>
      <c r="E700" s="26">
        <f>IF(AND(ISNUMBER(Applications!M700),OR(N(Applications!O700)&gt;0,UPPER(TRIM(Applications!I700))="INTERVIEWING",UPPER(TRIM(Applications!I700))="OFFER")),Applications!M700-WEEKDAY(Applications!M700,3),"")</f>
        <v/>
      </c>
      <c r="F700" s="26">
        <f>IF(AND(UPPER(TRIM(Applications!I700))="SKIPPED",ISNUMBER(Applications!A700)),Applications!A700-WEEKDAY(Applications!A700,3),"")</f>
        <v/>
      </c>
      <c r="G700" s="26">
        <f>IF(AND(UPPER(TRIM(Applications!I700))="BOOKMARKED",ISNUMBER(Applications!A700)),Applications!A700-WEEKDAY(Applications!A700,3),"")</f>
        <v/>
      </c>
      <c r="H700" s="26">
        <f>IF(AND(UPPER(TRIM(Applications!I700))="NOT APPLIED",ISNUMBER(Applications!A700)),Applications!A700-WEEKDAY(Applications!A700,3),"")</f>
        <v/>
      </c>
      <c r="I700" s="26">
        <f>IF(AND(UPPER(TRIM(Applications!I700))="REJECTED",ISNUMBER(Applications!M700)),Applications!M700-WEEKDAY(Applications!M700,3),"")</f>
        <v/>
      </c>
      <c r="J700" s="26">
        <f>IF(AND(UPPER(TRIM(Applications!I700))="OFFER",ISNUMBER(Applications!M700)),Applications!M700-WEEKDAY(Applications!M700,3),"")</f>
        <v/>
      </c>
      <c r="K700" s="26">
        <f>IF(TRIM(Applications!J700)="","",IFERROR(LOOKUP(2,1/ISNUMBER(SEARCH($R$2:$R$25,Applications!J700)),$S$2:$S$25),""))</f>
        <v/>
      </c>
      <c r="L700" s="26">
        <f>IF(K700="","",IF(COUNTIF(K$2:K700,K700)=1,COUNTIF(K$2:K$2000,K700)+(2001-ROW())/100000,""))</f>
        <v/>
      </c>
      <c r="M700" s="26">
        <f>IF(TRIM(Applications!D700)="","",TRIM(LEFT(TRIM(Applications!D700),FIND(",",TRIM(Applications!D700)&amp;",")-1)))</f>
        <v/>
      </c>
      <c r="N700" s="26">
        <f>IF(M700="","",IF(LEN(TRIM(LEFT(TRIM(MID(TRIM(Applications!D700),FIND(",",TRIM(Applications!D700)&amp;",")+1,200)),FIND(",",TRIM(MID(TRIM(Applications!D700),FIND(",",TRIM(Applications!D700)&amp;",")+1,200))&amp;",")-1)))=2,UPPER(TRIM(LEFT(TRIM(MID(TRIM(Applications!D700),FIND(",",TRIM(Applications!D700)&amp;",")+1,200)),FIND(",",TRIM(MID(TRIM(Applications!D700),FIND(",",TRIM(Applications!D700)&amp;",")+1,200))&amp;",")-1))),IFERROR(VLOOKUP(LOWER(TRIM(LEFT(TRIM(MID(TRIM(Applications!D700),FIND(",",TRIM(Applications!D700)&amp;",")+1,200)),FIND(",",TRIM(MID(TRIM(Applications!D700),FIND(",",TRIM(Applications!D700)&amp;",")+1,200))&amp;",")-1))),$U$2:$V$67,2,FALSE),"")))</f>
        <v/>
      </c>
      <c r="O700" s="26">
        <f>IF(M700="","",IF(N700="",M700,M700&amp;", "&amp;N700))</f>
        <v/>
      </c>
      <c r="P700" s="26">
        <f>IF(O700="","",IF(COUNTIF(O$2:O700,O700)=1,COUNTIF(O$2:O$2000,O700)+(2001-ROW())/100000,""))</f>
        <v/>
      </c>
    </row>
    <row r="701">
      <c r="A701" s="26">
        <f>IF(AND(ISNUMBER(Applications!A701),ISNUMBER(Applications!M701),OR(UPPER(TRIM(Applications!I701))="INTERVIEWING",UPPER(TRIM(Applications!I701))="REJECTED",UPPER(TRIM(Applications!I701))="OFFER")),IF(Applications!M701&gt;=Applications!A701,Applications!M701-Applications!A701,""),"")</f>
        <v/>
      </c>
      <c r="B701" s="26">
        <f>IF(AND(D701=1,ISNUMBER(Applications!A701)),WEEKDAY(Applications!A701),"")</f>
        <v/>
      </c>
      <c r="C701" s="27">
        <f>IF(AND(D701=1,ISNUMBER(Applications!A701)),Applications!A701-WEEKDAY(Applications!A701,3),"")</f>
        <v/>
      </c>
      <c r="D701" s="26">
        <f>IF(OR(UPPER(TRIM(Applications!I701))="APPLIED",UPPER(TRIM(Applications!I701))="INTERVIEWING",UPPER(TRIM(Applications!I701))="REJECTED",UPPER(TRIM(Applications!I701))="OFFER"),1,0)</f>
        <v/>
      </c>
      <c r="E701" s="26">
        <f>IF(AND(ISNUMBER(Applications!M701),OR(N(Applications!O701)&gt;0,UPPER(TRIM(Applications!I701))="INTERVIEWING",UPPER(TRIM(Applications!I701))="OFFER")),Applications!M701-WEEKDAY(Applications!M701,3),"")</f>
        <v/>
      </c>
      <c r="F701" s="26">
        <f>IF(AND(UPPER(TRIM(Applications!I701))="SKIPPED",ISNUMBER(Applications!A701)),Applications!A701-WEEKDAY(Applications!A701,3),"")</f>
        <v/>
      </c>
      <c r="G701" s="26">
        <f>IF(AND(UPPER(TRIM(Applications!I701))="BOOKMARKED",ISNUMBER(Applications!A701)),Applications!A701-WEEKDAY(Applications!A701,3),"")</f>
        <v/>
      </c>
      <c r="H701" s="26">
        <f>IF(AND(UPPER(TRIM(Applications!I701))="NOT APPLIED",ISNUMBER(Applications!A701)),Applications!A701-WEEKDAY(Applications!A701,3),"")</f>
        <v/>
      </c>
      <c r="I701" s="26">
        <f>IF(AND(UPPER(TRIM(Applications!I701))="REJECTED",ISNUMBER(Applications!M701)),Applications!M701-WEEKDAY(Applications!M701,3),"")</f>
        <v/>
      </c>
      <c r="J701" s="26">
        <f>IF(AND(UPPER(TRIM(Applications!I701))="OFFER",ISNUMBER(Applications!M701)),Applications!M701-WEEKDAY(Applications!M701,3),"")</f>
        <v/>
      </c>
      <c r="K701" s="26">
        <f>IF(TRIM(Applications!J701)="","",IFERROR(LOOKUP(2,1/ISNUMBER(SEARCH($R$2:$R$25,Applications!J701)),$S$2:$S$25),""))</f>
        <v/>
      </c>
      <c r="L701" s="26">
        <f>IF(K701="","",IF(COUNTIF(K$2:K701,K701)=1,COUNTIF(K$2:K$2000,K701)+(2001-ROW())/100000,""))</f>
        <v/>
      </c>
      <c r="M701" s="26">
        <f>IF(TRIM(Applications!D701)="","",TRIM(LEFT(TRIM(Applications!D701),FIND(",",TRIM(Applications!D701)&amp;",")-1)))</f>
        <v/>
      </c>
      <c r="N701" s="26">
        <f>IF(M701="","",IF(LEN(TRIM(LEFT(TRIM(MID(TRIM(Applications!D701),FIND(",",TRIM(Applications!D701)&amp;",")+1,200)),FIND(",",TRIM(MID(TRIM(Applications!D701),FIND(",",TRIM(Applications!D701)&amp;",")+1,200))&amp;",")-1)))=2,UPPER(TRIM(LEFT(TRIM(MID(TRIM(Applications!D701),FIND(",",TRIM(Applications!D701)&amp;",")+1,200)),FIND(",",TRIM(MID(TRIM(Applications!D701),FIND(",",TRIM(Applications!D701)&amp;",")+1,200))&amp;",")-1))),IFERROR(VLOOKUP(LOWER(TRIM(LEFT(TRIM(MID(TRIM(Applications!D701),FIND(",",TRIM(Applications!D701)&amp;",")+1,200)),FIND(",",TRIM(MID(TRIM(Applications!D701),FIND(",",TRIM(Applications!D701)&amp;",")+1,200))&amp;",")-1))),$U$2:$V$67,2,FALSE),"")))</f>
        <v/>
      </c>
      <c r="O701" s="26">
        <f>IF(M701="","",IF(N701="",M701,M701&amp;", "&amp;N701))</f>
        <v/>
      </c>
      <c r="P701" s="26">
        <f>IF(O701="","",IF(COUNTIF(O$2:O701,O701)=1,COUNTIF(O$2:O$2000,O701)+(2001-ROW())/100000,""))</f>
        <v/>
      </c>
    </row>
    <row r="702">
      <c r="A702" s="26">
        <f>IF(AND(ISNUMBER(Applications!A702),ISNUMBER(Applications!M702),OR(UPPER(TRIM(Applications!I702))="INTERVIEWING",UPPER(TRIM(Applications!I702))="REJECTED",UPPER(TRIM(Applications!I702))="OFFER")),IF(Applications!M702&gt;=Applications!A702,Applications!M702-Applications!A702,""),"")</f>
        <v/>
      </c>
      <c r="B702" s="26">
        <f>IF(AND(D702=1,ISNUMBER(Applications!A702)),WEEKDAY(Applications!A702),"")</f>
        <v/>
      </c>
      <c r="C702" s="27">
        <f>IF(AND(D702=1,ISNUMBER(Applications!A702)),Applications!A702-WEEKDAY(Applications!A702,3),"")</f>
        <v/>
      </c>
      <c r="D702" s="26">
        <f>IF(OR(UPPER(TRIM(Applications!I702))="APPLIED",UPPER(TRIM(Applications!I702))="INTERVIEWING",UPPER(TRIM(Applications!I702))="REJECTED",UPPER(TRIM(Applications!I702))="OFFER"),1,0)</f>
        <v/>
      </c>
      <c r="E702" s="26">
        <f>IF(AND(ISNUMBER(Applications!M702),OR(N(Applications!O702)&gt;0,UPPER(TRIM(Applications!I702))="INTERVIEWING",UPPER(TRIM(Applications!I702))="OFFER")),Applications!M702-WEEKDAY(Applications!M702,3),"")</f>
        <v/>
      </c>
      <c r="F702" s="26">
        <f>IF(AND(UPPER(TRIM(Applications!I702))="SKIPPED",ISNUMBER(Applications!A702)),Applications!A702-WEEKDAY(Applications!A702,3),"")</f>
        <v/>
      </c>
      <c r="G702" s="26">
        <f>IF(AND(UPPER(TRIM(Applications!I702))="BOOKMARKED",ISNUMBER(Applications!A702)),Applications!A702-WEEKDAY(Applications!A702,3),"")</f>
        <v/>
      </c>
      <c r="H702" s="26">
        <f>IF(AND(UPPER(TRIM(Applications!I702))="NOT APPLIED",ISNUMBER(Applications!A702)),Applications!A702-WEEKDAY(Applications!A702,3),"")</f>
        <v/>
      </c>
      <c r="I702" s="26">
        <f>IF(AND(UPPER(TRIM(Applications!I702))="REJECTED",ISNUMBER(Applications!M702)),Applications!M702-WEEKDAY(Applications!M702,3),"")</f>
        <v/>
      </c>
      <c r="J702" s="26">
        <f>IF(AND(UPPER(TRIM(Applications!I702))="OFFER",ISNUMBER(Applications!M702)),Applications!M702-WEEKDAY(Applications!M702,3),"")</f>
        <v/>
      </c>
      <c r="K702" s="26">
        <f>IF(TRIM(Applications!J702)="","",IFERROR(LOOKUP(2,1/ISNUMBER(SEARCH($R$2:$R$25,Applications!J702)),$S$2:$S$25),""))</f>
        <v/>
      </c>
      <c r="L702" s="26">
        <f>IF(K702="","",IF(COUNTIF(K$2:K702,K702)=1,COUNTIF(K$2:K$2000,K702)+(2001-ROW())/100000,""))</f>
        <v/>
      </c>
      <c r="M702" s="26">
        <f>IF(TRIM(Applications!D702)="","",TRIM(LEFT(TRIM(Applications!D702),FIND(",",TRIM(Applications!D702)&amp;",")-1)))</f>
        <v/>
      </c>
      <c r="N702" s="26">
        <f>IF(M702="","",IF(LEN(TRIM(LEFT(TRIM(MID(TRIM(Applications!D702),FIND(",",TRIM(Applications!D702)&amp;",")+1,200)),FIND(",",TRIM(MID(TRIM(Applications!D702),FIND(",",TRIM(Applications!D702)&amp;",")+1,200))&amp;",")-1)))=2,UPPER(TRIM(LEFT(TRIM(MID(TRIM(Applications!D702),FIND(",",TRIM(Applications!D702)&amp;",")+1,200)),FIND(",",TRIM(MID(TRIM(Applications!D702),FIND(",",TRIM(Applications!D702)&amp;",")+1,200))&amp;",")-1))),IFERROR(VLOOKUP(LOWER(TRIM(LEFT(TRIM(MID(TRIM(Applications!D702),FIND(",",TRIM(Applications!D702)&amp;",")+1,200)),FIND(",",TRIM(MID(TRIM(Applications!D702),FIND(",",TRIM(Applications!D702)&amp;",")+1,200))&amp;",")-1))),$U$2:$V$67,2,FALSE),"")))</f>
        <v/>
      </c>
      <c r="O702" s="26">
        <f>IF(M702="","",IF(N702="",M702,M702&amp;", "&amp;N702))</f>
        <v/>
      </c>
      <c r="P702" s="26">
        <f>IF(O702="","",IF(COUNTIF(O$2:O702,O702)=1,COUNTIF(O$2:O$2000,O702)+(2001-ROW())/100000,""))</f>
        <v/>
      </c>
    </row>
    <row r="703">
      <c r="A703" s="26">
        <f>IF(AND(ISNUMBER(Applications!A703),ISNUMBER(Applications!M703),OR(UPPER(TRIM(Applications!I703))="INTERVIEWING",UPPER(TRIM(Applications!I703))="REJECTED",UPPER(TRIM(Applications!I703))="OFFER")),IF(Applications!M703&gt;=Applications!A703,Applications!M703-Applications!A703,""),"")</f>
        <v/>
      </c>
      <c r="B703" s="26">
        <f>IF(AND(D703=1,ISNUMBER(Applications!A703)),WEEKDAY(Applications!A703),"")</f>
        <v/>
      </c>
      <c r="C703" s="27">
        <f>IF(AND(D703=1,ISNUMBER(Applications!A703)),Applications!A703-WEEKDAY(Applications!A703,3),"")</f>
        <v/>
      </c>
      <c r="D703" s="26">
        <f>IF(OR(UPPER(TRIM(Applications!I703))="APPLIED",UPPER(TRIM(Applications!I703))="INTERVIEWING",UPPER(TRIM(Applications!I703))="REJECTED",UPPER(TRIM(Applications!I703))="OFFER"),1,0)</f>
        <v/>
      </c>
      <c r="E703" s="26">
        <f>IF(AND(ISNUMBER(Applications!M703),OR(N(Applications!O703)&gt;0,UPPER(TRIM(Applications!I703))="INTERVIEWING",UPPER(TRIM(Applications!I703))="OFFER")),Applications!M703-WEEKDAY(Applications!M703,3),"")</f>
        <v/>
      </c>
      <c r="F703" s="26">
        <f>IF(AND(UPPER(TRIM(Applications!I703))="SKIPPED",ISNUMBER(Applications!A703)),Applications!A703-WEEKDAY(Applications!A703,3),"")</f>
        <v/>
      </c>
      <c r="G703" s="26">
        <f>IF(AND(UPPER(TRIM(Applications!I703))="BOOKMARKED",ISNUMBER(Applications!A703)),Applications!A703-WEEKDAY(Applications!A703,3),"")</f>
        <v/>
      </c>
      <c r="H703" s="26">
        <f>IF(AND(UPPER(TRIM(Applications!I703))="NOT APPLIED",ISNUMBER(Applications!A703)),Applications!A703-WEEKDAY(Applications!A703,3),"")</f>
        <v/>
      </c>
      <c r="I703" s="26">
        <f>IF(AND(UPPER(TRIM(Applications!I703))="REJECTED",ISNUMBER(Applications!M703)),Applications!M703-WEEKDAY(Applications!M703,3),"")</f>
        <v/>
      </c>
      <c r="J703" s="26">
        <f>IF(AND(UPPER(TRIM(Applications!I703))="OFFER",ISNUMBER(Applications!M703)),Applications!M703-WEEKDAY(Applications!M703,3),"")</f>
        <v/>
      </c>
      <c r="K703" s="26">
        <f>IF(TRIM(Applications!J703)="","",IFERROR(LOOKUP(2,1/ISNUMBER(SEARCH($R$2:$R$25,Applications!J703)),$S$2:$S$25),""))</f>
        <v/>
      </c>
      <c r="L703" s="26">
        <f>IF(K703="","",IF(COUNTIF(K$2:K703,K703)=1,COUNTIF(K$2:K$2000,K703)+(2001-ROW())/100000,""))</f>
        <v/>
      </c>
      <c r="M703" s="26">
        <f>IF(TRIM(Applications!D703)="","",TRIM(LEFT(TRIM(Applications!D703),FIND(",",TRIM(Applications!D703)&amp;",")-1)))</f>
        <v/>
      </c>
      <c r="N703" s="26">
        <f>IF(M703="","",IF(LEN(TRIM(LEFT(TRIM(MID(TRIM(Applications!D703),FIND(",",TRIM(Applications!D703)&amp;",")+1,200)),FIND(",",TRIM(MID(TRIM(Applications!D703),FIND(",",TRIM(Applications!D703)&amp;",")+1,200))&amp;",")-1)))=2,UPPER(TRIM(LEFT(TRIM(MID(TRIM(Applications!D703),FIND(",",TRIM(Applications!D703)&amp;",")+1,200)),FIND(",",TRIM(MID(TRIM(Applications!D703),FIND(",",TRIM(Applications!D703)&amp;",")+1,200))&amp;",")-1))),IFERROR(VLOOKUP(LOWER(TRIM(LEFT(TRIM(MID(TRIM(Applications!D703),FIND(",",TRIM(Applications!D703)&amp;",")+1,200)),FIND(",",TRIM(MID(TRIM(Applications!D703),FIND(",",TRIM(Applications!D703)&amp;",")+1,200))&amp;",")-1))),$U$2:$V$67,2,FALSE),"")))</f>
        <v/>
      </c>
      <c r="O703" s="26">
        <f>IF(M703="","",IF(N703="",M703,M703&amp;", "&amp;N703))</f>
        <v/>
      </c>
      <c r="P703" s="26">
        <f>IF(O703="","",IF(COUNTIF(O$2:O703,O703)=1,COUNTIF(O$2:O$2000,O703)+(2001-ROW())/100000,""))</f>
        <v/>
      </c>
    </row>
    <row r="704">
      <c r="A704" s="26">
        <f>IF(AND(ISNUMBER(Applications!A704),ISNUMBER(Applications!M704),OR(UPPER(TRIM(Applications!I704))="INTERVIEWING",UPPER(TRIM(Applications!I704))="REJECTED",UPPER(TRIM(Applications!I704))="OFFER")),IF(Applications!M704&gt;=Applications!A704,Applications!M704-Applications!A704,""),"")</f>
        <v/>
      </c>
      <c r="B704" s="26">
        <f>IF(AND(D704=1,ISNUMBER(Applications!A704)),WEEKDAY(Applications!A704),"")</f>
        <v/>
      </c>
      <c r="C704" s="27">
        <f>IF(AND(D704=1,ISNUMBER(Applications!A704)),Applications!A704-WEEKDAY(Applications!A704,3),"")</f>
        <v/>
      </c>
      <c r="D704" s="26">
        <f>IF(OR(UPPER(TRIM(Applications!I704))="APPLIED",UPPER(TRIM(Applications!I704))="INTERVIEWING",UPPER(TRIM(Applications!I704))="REJECTED",UPPER(TRIM(Applications!I704))="OFFER"),1,0)</f>
        <v/>
      </c>
      <c r="E704" s="26">
        <f>IF(AND(ISNUMBER(Applications!M704),OR(N(Applications!O704)&gt;0,UPPER(TRIM(Applications!I704))="INTERVIEWING",UPPER(TRIM(Applications!I704))="OFFER")),Applications!M704-WEEKDAY(Applications!M704,3),"")</f>
        <v/>
      </c>
      <c r="F704" s="26">
        <f>IF(AND(UPPER(TRIM(Applications!I704))="SKIPPED",ISNUMBER(Applications!A704)),Applications!A704-WEEKDAY(Applications!A704,3),"")</f>
        <v/>
      </c>
      <c r="G704" s="26">
        <f>IF(AND(UPPER(TRIM(Applications!I704))="BOOKMARKED",ISNUMBER(Applications!A704)),Applications!A704-WEEKDAY(Applications!A704,3),"")</f>
        <v/>
      </c>
      <c r="H704" s="26">
        <f>IF(AND(UPPER(TRIM(Applications!I704))="NOT APPLIED",ISNUMBER(Applications!A704)),Applications!A704-WEEKDAY(Applications!A704,3),"")</f>
        <v/>
      </c>
      <c r="I704" s="26">
        <f>IF(AND(UPPER(TRIM(Applications!I704))="REJECTED",ISNUMBER(Applications!M704)),Applications!M704-WEEKDAY(Applications!M704,3),"")</f>
        <v/>
      </c>
      <c r="J704" s="26">
        <f>IF(AND(UPPER(TRIM(Applications!I704))="OFFER",ISNUMBER(Applications!M704)),Applications!M704-WEEKDAY(Applications!M704,3),"")</f>
        <v/>
      </c>
      <c r="K704" s="26">
        <f>IF(TRIM(Applications!J704)="","",IFERROR(LOOKUP(2,1/ISNUMBER(SEARCH($R$2:$R$25,Applications!J704)),$S$2:$S$25),""))</f>
        <v/>
      </c>
      <c r="L704" s="26">
        <f>IF(K704="","",IF(COUNTIF(K$2:K704,K704)=1,COUNTIF(K$2:K$2000,K704)+(2001-ROW())/100000,""))</f>
        <v/>
      </c>
      <c r="M704" s="26">
        <f>IF(TRIM(Applications!D704)="","",TRIM(LEFT(TRIM(Applications!D704),FIND(",",TRIM(Applications!D704)&amp;",")-1)))</f>
        <v/>
      </c>
      <c r="N704" s="26">
        <f>IF(M704="","",IF(LEN(TRIM(LEFT(TRIM(MID(TRIM(Applications!D704),FIND(",",TRIM(Applications!D704)&amp;",")+1,200)),FIND(",",TRIM(MID(TRIM(Applications!D704),FIND(",",TRIM(Applications!D704)&amp;",")+1,200))&amp;",")-1)))=2,UPPER(TRIM(LEFT(TRIM(MID(TRIM(Applications!D704),FIND(",",TRIM(Applications!D704)&amp;",")+1,200)),FIND(",",TRIM(MID(TRIM(Applications!D704),FIND(",",TRIM(Applications!D704)&amp;",")+1,200))&amp;",")-1))),IFERROR(VLOOKUP(LOWER(TRIM(LEFT(TRIM(MID(TRIM(Applications!D704),FIND(",",TRIM(Applications!D704)&amp;",")+1,200)),FIND(",",TRIM(MID(TRIM(Applications!D704),FIND(",",TRIM(Applications!D704)&amp;",")+1,200))&amp;",")-1))),$U$2:$V$67,2,FALSE),"")))</f>
        <v/>
      </c>
      <c r="O704" s="26">
        <f>IF(M704="","",IF(N704="",M704,M704&amp;", "&amp;N704))</f>
        <v/>
      </c>
      <c r="P704" s="26">
        <f>IF(O704="","",IF(COUNTIF(O$2:O704,O704)=1,COUNTIF(O$2:O$2000,O704)+(2001-ROW())/100000,""))</f>
        <v/>
      </c>
    </row>
    <row r="705">
      <c r="A705" s="26">
        <f>IF(AND(ISNUMBER(Applications!A705),ISNUMBER(Applications!M705),OR(UPPER(TRIM(Applications!I705))="INTERVIEWING",UPPER(TRIM(Applications!I705))="REJECTED",UPPER(TRIM(Applications!I705))="OFFER")),IF(Applications!M705&gt;=Applications!A705,Applications!M705-Applications!A705,""),"")</f>
        <v/>
      </c>
      <c r="B705" s="26">
        <f>IF(AND(D705=1,ISNUMBER(Applications!A705)),WEEKDAY(Applications!A705),"")</f>
        <v/>
      </c>
      <c r="C705" s="27">
        <f>IF(AND(D705=1,ISNUMBER(Applications!A705)),Applications!A705-WEEKDAY(Applications!A705,3),"")</f>
        <v/>
      </c>
      <c r="D705" s="26">
        <f>IF(OR(UPPER(TRIM(Applications!I705))="APPLIED",UPPER(TRIM(Applications!I705))="INTERVIEWING",UPPER(TRIM(Applications!I705))="REJECTED",UPPER(TRIM(Applications!I705))="OFFER"),1,0)</f>
        <v/>
      </c>
      <c r="E705" s="26">
        <f>IF(AND(ISNUMBER(Applications!M705),OR(N(Applications!O705)&gt;0,UPPER(TRIM(Applications!I705))="INTERVIEWING",UPPER(TRIM(Applications!I705))="OFFER")),Applications!M705-WEEKDAY(Applications!M705,3),"")</f>
        <v/>
      </c>
      <c r="F705" s="26">
        <f>IF(AND(UPPER(TRIM(Applications!I705))="SKIPPED",ISNUMBER(Applications!A705)),Applications!A705-WEEKDAY(Applications!A705,3),"")</f>
        <v/>
      </c>
      <c r="G705" s="26">
        <f>IF(AND(UPPER(TRIM(Applications!I705))="BOOKMARKED",ISNUMBER(Applications!A705)),Applications!A705-WEEKDAY(Applications!A705,3),"")</f>
        <v/>
      </c>
      <c r="H705" s="26">
        <f>IF(AND(UPPER(TRIM(Applications!I705))="NOT APPLIED",ISNUMBER(Applications!A705)),Applications!A705-WEEKDAY(Applications!A705,3),"")</f>
        <v/>
      </c>
      <c r="I705" s="26">
        <f>IF(AND(UPPER(TRIM(Applications!I705))="REJECTED",ISNUMBER(Applications!M705)),Applications!M705-WEEKDAY(Applications!M705,3),"")</f>
        <v/>
      </c>
      <c r="J705" s="26">
        <f>IF(AND(UPPER(TRIM(Applications!I705))="OFFER",ISNUMBER(Applications!M705)),Applications!M705-WEEKDAY(Applications!M705,3),"")</f>
        <v/>
      </c>
      <c r="K705" s="26">
        <f>IF(TRIM(Applications!J705)="","",IFERROR(LOOKUP(2,1/ISNUMBER(SEARCH($R$2:$R$25,Applications!J705)),$S$2:$S$25),""))</f>
        <v/>
      </c>
      <c r="L705" s="26">
        <f>IF(K705="","",IF(COUNTIF(K$2:K705,K705)=1,COUNTIF(K$2:K$2000,K705)+(2001-ROW())/100000,""))</f>
        <v/>
      </c>
      <c r="M705" s="26">
        <f>IF(TRIM(Applications!D705)="","",TRIM(LEFT(TRIM(Applications!D705),FIND(",",TRIM(Applications!D705)&amp;",")-1)))</f>
        <v/>
      </c>
      <c r="N705" s="26">
        <f>IF(M705="","",IF(LEN(TRIM(LEFT(TRIM(MID(TRIM(Applications!D705),FIND(",",TRIM(Applications!D705)&amp;",")+1,200)),FIND(",",TRIM(MID(TRIM(Applications!D705),FIND(",",TRIM(Applications!D705)&amp;",")+1,200))&amp;",")-1)))=2,UPPER(TRIM(LEFT(TRIM(MID(TRIM(Applications!D705),FIND(",",TRIM(Applications!D705)&amp;",")+1,200)),FIND(",",TRIM(MID(TRIM(Applications!D705),FIND(",",TRIM(Applications!D705)&amp;",")+1,200))&amp;",")-1))),IFERROR(VLOOKUP(LOWER(TRIM(LEFT(TRIM(MID(TRIM(Applications!D705),FIND(",",TRIM(Applications!D705)&amp;",")+1,200)),FIND(",",TRIM(MID(TRIM(Applications!D705),FIND(",",TRIM(Applications!D705)&amp;",")+1,200))&amp;",")-1))),$U$2:$V$67,2,FALSE),"")))</f>
        <v/>
      </c>
      <c r="O705" s="26">
        <f>IF(M705="","",IF(N705="",M705,M705&amp;", "&amp;N705))</f>
        <v/>
      </c>
      <c r="P705" s="26">
        <f>IF(O705="","",IF(COUNTIF(O$2:O705,O705)=1,COUNTIF(O$2:O$2000,O705)+(2001-ROW())/100000,""))</f>
        <v/>
      </c>
    </row>
    <row r="706">
      <c r="A706" s="26">
        <f>IF(AND(ISNUMBER(Applications!A706),ISNUMBER(Applications!M706),OR(UPPER(TRIM(Applications!I706))="INTERVIEWING",UPPER(TRIM(Applications!I706))="REJECTED",UPPER(TRIM(Applications!I706))="OFFER")),IF(Applications!M706&gt;=Applications!A706,Applications!M706-Applications!A706,""),"")</f>
        <v/>
      </c>
      <c r="B706" s="26">
        <f>IF(AND(D706=1,ISNUMBER(Applications!A706)),WEEKDAY(Applications!A706),"")</f>
        <v/>
      </c>
      <c r="C706" s="27">
        <f>IF(AND(D706=1,ISNUMBER(Applications!A706)),Applications!A706-WEEKDAY(Applications!A706,3),"")</f>
        <v/>
      </c>
      <c r="D706" s="26">
        <f>IF(OR(UPPER(TRIM(Applications!I706))="APPLIED",UPPER(TRIM(Applications!I706))="INTERVIEWING",UPPER(TRIM(Applications!I706))="REJECTED",UPPER(TRIM(Applications!I706))="OFFER"),1,0)</f>
        <v/>
      </c>
      <c r="E706" s="26">
        <f>IF(AND(ISNUMBER(Applications!M706),OR(N(Applications!O706)&gt;0,UPPER(TRIM(Applications!I706))="INTERVIEWING",UPPER(TRIM(Applications!I706))="OFFER")),Applications!M706-WEEKDAY(Applications!M706,3),"")</f>
        <v/>
      </c>
      <c r="F706" s="26">
        <f>IF(AND(UPPER(TRIM(Applications!I706))="SKIPPED",ISNUMBER(Applications!A706)),Applications!A706-WEEKDAY(Applications!A706,3),"")</f>
        <v/>
      </c>
      <c r="G706" s="26">
        <f>IF(AND(UPPER(TRIM(Applications!I706))="BOOKMARKED",ISNUMBER(Applications!A706)),Applications!A706-WEEKDAY(Applications!A706,3),"")</f>
        <v/>
      </c>
      <c r="H706" s="26">
        <f>IF(AND(UPPER(TRIM(Applications!I706))="NOT APPLIED",ISNUMBER(Applications!A706)),Applications!A706-WEEKDAY(Applications!A706,3),"")</f>
        <v/>
      </c>
      <c r="I706" s="26">
        <f>IF(AND(UPPER(TRIM(Applications!I706))="REJECTED",ISNUMBER(Applications!M706)),Applications!M706-WEEKDAY(Applications!M706,3),"")</f>
        <v/>
      </c>
      <c r="J706" s="26">
        <f>IF(AND(UPPER(TRIM(Applications!I706))="OFFER",ISNUMBER(Applications!M706)),Applications!M706-WEEKDAY(Applications!M706,3),"")</f>
        <v/>
      </c>
      <c r="K706" s="26">
        <f>IF(TRIM(Applications!J706)="","",IFERROR(LOOKUP(2,1/ISNUMBER(SEARCH($R$2:$R$25,Applications!J706)),$S$2:$S$25),""))</f>
        <v/>
      </c>
      <c r="L706" s="26">
        <f>IF(K706="","",IF(COUNTIF(K$2:K706,K706)=1,COUNTIF(K$2:K$2000,K706)+(2001-ROW())/100000,""))</f>
        <v/>
      </c>
      <c r="M706" s="26">
        <f>IF(TRIM(Applications!D706)="","",TRIM(LEFT(TRIM(Applications!D706),FIND(",",TRIM(Applications!D706)&amp;",")-1)))</f>
        <v/>
      </c>
      <c r="N706" s="26">
        <f>IF(M706="","",IF(LEN(TRIM(LEFT(TRIM(MID(TRIM(Applications!D706),FIND(",",TRIM(Applications!D706)&amp;",")+1,200)),FIND(",",TRIM(MID(TRIM(Applications!D706),FIND(",",TRIM(Applications!D706)&amp;",")+1,200))&amp;",")-1)))=2,UPPER(TRIM(LEFT(TRIM(MID(TRIM(Applications!D706),FIND(",",TRIM(Applications!D706)&amp;",")+1,200)),FIND(",",TRIM(MID(TRIM(Applications!D706),FIND(",",TRIM(Applications!D706)&amp;",")+1,200))&amp;",")-1))),IFERROR(VLOOKUP(LOWER(TRIM(LEFT(TRIM(MID(TRIM(Applications!D706),FIND(",",TRIM(Applications!D706)&amp;",")+1,200)),FIND(",",TRIM(MID(TRIM(Applications!D706),FIND(",",TRIM(Applications!D706)&amp;",")+1,200))&amp;",")-1))),$U$2:$V$67,2,FALSE),"")))</f>
        <v/>
      </c>
      <c r="O706" s="26">
        <f>IF(M706="","",IF(N706="",M706,M706&amp;", "&amp;N706))</f>
        <v/>
      </c>
      <c r="P706" s="26">
        <f>IF(O706="","",IF(COUNTIF(O$2:O706,O706)=1,COUNTIF(O$2:O$2000,O706)+(2001-ROW())/100000,""))</f>
        <v/>
      </c>
    </row>
    <row r="707">
      <c r="A707" s="26">
        <f>IF(AND(ISNUMBER(Applications!A707),ISNUMBER(Applications!M707),OR(UPPER(TRIM(Applications!I707))="INTERVIEWING",UPPER(TRIM(Applications!I707))="REJECTED",UPPER(TRIM(Applications!I707))="OFFER")),IF(Applications!M707&gt;=Applications!A707,Applications!M707-Applications!A707,""),"")</f>
        <v/>
      </c>
      <c r="B707" s="26">
        <f>IF(AND(D707=1,ISNUMBER(Applications!A707)),WEEKDAY(Applications!A707),"")</f>
        <v/>
      </c>
      <c r="C707" s="27">
        <f>IF(AND(D707=1,ISNUMBER(Applications!A707)),Applications!A707-WEEKDAY(Applications!A707,3),"")</f>
        <v/>
      </c>
      <c r="D707" s="26">
        <f>IF(OR(UPPER(TRIM(Applications!I707))="APPLIED",UPPER(TRIM(Applications!I707))="INTERVIEWING",UPPER(TRIM(Applications!I707))="REJECTED",UPPER(TRIM(Applications!I707))="OFFER"),1,0)</f>
        <v/>
      </c>
      <c r="E707" s="26">
        <f>IF(AND(ISNUMBER(Applications!M707),OR(N(Applications!O707)&gt;0,UPPER(TRIM(Applications!I707))="INTERVIEWING",UPPER(TRIM(Applications!I707))="OFFER")),Applications!M707-WEEKDAY(Applications!M707,3),"")</f>
        <v/>
      </c>
      <c r="F707" s="26">
        <f>IF(AND(UPPER(TRIM(Applications!I707))="SKIPPED",ISNUMBER(Applications!A707)),Applications!A707-WEEKDAY(Applications!A707,3),"")</f>
        <v/>
      </c>
      <c r="G707" s="26">
        <f>IF(AND(UPPER(TRIM(Applications!I707))="BOOKMARKED",ISNUMBER(Applications!A707)),Applications!A707-WEEKDAY(Applications!A707,3),"")</f>
        <v/>
      </c>
      <c r="H707" s="26">
        <f>IF(AND(UPPER(TRIM(Applications!I707))="NOT APPLIED",ISNUMBER(Applications!A707)),Applications!A707-WEEKDAY(Applications!A707,3),"")</f>
        <v/>
      </c>
      <c r="I707" s="26">
        <f>IF(AND(UPPER(TRIM(Applications!I707))="REJECTED",ISNUMBER(Applications!M707)),Applications!M707-WEEKDAY(Applications!M707,3),"")</f>
        <v/>
      </c>
      <c r="J707" s="26">
        <f>IF(AND(UPPER(TRIM(Applications!I707))="OFFER",ISNUMBER(Applications!M707)),Applications!M707-WEEKDAY(Applications!M707,3),"")</f>
        <v/>
      </c>
      <c r="K707" s="26">
        <f>IF(TRIM(Applications!J707)="","",IFERROR(LOOKUP(2,1/ISNUMBER(SEARCH($R$2:$R$25,Applications!J707)),$S$2:$S$25),""))</f>
        <v/>
      </c>
      <c r="L707" s="26">
        <f>IF(K707="","",IF(COUNTIF(K$2:K707,K707)=1,COUNTIF(K$2:K$2000,K707)+(2001-ROW())/100000,""))</f>
        <v/>
      </c>
      <c r="M707" s="26">
        <f>IF(TRIM(Applications!D707)="","",TRIM(LEFT(TRIM(Applications!D707),FIND(",",TRIM(Applications!D707)&amp;",")-1)))</f>
        <v/>
      </c>
      <c r="N707" s="26">
        <f>IF(M707="","",IF(LEN(TRIM(LEFT(TRIM(MID(TRIM(Applications!D707),FIND(",",TRIM(Applications!D707)&amp;",")+1,200)),FIND(",",TRIM(MID(TRIM(Applications!D707),FIND(",",TRIM(Applications!D707)&amp;",")+1,200))&amp;",")-1)))=2,UPPER(TRIM(LEFT(TRIM(MID(TRIM(Applications!D707),FIND(",",TRIM(Applications!D707)&amp;",")+1,200)),FIND(",",TRIM(MID(TRIM(Applications!D707),FIND(",",TRIM(Applications!D707)&amp;",")+1,200))&amp;",")-1))),IFERROR(VLOOKUP(LOWER(TRIM(LEFT(TRIM(MID(TRIM(Applications!D707),FIND(",",TRIM(Applications!D707)&amp;",")+1,200)),FIND(",",TRIM(MID(TRIM(Applications!D707),FIND(",",TRIM(Applications!D707)&amp;",")+1,200))&amp;",")-1))),$U$2:$V$67,2,FALSE),"")))</f>
        <v/>
      </c>
      <c r="O707" s="26">
        <f>IF(M707="","",IF(N707="",M707,M707&amp;", "&amp;N707))</f>
        <v/>
      </c>
      <c r="P707" s="26">
        <f>IF(O707="","",IF(COUNTIF(O$2:O707,O707)=1,COUNTIF(O$2:O$2000,O707)+(2001-ROW())/100000,""))</f>
        <v/>
      </c>
    </row>
    <row r="708">
      <c r="A708" s="26">
        <f>IF(AND(ISNUMBER(Applications!A708),ISNUMBER(Applications!M708),OR(UPPER(TRIM(Applications!I708))="INTERVIEWING",UPPER(TRIM(Applications!I708))="REJECTED",UPPER(TRIM(Applications!I708))="OFFER")),IF(Applications!M708&gt;=Applications!A708,Applications!M708-Applications!A708,""),"")</f>
        <v/>
      </c>
      <c r="B708" s="26">
        <f>IF(AND(D708=1,ISNUMBER(Applications!A708)),WEEKDAY(Applications!A708),"")</f>
        <v/>
      </c>
      <c r="C708" s="27">
        <f>IF(AND(D708=1,ISNUMBER(Applications!A708)),Applications!A708-WEEKDAY(Applications!A708,3),"")</f>
        <v/>
      </c>
      <c r="D708" s="26">
        <f>IF(OR(UPPER(TRIM(Applications!I708))="APPLIED",UPPER(TRIM(Applications!I708))="INTERVIEWING",UPPER(TRIM(Applications!I708))="REJECTED",UPPER(TRIM(Applications!I708))="OFFER"),1,0)</f>
        <v/>
      </c>
      <c r="E708" s="26">
        <f>IF(AND(ISNUMBER(Applications!M708),OR(N(Applications!O708)&gt;0,UPPER(TRIM(Applications!I708))="INTERVIEWING",UPPER(TRIM(Applications!I708))="OFFER")),Applications!M708-WEEKDAY(Applications!M708,3),"")</f>
        <v/>
      </c>
      <c r="F708" s="26">
        <f>IF(AND(UPPER(TRIM(Applications!I708))="SKIPPED",ISNUMBER(Applications!A708)),Applications!A708-WEEKDAY(Applications!A708,3),"")</f>
        <v/>
      </c>
      <c r="G708" s="26">
        <f>IF(AND(UPPER(TRIM(Applications!I708))="BOOKMARKED",ISNUMBER(Applications!A708)),Applications!A708-WEEKDAY(Applications!A708,3),"")</f>
        <v/>
      </c>
      <c r="H708" s="26">
        <f>IF(AND(UPPER(TRIM(Applications!I708))="NOT APPLIED",ISNUMBER(Applications!A708)),Applications!A708-WEEKDAY(Applications!A708,3),"")</f>
        <v/>
      </c>
      <c r="I708" s="26">
        <f>IF(AND(UPPER(TRIM(Applications!I708))="REJECTED",ISNUMBER(Applications!M708)),Applications!M708-WEEKDAY(Applications!M708,3),"")</f>
        <v/>
      </c>
      <c r="J708" s="26">
        <f>IF(AND(UPPER(TRIM(Applications!I708))="OFFER",ISNUMBER(Applications!M708)),Applications!M708-WEEKDAY(Applications!M708,3),"")</f>
        <v/>
      </c>
      <c r="K708" s="26">
        <f>IF(TRIM(Applications!J708)="","",IFERROR(LOOKUP(2,1/ISNUMBER(SEARCH($R$2:$R$25,Applications!J708)),$S$2:$S$25),""))</f>
        <v/>
      </c>
      <c r="L708" s="26">
        <f>IF(K708="","",IF(COUNTIF(K$2:K708,K708)=1,COUNTIF(K$2:K$2000,K708)+(2001-ROW())/100000,""))</f>
        <v/>
      </c>
      <c r="M708" s="26">
        <f>IF(TRIM(Applications!D708)="","",TRIM(LEFT(TRIM(Applications!D708),FIND(",",TRIM(Applications!D708)&amp;",")-1)))</f>
        <v/>
      </c>
      <c r="N708" s="26">
        <f>IF(M708="","",IF(LEN(TRIM(LEFT(TRIM(MID(TRIM(Applications!D708),FIND(",",TRIM(Applications!D708)&amp;",")+1,200)),FIND(",",TRIM(MID(TRIM(Applications!D708),FIND(",",TRIM(Applications!D708)&amp;",")+1,200))&amp;",")-1)))=2,UPPER(TRIM(LEFT(TRIM(MID(TRIM(Applications!D708),FIND(",",TRIM(Applications!D708)&amp;",")+1,200)),FIND(",",TRIM(MID(TRIM(Applications!D708),FIND(",",TRIM(Applications!D708)&amp;",")+1,200))&amp;",")-1))),IFERROR(VLOOKUP(LOWER(TRIM(LEFT(TRIM(MID(TRIM(Applications!D708),FIND(",",TRIM(Applications!D708)&amp;",")+1,200)),FIND(",",TRIM(MID(TRIM(Applications!D708),FIND(",",TRIM(Applications!D708)&amp;",")+1,200))&amp;",")-1))),$U$2:$V$67,2,FALSE),"")))</f>
        <v/>
      </c>
      <c r="O708" s="26">
        <f>IF(M708="","",IF(N708="",M708,M708&amp;", "&amp;N708))</f>
        <v/>
      </c>
      <c r="P708" s="26">
        <f>IF(O708="","",IF(COUNTIF(O$2:O708,O708)=1,COUNTIF(O$2:O$2000,O708)+(2001-ROW())/100000,""))</f>
        <v/>
      </c>
    </row>
    <row r="709">
      <c r="A709" s="26">
        <f>IF(AND(ISNUMBER(Applications!A709),ISNUMBER(Applications!M709),OR(UPPER(TRIM(Applications!I709))="INTERVIEWING",UPPER(TRIM(Applications!I709))="REJECTED",UPPER(TRIM(Applications!I709))="OFFER")),IF(Applications!M709&gt;=Applications!A709,Applications!M709-Applications!A709,""),"")</f>
        <v/>
      </c>
      <c r="B709" s="26">
        <f>IF(AND(D709=1,ISNUMBER(Applications!A709)),WEEKDAY(Applications!A709),"")</f>
        <v/>
      </c>
      <c r="C709" s="27">
        <f>IF(AND(D709=1,ISNUMBER(Applications!A709)),Applications!A709-WEEKDAY(Applications!A709,3),"")</f>
        <v/>
      </c>
      <c r="D709" s="26">
        <f>IF(OR(UPPER(TRIM(Applications!I709))="APPLIED",UPPER(TRIM(Applications!I709))="INTERVIEWING",UPPER(TRIM(Applications!I709))="REJECTED",UPPER(TRIM(Applications!I709))="OFFER"),1,0)</f>
        <v/>
      </c>
      <c r="E709" s="26">
        <f>IF(AND(ISNUMBER(Applications!M709),OR(N(Applications!O709)&gt;0,UPPER(TRIM(Applications!I709))="INTERVIEWING",UPPER(TRIM(Applications!I709))="OFFER")),Applications!M709-WEEKDAY(Applications!M709,3),"")</f>
        <v/>
      </c>
      <c r="F709" s="26">
        <f>IF(AND(UPPER(TRIM(Applications!I709))="SKIPPED",ISNUMBER(Applications!A709)),Applications!A709-WEEKDAY(Applications!A709,3),"")</f>
        <v/>
      </c>
      <c r="G709" s="26">
        <f>IF(AND(UPPER(TRIM(Applications!I709))="BOOKMARKED",ISNUMBER(Applications!A709)),Applications!A709-WEEKDAY(Applications!A709,3),"")</f>
        <v/>
      </c>
      <c r="H709" s="26">
        <f>IF(AND(UPPER(TRIM(Applications!I709))="NOT APPLIED",ISNUMBER(Applications!A709)),Applications!A709-WEEKDAY(Applications!A709,3),"")</f>
        <v/>
      </c>
      <c r="I709" s="26">
        <f>IF(AND(UPPER(TRIM(Applications!I709))="REJECTED",ISNUMBER(Applications!M709)),Applications!M709-WEEKDAY(Applications!M709,3),"")</f>
        <v/>
      </c>
      <c r="J709" s="26">
        <f>IF(AND(UPPER(TRIM(Applications!I709))="OFFER",ISNUMBER(Applications!M709)),Applications!M709-WEEKDAY(Applications!M709,3),"")</f>
        <v/>
      </c>
      <c r="K709" s="26">
        <f>IF(TRIM(Applications!J709)="","",IFERROR(LOOKUP(2,1/ISNUMBER(SEARCH($R$2:$R$25,Applications!J709)),$S$2:$S$25),""))</f>
        <v/>
      </c>
      <c r="L709" s="26">
        <f>IF(K709="","",IF(COUNTIF(K$2:K709,K709)=1,COUNTIF(K$2:K$2000,K709)+(2001-ROW())/100000,""))</f>
        <v/>
      </c>
      <c r="M709" s="26">
        <f>IF(TRIM(Applications!D709)="","",TRIM(LEFT(TRIM(Applications!D709),FIND(",",TRIM(Applications!D709)&amp;",")-1)))</f>
        <v/>
      </c>
      <c r="N709" s="26">
        <f>IF(M709="","",IF(LEN(TRIM(LEFT(TRIM(MID(TRIM(Applications!D709),FIND(",",TRIM(Applications!D709)&amp;",")+1,200)),FIND(",",TRIM(MID(TRIM(Applications!D709),FIND(",",TRIM(Applications!D709)&amp;",")+1,200))&amp;",")-1)))=2,UPPER(TRIM(LEFT(TRIM(MID(TRIM(Applications!D709),FIND(",",TRIM(Applications!D709)&amp;",")+1,200)),FIND(",",TRIM(MID(TRIM(Applications!D709),FIND(",",TRIM(Applications!D709)&amp;",")+1,200))&amp;",")-1))),IFERROR(VLOOKUP(LOWER(TRIM(LEFT(TRIM(MID(TRIM(Applications!D709),FIND(",",TRIM(Applications!D709)&amp;",")+1,200)),FIND(",",TRIM(MID(TRIM(Applications!D709),FIND(",",TRIM(Applications!D709)&amp;",")+1,200))&amp;",")-1))),$U$2:$V$67,2,FALSE),"")))</f>
        <v/>
      </c>
      <c r="O709" s="26">
        <f>IF(M709="","",IF(N709="",M709,M709&amp;", "&amp;N709))</f>
        <v/>
      </c>
      <c r="P709" s="26">
        <f>IF(O709="","",IF(COUNTIF(O$2:O709,O709)=1,COUNTIF(O$2:O$2000,O709)+(2001-ROW())/100000,""))</f>
        <v/>
      </c>
    </row>
    <row r="710">
      <c r="A710" s="26">
        <f>IF(AND(ISNUMBER(Applications!A710),ISNUMBER(Applications!M710),OR(UPPER(TRIM(Applications!I710))="INTERVIEWING",UPPER(TRIM(Applications!I710))="REJECTED",UPPER(TRIM(Applications!I710))="OFFER")),IF(Applications!M710&gt;=Applications!A710,Applications!M710-Applications!A710,""),"")</f>
        <v/>
      </c>
      <c r="B710" s="26">
        <f>IF(AND(D710=1,ISNUMBER(Applications!A710)),WEEKDAY(Applications!A710),"")</f>
        <v/>
      </c>
      <c r="C710" s="27">
        <f>IF(AND(D710=1,ISNUMBER(Applications!A710)),Applications!A710-WEEKDAY(Applications!A710,3),"")</f>
        <v/>
      </c>
      <c r="D710" s="26">
        <f>IF(OR(UPPER(TRIM(Applications!I710))="APPLIED",UPPER(TRIM(Applications!I710))="INTERVIEWING",UPPER(TRIM(Applications!I710))="REJECTED",UPPER(TRIM(Applications!I710))="OFFER"),1,0)</f>
        <v/>
      </c>
      <c r="E710" s="26">
        <f>IF(AND(ISNUMBER(Applications!M710),OR(N(Applications!O710)&gt;0,UPPER(TRIM(Applications!I710))="INTERVIEWING",UPPER(TRIM(Applications!I710))="OFFER")),Applications!M710-WEEKDAY(Applications!M710,3),"")</f>
        <v/>
      </c>
      <c r="F710" s="26">
        <f>IF(AND(UPPER(TRIM(Applications!I710))="SKIPPED",ISNUMBER(Applications!A710)),Applications!A710-WEEKDAY(Applications!A710,3),"")</f>
        <v/>
      </c>
      <c r="G710" s="26">
        <f>IF(AND(UPPER(TRIM(Applications!I710))="BOOKMARKED",ISNUMBER(Applications!A710)),Applications!A710-WEEKDAY(Applications!A710,3),"")</f>
        <v/>
      </c>
      <c r="H710" s="26">
        <f>IF(AND(UPPER(TRIM(Applications!I710))="NOT APPLIED",ISNUMBER(Applications!A710)),Applications!A710-WEEKDAY(Applications!A710,3),"")</f>
        <v/>
      </c>
      <c r="I710" s="26">
        <f>IF(AND(UPPER(TRIM(Applications!I710))="REJECTED",ISNUMBER(Applications!M710)),Applications!M710-WEEKDAY(Applications!M710,3),"")</f>
        <v/>
      </c>
      <c r="J710" s="26">
        <f>IF(AND(UPPER(TRIM(Applications!I710))="OFFER",ISNUMBER(Applications!M710)),Applications!M710-WEEKDAY(Applications!M710,3),"")</f>
        <v/>
      </c>
      <c r="K710" s="26">
        <f>IF(TRIM(Applications!J710)="","",IFERROR(LOOKUP(2,1/ISNUMBER(SEARCH($R$2:$R$25,Applications!J710)),$S$2:$S$25),""))</f>
        <v/>
      </c>
      <c r="L710" s="26">
        <f>IF(K710="","",IF(COUNTIF(K$2:K710,K710)=1,COUNTIF(K$2:K$2000,K710)+(2001-ROW())/100000,""))</f>
        <v/>
      </c>
      <c r="M710" s="26">
        <f>IF(TRIM(Applications!D710)="","",TRIM(LEFT(TRIM(Applications!D710),FIND(",",TRIM(Applications!D710)&amp;",")-1)))</f>
        <v/>
      </c>
      <c r="N710" s="26">
        <f>IF(M710="","",IF(LEN(TRIM(LEFT(TRIM(MID(TRIM(Applications!D710),FIND(",",TRIM(Applications!D710)&amp;",")+1,200)),FIND(",",TRIM(MID(TRIM(Applications!D710),FIND(",",TRIM(Applications!D710)&amp;",")+1,200))&amp;",")-1)))=2,UPPER(TRIM(LEFT(TRIM(MID(TRIM(Applications!D710),FIND(",",TRIM(Applications!D710)&amp;",")+1,200)),FIND(",",TRIM(MID(TRIM(Applications!D710),FIND(",",TRIM(Applications!D710)&amp;",")+1,200))&amp;",")-1))),IFERROR(VLOOKUP(LOWER(TRIM(LEFT(TRIM(MID(TRIM(Applications!D710),FIND(",",TRIM(Applications!D710)&amp;",")+1,200)),FIND(",",TRIM(MID(TRIM(Applications!D710),FIND(",",TRIM(Applications!D710)&amp;",")+1,200))&amp;",")-1))),$U$2:$V$67,2,FALSE),"")))</f>
        <v/>
      </c>
      <c r="O710" s="26">
        <f>IF(M710="","",IF(N710="",M710,M710&amp;", "&amp;N710))</f>
        <v/>
      </c>
      <c r="P710" s="26">
        <f>IF(O710="","",IF(COUNTIF(O$2:O710,O710)=1,COUNTIF(O$2:O$2000,O710)+(2001-ROW())/100000,""))</f>
        <v/>
      </c>
    </row>
    <row r="711">
      <c r="A711" s="26">
        <f>IF(AND(ISNUMBER(Applications!A711),ISNUMBER(Applications!M711),OR(UPPER(TRIM(Applications!I711))="INTERVIEWING",UPPER(TRIM(Applications!I711))="REJECTED",UPPER(TRIM(Applications!I711))="OFFER")),IF(Applications!M711&gt;=Applications!A711,Applications!M711-Applications!A711,""),"")</f>
        <v/>
      </c>
      <c r="B711" s="26">
        <f>IF(AND(D711=1,ISNUMBER(Applications!A711)),WEEKDAY(Applications!A711),"")</f>
        <v/>
      </c>
      <c r="C711" s="27">
        <f>IF(AND(D711=1,ISNUMBER(Applications!A711)),Applications!A711-WEEKDAY(Applications!A711,3),"")</f>
        <v/>
      </c>
      <c r="D711" s="26">
        <f>IF(OR(UPPER(TRIM(Applications!I711))="APPLIED",UPPER(TRIM(Applications!I711))="INTERVIEWING",UPPER(TRIM(Applications!I711))="REJECTED",UPPER(TRIM(Applications!I711))="OFFER"),1,0)</f>
        <v/>
      </c>
      <c r="E711" s="26">
        <f>IF(AND(ISNUMBER(Applications!M711),OR(N(Applications!O711)&gt;0,UPPER(TRIM(Applications!I711))="INTERVIEWING",UPPER(TRIM(Applications!I711))="OFFER")),Applications!M711-WEEKDAY(Applications!M711,3),"")</f>
        <v/>
      </c>
      <c r="F711" s="26">
        <f>IF(AND(UPPER(TRIM(Applications!I711))="SKIPPED",ISNUMBER(Applications!A711)),Applications!A711-WEEKDAY(Applications!A711,3),"")</f>
        <v/>
      </c>
      <c r="G711" s="26">
        <f>IF(AND(UPPER(TRIM(Applications!I711))="BOOKMARKED",ISNUMBER(Applications!A711)),Applications!A711-WEEKDAY(Applications!A711,3),"")</f>
        <v/>
      </c>
      <c r="H711" s="26">
        <f>IF(AND(UPPER(TRIM(Applications!I711))="NOT APPLIED",ISNUMBER(Applications!A711)),Applications!A711-WEEKDAY(Applications!A711,3),"")</f>
        <v/>
      </c>
      <c r="I711" s="26">
        <f>IF(AND(UPPER(TRIM(Applications!I711))="REJECTED",ISNUMBER(Applications!M711)),Applications!M711-WEEKDAY(Applications!M711,3),"")</f>
        <v/>
      </c>
      <c r="J711" s="26">
        <f>IF(AND(UPPER(TRIM(Applications!I711))="OFFER",ISNUMBER(Applications!M711)),Applications!M711-WEEKDAY(Applications!M711,3),"")</f>
        <v/>
      </c>
      <c r="K711" s="26">
        <f>IF(TRIM(Applications!J711)="","",IFERROR(LOOKUP(2,1/ISNUMBER(SEARCH($R$2:$R$25,Applications!J711)),$S$2:$S$25),""))</f>
        <v/>
      </c>
      <c r="L711" s="26">
        <f>IF(K711="","",IF(COUNTIF(K$2:K711,K711)=1,COUNTIF(K$2:K$2000,K711)+(2001-ROW())/100000,""))</f>
        <v/>
      </c>
      <c r="M711" s="26">
        <f>IF(TRIM(Applications!D711)="","",TRIM(LEFT(TRIM(Applications!D711),FIND(",",TRIM(Applications!D711)&amp;",")-1)))</f>
        <v/>
      </c>
      <c r="N711" s="26">
        <f>IF(M711="","",IF(LEN(TRIM(LEFT(TRIM(MID(TRIM(Applications!D711),FIND(",",TRIM(Applications!D711)&amp;",")+1,200)),FIND(",",TRIM(MID(TRIM(Applications!D711),FIND(",",TRIM(Applications!D711)&amp;",")+1,200))&amp;",")-1)))=2,UPPER(TRIM(LEFT(TRIM(MID(TRIM(Applications!D711),FIND(",",TRIM(Applications!D711)&amp;",")+1,200)),FIND(",",TRIM(MID(TRIM(Applications!D711),FIND(",",TRIM(Applications!D711)&amp;",")+1,200))&amp;",")-1))),IFERROR(VLOOKUP(LOWER(TRIM(LEFT(TRIM(MID(TRIM(Applications!D711),FIND(",",TRIM(Applications!D711)&amp;",")+1,200)),FIND(",",TRIM(MID(TRIM(Applications!D711),FIND(",",TRIM(Applications!D711)&amp;",")+1,200))&amp;",")-1))),$U$2:$V$67,2,FALSE),"")))</f>
        <v/>
      </c>
      <c r="O711" s="26">
        <f>IF(M711="","",IF(N711="",M711,M711&amp;", "&amp;N711))</f>
        <v/>
      </c>
      <c r="P711" s="26">
        <f>IF(O711="","",IF(COUNTIF(O$2:O711,O711)=1,COUNTIF(O$2:O$2000,O711)+(2001-ROW())/100000,""))</f>
        <v/>
      </c>
    </row>
    <row r="712">
      <c r="A712" s="26">
        <f>IF(AND(ISNUMBER(Applications!A712),ISNUMBER(Applications!M712),OR(UPPER(TRIM(Applications!I712))="INTERVIEWING",UPPER(TRIM(Applications!I712))="REJECTED",UPPER(TRIM(Applications!I712))="OFFER")),IF(Applications!M712&gt;=Applications!A712,Applications!M712-Applications!A712,""),"")</f>
        <v/>
      </c>
      <c r="B712" s="26">
        <f>IF(AND(D712=1,ISNUMBER(Applications!A712)),WEEKDAY(Applications!A712),"")</f>
        <v/>
      </c>
      <c r="C712" s="27">
        <f>IF(AND(D712=1,ISNUMBER(Applications!A712)),Applications!A712-WEEKDAY(Applications!A712,3),"")</f>
        <v/>
      </c>
      <c r="D712" s="26">
        <f>IF(OR(UPPER(TRIM(Applications!I712))="APPLIED",UPPER(TRIM(Applications!I712))="INTERVIEWING",UPPER(TRIM(Applications!I712))="REJECTED",UPPER(TRIM(Applications!I712))="OFFER"),1,0)</f>
        <v/>
      </c>
      <c r="E712" s="26">
        <f>IF(AND(ISNUMBER(Applications!M712),OR(N(Applications!O712)&gt;0,UPPER(TRIM(Applications!I712))="INTERVIEWING",UPPER(TRIM(Applications!I712))="OFFER")),Applications!M712-WEEKDAY(Applications!M712,3),"")</f>
        <v/>
      </c>
      <c r="F712" s="26">
        <f>IF(AND(UPPER(TRIM(Applications!I712))="SKIPPED",ISNUMBER(Applications!A712)),Applications!A712-WEEKDAY(Applications!A712,3),"")</f>
        <v/>
      </c>
      <c r="G712" s="26">
        <f>IF(AND(UPPER(TRIM(Applications!I712))="BOOKMARKED",ISNUMBER(Applications!A712)),Applications!A712-WEEKDAY(Applications!A712,3),"")</f>
        <v/>
      </c>
      <c r="H712" s="26">
        <f>IF(AND(UPPER(TRIM(Applications!I712))="NOT APPLIED",ISNUMBER(Applications!A712)),Applications!A712-WEEKDAY(Applications!A712,3),"")</f>
        <v/>
      </c>
      <c r="I712" s="26">
        <f>IF(AND(UPPER(TRIM(Applications!I712))="REJECTED",ISNUMBER(Applications!M712)),Applications!M712-WEEKDAY(Applications!M712,3),"")</f>
        <v/>
      </c>
      <c r="J712" s="26">
        <f>IF(AND(UPPER(TRIM(Applications!I712))="OFFER",ISNUMBER(Applications!M712)),Applications!M712-WEEKDAY(Applications!M712,3),"")</f>
        <v/>
      </c>
      <c r="K712" s="26">
        <f>IF(TRIM(Applications!J712)="","",IFERROR(LOOKUP(2,1/ISNUMBER(SEARCH($R$2:$R$25,Applications!J712)),$S$2:$S$25),""))</f>
        <v/>
      </c>
      <c r="L712" s="26">
        <f>IF(K712="","",IF(COUNTIF(K$2:K712,K712)=1,COUNTIF(K$2:K$2000,K712)+(2001-ROW())/100000,""))</f>
        <v/>
      </c>
      <c r="M712" s="26">
        <f>IF(TRIM(Applications!D712)="","",TRIM(LEFT(TRIM(Applications!D712),FIND(",",TRIM(Applications!D712)&amp;",")-1)))</f>
        <v/>
      </c>
      <c r="N712" s="26">
        <f>IF(M712="","",IF(LEN(TRIM(LEFT(TRIM(MID(TRIM(Applications!D712),FIND(",",TRIM(Applications!D712)&amp;",")+1,200)),FIND(",",TRIM(MID(TRIM(Applications!D712),FIND(",",TRIM(Applications!D712)&amp;",")+1,200))&amp;",")-1)))=2,UPPER(TRIM(LEFT(TRIM(MID(TRIM(Applications!D712),FIND(",",TRIM(Applications!D712)&amp;",")+1,200)),FIND(",",TRIM(MID(TRIM(Applications!D712),FIND(",",TRIM(Applications!D712)&amp;",")+1,200))&amp;",")-1))),IFERROR(VLOOKUP(LOWER(TRIM(LEFT(TRIM(MID(TRIM(Applications!D712),FIND(",",TRIM(Applications!D712)&amp;",")+1,200)),FIND(",",TRIM(MID(TRIM(Applications!D712),FIND(",",TRIM(Applications!D712)&amp;",")+1,200))&amp;",")-1))),$U$2:$V$67,2,FALSE),"")))</f>
        <v/>
      </c>
      <c r="O712" s="26">
        <f>IF(M712="","",IF(N712="",M712,M712&amp;", "&amp;N712))</f>
        <v/>
      </c>
      <c r="P712" s="26">
        <f>IF(O712="","",IF(COUNTIF(O$2:O712,O712)=1,COUNTIF(O$2:O$2000,O712)+(2001-ROW())/100000,""))</f>
        <v/>
      </c>
    </row>
    <row r="713">
      <c r="A713" s="26">
        <f>IF(AND(ISNUMBER(Applications!A713),ISNUMBER(Applications!M713),OR(UPPER(TRIM(Applications!I713))="INTERVIEWING",UPPER(TRIM(Applications!I713))="REJECTED",UPPER(TRIM(Applications!I713))="OFFER")),IF(Applications!M713&gt;=Applications!A713,Applications!M713-Applications!A713,""),"")</f>
        <v/>
      </c>
      <c r="B713" s="26">
        <f>IF(AND(D713=1,ISNUMBER(Applications!A713)),WEEKDAY(Applications!A713),"")</f>
        <v/>
      </c>
      <c r="C713" s="27">
        <f>IF(AND(D713=1,ISNUMBER(Applications!A713)),Applications!A713-WEEKDAY(Applications!A713,3),"")</f>
        <v/>
      </c>
      <c r="D713" s="26">
        <f>IF(OR(UPPER(TRIM(Applications!I713))="APPLIED",UPPER(TRIM(Applications!I713))="INTERVIEWING",UPPER(TRIM(Applications!I713))="REJECTED",UPPER(TRIM(Applications!I713))="OFFER"),1,0)</f>
        <v/>
      </c>
      <c r="E713" s="26">
        <f>IF(AND(ISNUMBER(Applications!M713),OR(N(Applications!O713)&gt;0,UPPER(TRIM(Applications!I713))="INTERVIEWING",UPPER(TRIM(Applications!I713))="OFFER")),Applications!M713-WEEKDAY(Applications!M713,3),"")</f>
        <v/>
      </c>
      <c r="F713" s="26">
        <f>IF(AND(UPPER(TRIM(Applications!I713))="SKIPPED",ISNUMBER(Applications!A713)),Applications!A713-WEEKDAY(Applications!A713,3),"")</f>
        <v/>
      </c>
      <c r="G713" s="26">
        <f>IF(AND(UPPER(TRIM(Applications!I713))="BOOKMARKED",ISNUMBER(Applications!A713)),Applications!A713-WEEKDAY(Applications!A713,3),"")</f>
        <v/>
      </c>
      <c r="H713" s="26">
        <f>IF(AND(UPPER(TRIM(Applications!I713))="NOT APPLIED",ISNUMBER(Applications!A713)),Applications!A713-WEEKDAY(Applications!A713,3),"")</f>
        <v/>
      </c>
      <c r="I713" s="26">
        <f>IF(AND(UPPER(TRIM(Applications!I713))="REJECTED",ISNUMBER(Applications!M713)),Applications!M713-WEEKDAY(Applications!M713,3),"")</f>
        <v/>
      </c>
      <c r="J713" s="26">
        <f>IF(AND(UPPER(TRIM(Applications!I713))="OFFER",ISNUMBER(Applications!M713)),Applications!M713-WEEKDAY(Applications!M713,3),"")</f>
        <v/>
      </c>
      <c r="K713" s="26">
        <f>IF(TRIM(Applications!J713)="","",IFERROR(LOOKUP(2,1/ISNUMBER(SEARCH($R$2:$R$25,Applications!J713)),$S$2:$S$25),""))</f>
        <v/>
      </c>
      <c r="L713" s="26">
        <f>IF(K713="","",IF(COUNTIF(K$2:K713,K713)=1,COUNTIF(K$2:K$2000,K713)+(2001-ROW())/100000,""))</f>
        <v/>
      </c>
      <c r="M713" s="26">
        <f>IF(TRIM(Applications!D713)="","",TRIM(LEFT(TRIM(Applications!D713),FIND(",",TRIM(Applications!D713)&amp;",")-1)))</f>
        <v/>
      </c>
      <c r="N713" s="26">
        <f>IF(M713="","",IF(LEN(TRIM(LEFT(TRIM(MID(TRIM(Applications!D713),FIND(",",TRIM(Applications!D713)&amp;",")+1,200)),FIND(",",TRIM(MID(TRIM(Applications!D713),FIND(",",TRIM(Applications!D713)&amp;",")+1,200))&amp;",")-1)))=2,UPPER(TRIM(LEFT(TRIM(MID(TRIM(Applications!D713),FIND(",",TRIM(Applications!D713)&amp;",")+1,200)),FIND(",",TRIM(MID(TRIM(Applications!D713),FIND(",",TRIM(Applications!D713)&amp;",")+1,200))&amp;",")-1))),IFERROR(VLOOKUP(LOWER(TRIM(LEFT(TRIM(MID(TRIM(Applications!D713),FIND(",",TRIM(Applications!D713)&amp;",")+1,200)),FIND(",",TRIM(MID(TRIM(Applications!D713),FIND(",",TRIM(Applications!D713)&amp;",")+1,200))&amp;",")-1))),$U$2:$V$67,2,FALSE),"")))</f>
        <v/>
      </c>
      <c r="O713" s="26">
        <f>IF(M713="","",IF(N713="",M713,M713&amp;", "&amp;N713))</f>
        <v/>
      </c>
      <c r="P713" s="26">
        <f>IF(O713="","",IF(COUNTIF(O$2:O713,O713)=1,COUNTIF(O$2:O$2000,O713)+(2001-ROW())/100000,""))</f>
        <v/>
      </c>
    </row>
    <row r="714">
      <c r="A714" s="26">
        <f>IF(AND(ISNUMBER(Applications!A714),ISNUMBER(Applications!M714),OR(UPPER(TRIM(Applications!I714))="INTERVIEWING",UPPER(TRIM(Applications!I714))="REJECTED",UPPER(TRIM(Applications!I714))="OFFER")),IF(Applications!M714&gt;=Applications!A714,Applications!M714-Applications!A714,""),"")</f>
        <v/>
      </c>
      <c r="B714" s="26">
        <f>IF(AND(D714=1,ISNUMBER(Applications!A714)),WEEKDAY(Applications!A714),"")</f>
        <v/>
      </c>
      <c r="C714" s="27">
        <f>IF(AND(D714=1,ISNUMBER(Applications!A714)),Applications!A714-WEEKDAY(Applications!A714,3),"")</f>
        <v/>
      </c>
      <c r="D714" s="26">
        <f>IF(OR(UPPER(TRIM(Applications!I714))="APPLIED",UPPER(TRIM(Applications!I714))="INTERVIEWING",UPPER(TRIM(Applications!I714))="REJECTED",UPPER(TRIM(Applications!I714))="OFFER"),1,0)</f>
        <v/>
      </c>
      <c r="E714" s="26">
        <f>IF(AND(ISNUMBER(Applications!M714),OR(N(Applications!O714)&gt;0,UPPER(TRIM(Applications!I714))="INTERVIEWING",UPPER(TRIM(Applications!I714))="OFFER")),Applications!M714-WEEKDAY(Applications!M714,3),"")</f>
        <v/>
      </c>
      <c r="F714" s="26">
        <f>IF(AND(UPPER(TRIM(Applications!I714))="SKIPPED",ISNUMBER(Applications!A714)),Applications!A714-WEEKDAY(Applications!A714,3),"")</f>
        <v/>
      </c>
      <c r="G714" s="26">
        <f>IF(AND(UPPER(TRIM(Applications!I714))="BOOKMARKED",ISNUMBER(Applications!A714)),Applications!A714-WEEKDAY(Applications!A714,3),"")</f>
        <v/>
      </c>
      <c r="H714" s="26">
        <f>IF(AND(UPPER(TRIM(Applications!I714))="NOT APPLIED",ISNUMBER(Applications!A714)),Applications!A714-WEEKDAY(Applications!A714,3),"")</f>
        <v/>
      </c>
      <c r="I714" s="26">
        <f>IF(AND(UPPER(TRIM(Applications!I714))="REJECTED",ISNUMBER(Applications!M714)),Applications!M714-WEEKDAY(Applications!M714,3),"")</f>
        <v/>
      </c>
      <c r="J714" s="26">
        <f>IF(AND(UPPER(TRIM(Applications!I714))="OFFER",ISNUMBER(Applications!M714)),Applications!M714-WEEKDAY(Applications!M714,3),"")</f>
        <v/>
      </c>
      <c r="K714" s="26">
        <f>IF(TRIM(Applications!J714)="","",IFERROR(LOOKUP(2,1/ISNUMBER(SEARCH($R$2:$R$25,Applications!J714)),$S$2:$S$25),""))</f>
        <v/>
      </c>
      <c r="L714" s="26">
        <f>IF(K714="","",IF(COUNTIF(K$2:K714,K714)=1,COUNTIF(K$2:K$2000,K714)+(2001-ROW())/100000,""))</f>
        <v/>
      </c>
      <c r="M714" s="26">
        <f>IF(TRIM(Applications!D714)="","",TRIM(LEFT(TRIM(Applications!D714),FIND(",",TRIM(Applications!D714)&amp;",")-1)))</f>
        <v/>
      </c>
      <c r="N714" s="26">
        <f>IF(M714="","",IF(LEN(TRIM(LEFT(TRIM(MID(TRIM(Applications!D714),FIND(",",TRIM(Applications!D714)&amp;",")+1,200)),FIND(",",TRIM(MID(TRIM(Applications!D714),FIND(",",TRIM(Applications!D714)&amp;",")+1,200))&amp;",")-1)))=2,UPPER(TRIM(LEFT(TRIM(MID(TRIM(Applications!D714),FIND(",",TRIM(Applications!D714)&amp;",")+1,200)),FIND(",",TRIM(MID(TRIM(Applications!D714),FIND(",",TRIM(Applications!D714)&amp;",")+1,200))&amp;",")-1))),IFERROR(VLOOKUP(LOWER(TRIM(LEFT(TRIM(MID(TRIM(Applications!D714),FIND(",",TRIM(Applications!D714)&amp;",")+1,200)),FIND(",",TRIM(MID(TRIM(Applications!D714),FIND(",",TRIM(Applications!D714)&amp;",")+1,200))&amp;",")-1))),$U$2:$V$67,2,FALSE),"")))</f>
        <v/>
      </c>
      <c r="O714" s="26">
        <f>IF(M714="","",IF(N714="",M714,M714&amp;", "&amp;N714))</f>
        <v/>
      </c>
      <c r="P714" s="26">
        <f>IF(O714="","",IF(COUNTIF(O$2:O714,O714)=1,COUNTIF(O$2:O$2000,O714)+(2001-ROW())/100000,""))</f>
        <v/>
      </c>
    </row>
    <row r="715">
      <c r="A715" s="26">
        <f>IF(AND(ISNUMBER(Applications!A715),ISNUMBER(Applications!M715),OR(UPPER(TRIM(Applications!I715))="INTERVIEWING",UPPER(TRIM(Applications!I715))="REJECTED",UPPER(TRIM(Applications!I715))="OFFER")),IF(Applications!M715&gt;=Applications!A715,Applications!M715-Applications!A715,""),"")</f>
        <v/>
      </c>
      <c r="B715" s="26">
        <f>IF(AND(D715=1,ISNUMBER(Applications!A715)),WEEKDAY(Applications!A715),"")</f>
        <v/>
      </c>
      <c r="C715" s="27">
        <f>IF(AND(D715=1,ISNUMBER(Applications!A715)),Applications!A715-WEEKDAY(Applications!A715,3),"")</f>
        <v/>
      </c>
      <c r="D715" s="26">
        <f>IF(OR(UPPER(TRIM(Applications!I715))="APPLIED",UPPER(TRIM(Applications!I715))="INTERVIEWING",UPPER(TRIM(Applications!I715))="REJECTED",UPPER(TRIM(Applications!I715))="OFFER"),1,0)</f>
        <v/>
      </c>
      <c r="E715" s="26">
        <f>IF(AND(ISNUMBER(Applications!M715),OR(N(Applications!O715)&gt;0,UPPER(TRIM(Applications!I715))="INTERVIEWING",UPPER(TRIM(Applications!I715))="OFFER")),Applications!M715-WEEKDAY(Applications!M715,3),"")</f>
        <v/>
      </c>
      <c r="F715" s="26">
        <f>IF(AND(UPPER(TRIM(Applications!I715))="SKIPPED",ISNUMBER(Applications!A715)),Applications!A715-WEEKDAY(Applications!A715,3),"")</f>
        <v/>
      </c>
      <c r="G715" s="26">
        <f>IF(AND(UPPER(TRIM(Applications!I715))="BOOKMARKED",ISNUMBER(Applications!A715)),Applications!A715-WEEKDAY(Applications!A715,3),"")</f>
        <v/>
      </c>
      <c r="H715" s="26">
        <f>IF(AND(UPPER(TRIM(Applications!I715))="NOT APPLIED",ISNUMBER(Applications!A715)),Applications!A715-WEEKDAY(Applications!A715,3),"")</f>
        <v/>
      </c>
      <c r="I715" s="26">
        <f>IF(AND(UPPER(TRIM(Applications!I715))="REJECTED",ISNUMBER(Applications!M715)),Applications!M715-WEEKDAY(Applications!M715,3),"")</f>
        <v/>
      </c>
      <c r="J715" s="26">
        <f>IF(AND(UPPER(TRIM(Applications!I715))="OFFER",ISNUMBER(Applications!M715)),Applications!M715-WEEKDAY(Applications!M715,3),"")</f>
        <v/>
      </c>
      <c r="K715" s="26">
        <f>IF(TRIM(Applications!J715)="","",IFERROR(LOOKUP(2,1/ISNUMBER(SEARCH($R$2:$R$25,Applications!J715)),$S$2:$S$25),""))</f>
        <v/>
      </c>
      <c r="L715" s="26">
        <f>IF(K715="","",IF(COUNTIF(K$2:K715,K715)=1,COUNTIF(K$2:K$2000,K715)+(2001-ROW())/100000,""))</f>
        <v/>
      </c>
      <c r="M715" s="26">
        <f>IF(TRIM(Applications!D715)="","",TRIM(LEFT(TRIM(Applications!D715),FIND(",",TRIM(Applications!D715)&amp;",")-1)))</f>
        <v/>
      </c>
      <c r="N715" s="26">
        <f>IF(M715="","",IF(LEN(TRIM(LEFT(TRIM(MID(TRIM(Applications!D715),FIND(",",TRIM(Applications!D715)&amp;",")+1,200)),FIND(",",TRIM(MID(TRIM(Applications!D715),FIND(",",TRIM(Applications!D715)&amp;",")+1,200))&amp;",")-1)))=2,UPPER(TRIM(LEFT(TRIM(MID(TRIM(Applications!D715),FIND(",",TRIM(Applications!D715)&amp;",")+1,200)),FIND(",",TRIM(MID(TRIM(Applications!D715),FIND(",",TRIM(Applications!D715)&amp;",")+1,200))&amp;",")-1))),IFERROR(VLOOKUP(LOWER(TRIM(LEFT(TRIM(MID(TRIM(Applications!D715),FIND(",",TRIM(Applications!D715)&amp;",")+1,200)),FIND(",",TRIM(MID(TRIM(Applications!D715),FIND(",",TRIM(Applications!D715)&amp;",")+1,200))&amp;",")-1))),$U$2:$V$67,2,FALSE),"")))</f>
        <v/>
      </c>
      <c r="O715" s="26">
        <f>IF(M715="","",IF(N715="",M715,M715&amp;", "&amp;N715))</f>
        <v/>
      </c>
      <c r="P715" s="26">
        <f>IF(O715="","",IF(COUNTIF(O$2:O715,O715)=1,COUNTIF(O$2:O$2000,O715)+(2001-ROW())/100000,""))</f>
        <v/>
      </c>
    </row>
    <row r="716">
      <c r="A716" s="26">
        <f>IF(AND(ISNUMBER(Applications!A716),ISNUMBER(Applications!M716),OR(UPPER(TRIM(Applications!I716))="INTERVIEWING",UPPER(TRIM(Applications!I716))="REJECTED",UPPER(TRIM(Applications!I716))="OFFER")),IF(Applications!M716&gt;=Applications!A716,Applications!M716-Applications!A716,""),"")</f>
        <v/>
      </c>
      <c r="B716" s="26">
        <f>IF(AND(D716=1,ISNUMBER(Applications!A716)),WEEKDAY(Applications!A716),"")</f>
        <v/>
      </c>
      <c r="C716" s="27">
        <f>IF(AND(D716=1,ISNUMBER(Applications!A716)),Applications!A716-WEEKDAY(Applications!A716,3),"")</f>
        <v/>
      </c>
      <c r="D716" s="26">
        <f>IF(OR(UPPER(TRIM(Applications!I716))="APPLIED",UPPER(TRIM(Applications!I716))="INTERVIEWING",UPPER(TRIM(Applications!I716))="REJECTED",UPPER(TRIM(Applications!I716))="OFFER"),1,0)</f>
        <v/>
      </c>
      <c r="E716" s="26">
        <f>IF(AND(ISNUMBER(Applications!M716),OR(N(Applications!O716)&gt;0,UPPER(TRIM(Applications!I716))="INTERVIEWING",UPPER(TRIM(Applications!I716))="OFFER")),Applications!M716-WEEKDAY(Applications!M716,3),"")</f>
        <v/>
      </c>
      <c r="F716" s="26">
        <f>IF(AND(UPPER(TRIM(Applications!I716))="SKIPPED",ISNUMBER(Applications!A716)),Applications!A716-WEEKDAY(Applications!A716,3),"")</f>
        <v/>
      </c>
      <c r="G716" s="26">
        <f>IF(AND(UPPER(TRIM(Applications!I716))="BOOKMARKED",ISNUMBER(Applications!A716)),Applications!A716-WEEKDAY(Applications!A716,3),"")</f>
        <v/>
      </c>
      <c r="H716" s="26">
        <f>IF(AND(UPPER(TRIM(Applications!I716))="NOT APPLIED",ISNUMBER(Applications!A716)),Applications!A716-WEEKDAY(Applications!A716,3),"")</f>
        <v/>
      </c>
      <c r="I716" s="26">
        <f>IF(AND(UPPER(TRIM(Applications!I716))="REJECTED",ISNUMBER(Applications!M716)),Applications!M716-WEEKDAY(Applications!M716,3),"")</f>
        <v/>
      </c>
      <c r="J716" s="26">
        <f>IF(AND(UPPER(TRIM(Applications!I716))="OFFER",ISNUMBER(Applications!M716)),Applications!M716-WEEKDAY(Applications!M716,3),"")</f>
        <v/>
      </c>
      <c r="K716" s="26">
        <f>IF(TRIM(Applications!J716)="","",IFERROR(LOOKUP(2,1/ISNUMBER(SEARCH($R$2:$R$25,Applications!J716)),$S$2:$S$25),""))</f>
        <v/>
      </c>
      <c r="L716" s="26">
        <f>IF(K716="","",IF(COUNTIF(K$2:K716,K716)=1,COUNTIF(K$2:K$2000,K716)+(2001-ROW())/100000,""))</f>
        <v/>
      </c>
      <c r="M716" s="26">
        <f>IF(TRIM(Applications!D716)="","",TRIM(LEFT(TRIM(Applications!D716),FIND(",",TRIM(Applications!D716)&amp;",")-1)))</f>
        <v/>
      </c>
      <c r="N716" s="26">
        <f>IF(M716="","",IF(LEN(TRIM(LEFT(TRIM(MID(TRIM(Applications!D716),FIND(",",TRIM(Applications!D716)&amp;",")+1,200)),FIND(",",TRIM(MID(TRIM(Applications!D716),FIND(",",TRIM(Applications!D716)&amp;",")+1,200))&amp;",")-1)))=2,UPPER(TRIM(LEFT(TRIM(MID(TRIM(Applications!D716),FIND(",",TRIM(Applications!D716)&amp;",")+1,200)),FIND(",",TRIM(MID(TRIM(Applications!D716),FIND(",",TRIM(Applications!D716)&amp;",")+1,200))&amp;",")-1))),IFERROR(VLOOKUP(LOWER(TRIM(LEFT(TRIM(MID(TRIM(Applications!D716),FIND(",",TRIM(Applications!D716)&amp;",")+1,200)),FIND(",",TRIM(MID(TRIM(Applications!D716),FIND(",",TRIM(Applications!D716)&amp;",")+1,200))&amp;",")-1))),$U$2:$V$67,2,FALSE),"")))</f>
        <v/>
      </c>
      <c r="O716" s="26">
        <f>IF(M716="","",IF(N716="",M716,M716&amp;", "&amp;N716))</f>
        <v/>
      </c>
      <c r="P716" s="26">
        <f>IF(O716="","",IF(COUNTIF(O$2:O716,O716)=1,COUNTIF(O$2:O$2000,O716)+(2001-ROW())/100000,""))</f>
        <v/>
      </c>
    </row>
    <row r="717">
      <c r="A717" s="26">
        <f>IF(AND(ISNUMBER(Applications!A717),ISNUMBER(Applications!M717),OR(UPPER(TRIM(Applications!I717))="INTERVIEWING",UPPER(TRIM(Applications!I717))="REJECTED",UPPER(TRIM(Applications!I717))="OFFER")),IF(Applications!M717&gt;=Applications!A717,Applications!M717-Applications!A717,""),"")</f>
        <v/>
      </c>
      <c r="B717" s="26">
        <f>IF(AND(D717=1,ISNUMBER(Applications!A717)),WEEKDAY(Applications!A717),"")</f>
        <v/>
      </c>
      <c r="C717" s="27">
        <f>IF(AND(D717=1,ISNUMBER(Applications!A717)),Applications!A717-WEEKDAY(Applications!A717,3),"")</f>
        <v/>
      </c>
      <c r="D717" s="26">
        <f>IF(OR(UPPER(TRIM(Applications!I717))="APPLIED",UPPER(TRIM(Applications!I717))="INTERVIEWING",UPPER(TRIM(Applications!I717))="REJECTED",UPPER(TRIM(Applications!I717))="OFFER"),1,0)</f>
        <v/>
      </c>
      <c r="E717" s="26">
        <f>IF(AND(ISNUMBER(Applications!M717),OR(N(Applications!O717)&gt;0,UPPER(TRIM(Applications!I717))="INTERVIEWING",UPPER(TRIM(Applications!I717))="OFFER")),Applications!M717-WEEKDAY(Applications!M717,3),"")</f>
        <v/>
      </c>
      <c r="F717" s="26">
        <f>IF(AND(UPPER(TRIM(Applications!I717))="SKIPPED",ISNUMBER(Applications!A717)),Applications!A717-WEEKDAY(Applications!A717,3),"")</f>
        <v/>
      </c>
      <c r="G717" s="26">
        <f>IF(AND(UPPER(TRIM(Applications!I717))="BOOKMARKED",ISNUMBER(Applications!A717)),Applications!A717-WEEKDAY(Applications!A717,3),"")</f>
        <v/>
      </c>
      <c r="H717" s="26">
        <f>IF(AND(UPPER(TRIM(Applications!I717))="NOT APPLIED",ISNUMBER(Applications!A717)),Applications!A717-WEEKDAY(Applications!A717,3),"")</f>
        <v/>
      </c>
      <c r="I717" s="26">
        <f>IF(AND(UPPER(TRIM(Applications!I717))="REJECTED",ISNUMBER(Applications!M717)),Applications!M717-WEEKDAY(Applications!M717,3),"")</f>
        <v/>
      </c>
      <c r="J717" s="26">
        <f>IF(AND(UPPER(TRIM(Applications!I717))="OFFER",ISNUMBER(Applications!M717)),Applications!M717-WEEKDAY(Applications!M717,3),"")</f>
        <v/>
      </c>
      <c r="K717" s="26">
        <f>IF(TRIM(Applications!J717)="","",IFERROR(LOOKUP(2,1/ISNUMBER(SEARCH($R$2:$R$25,Applications!J717)),$S$2:$S$25),""))</f>
        <v/>
      </c>
      <c r="L717" s="26">
        <f>IF(K717="","",IF(COUNTIF(K$2:K717,K717)=1,COUNTIF(K$2:K$2000,K717)+(2001-ROW())/100000,""))</f>
        <v/>
      </c>
      <c r="M717" s="26">
        <f>IF(TRIM(Applications!D717)="","",TRIM(LEFT(TRIM(Applications!D717),FIND(",",TRIM(Applications!D717)&amp;",")-1)))</f>
        <v/>
      </c>
      <c r="N717" s="26">
        <f>IF(M717="","",IF(LEN(TRIM(LEFT(TRIM(MID(TRIM(Applications!D717),FIND(",",TRIM(Applications!D717)&amp;",")+1,200)),FIND(",",TRIM(MID(TRIM(Applications!D717),FIND(",",TRIM(Applications!D717)&amp;",")+1,200))&amp;",")-1)))=2,UPPER(TRIM(LEFT(TRIM(MID(TRIM(Applications!D717),FIND(",",TRIM(Applications!D717)&amp;",")+1,200)),FIND(",",TRIM(MID(TRIM(Applications!D717),FIND(",",TRIM(Applications!D717)&amp;",")+1,200))&amp;",")-1))),IFERROR(VLOOKUP(LOWER(TRIM(LEFT(TRIM(MID(TRIM(Applications!D717),FIND(",",TRIM(Applications!D717)&amp;",")+1,200)),FIND(",",TRIM(MID(TRIM(Applications!D717),FIND(",",TRIM(Applications!D717)&amp;",")+1,200))&amp;",")-1))),$U$2:$V$67,2,FALSE),"")))</f>
        <v/>
      </c>
      <c r="O717" s="26">
        <f>IF(M717="","",IF(N717="",M717,M717&amp;", "&amp;N717))</f>
        <v/>
      </c>
      <c r="P717" s="26">
        <f>IF(O717="","",IF(COUNTIF(O$2:O717,O717)=1,COUNTIF(O$2:O$2000,O717)+(2001-ROW())/100000,""))</f>
        <v/>
      </c>
    </row>
    <row r="718">
      <c r="A718" s="26">
        <f>IF(AND(ISNUMBER(Applications!A718),ISNUMBER(Applications!M718),OR(UPPER(TRIM(Applications!I718))="INTERVIEWING",UPPER(TRIM(Applications!I718))="REJECTED",UPPER(TRIM(Applications!I718))="OFFER")),IF(Applications!M718&gt;=Applications!A718,Applications!M718-Applications!A718,""),"")</f>
        <v/>
      </c>
      <c r="B718" s="26">
        <f>IF(AND(D718=1,ISNUMBER(Applications!A718)),WEEKDAY(Applications!A718),"")</f>
        <v/>
      </c>
      <c r="C718" s="27">
        <f>IF(AND(D718=1,ISNUMBER(Applications!A718)),Applications!A718-WEEKDAY(Applications!A718,3),"")</f>
        <v/>
      </c>
      <c r="D718" s="26">
        <f>IF(OR(UPPER(TRIM(Applications!I718))="APPLIED",UPPER(TRIM(Applications!I718))="INTERVIEWING",UPPER(TRIM(Applications!I718))="REJECTED",UPPER(TRIM(Applications!I718))="OFFER"),1,0)</f>
        <v/>
      </c>
      <c r="E718" s="26">
        <f>IF(AND(ISNUMBER(Applications!M718),OR(N(Applications!O718)&gt;0,UPPER(TRIM(Applications!I718))="INTERVIEWING",UPPER(TRIM(Applications!I718))="OFFER")),Applications!M718-WEEKDAY(Applications!M718,3),"")</f>
        <v/>
      </c>
      <c r="F718" s="26">
        <f>IF(AND(UPPER(TRIM(Applications!I718))="SKIPPED",ISNUMBER(Applications!A718)),Applications!A718-WEEKDAY(Applications!A718,3),"")</f>
        <v/>
      </c>
      <c r="G718" s="26">
        <f>IF(AND(UPPER(TRIM(Applications!I718))="BOOKMARKED",ISNUMBER(Applications!A718)),Applications!A718-WEEKDAY(Applications!A718,3),"")</f>
        <v/>
      </c>
      <c r="H718" s="26">
        <f>IF(AND(UPPER(TRIM(Applications!I718))="NOT APPLIED",ISNUMBER(Applications!A718)),Applications!A718-WEEKDAY(Applications!A718,3),"")</f>
        <v/>
      </c>
      <c r="I718" s="26">
        <f>IF(AND(UPPER(TRIM(Applications!I718))="REJECTED",ISNUMBER(Applications!M718)),Applications!M718-WEEKDAY(Applications!M718,3),"")</f>
        <v/>
      </c>
      <c r="J718" s="26">
        <f>IF(AND(UPPER(TRIM(Applications!I718))="OFFER",ISNUMBER(Applications!M718)),Applications!M718-WEEKDAY(Applications!M718,3),"")</f>
        <v/>
      </c>
      <c r="K718" s="26">
        <f>IF(TRIM(Applications!J718)="","",IFERROR(LOOKUP(2,1/ISNUMBER(SEARCH($R$2:$R$25,Applications!J718)),$S$2:$S$25),""))</f>
        <v/>
      </c>
      <c r="L718" s="26">
        <f>IF(K718="","",IF(COUNTIF(K$2:K718,K718)=1,COUNTIF(K$2:K$2000,K718)+(2001-ROW())/100000,""))</f>
        <v/>
      </c>
      <c r="M718" s="26">
        <f>IF(TRIM(Applications!D718)="","",TRIM(LEFT(TRIM(Applications!D718),FIND(",",TRIM(Applications!D718)&amp;",")-1)))</f>
        <v/>
      </c>
      <c r="N718" s="26">
        <f>IF(M718="","",IF(LEN(TRIM(LEFT(TRIM(MID(TRIM(Applications!D718),FIND(",",TRIM(Applications!D718)&amp;",")+1,200)),FIND(",",TRIM(MID(TRIM(Applications!D718),FIND(",",TRIM(Applications!D718)&amp;",")+1,200))&amp;",")-1)))=2,UPPER(TRIM(LEFT(TRIM(MID(TRIM(Applications!D718),FIND(",",TRIM(Applications!D718)&amp;",")+1,200)),FIND(",",TRIM(MID(TRIM(Applications!D718),FIND(",",TRIM(Applications!D718)&amp;",")+1,200))&amp;",")-1))),IFERROR(VLOOKUP(LOWER(TRIM(LEFT(TRIM(MID(TRIM(Applications!D718),FIND(",",TRIM(Applications!D718)&amp;",")+1,200)),FIND(",",TRIM(MID(TRIM(Applications!D718),FIND(",",TRIM(Applications!D718)&amp;",")+1,200))&amp;",")-1))),$U$2:$V$67,2,FALSE),"")))</f>
        <v/>
      </c>
      <c r="O718" s="26">
        <f>IF(M718="","",IF(N718="",M718,M718&amp;", "&amp;N718))</f>
        <v/>
      </c>
      <c r="P718" s="26">
        <f>IF(O718="","",IF(COUNTIF(O$2:O718,O718)=1,COUNTIF(O$2:O$2000,O718)+(2001-ROW())/100000,""))</f>
        <v/>
      </c>
    </row>
    <row r="719">
      <c r="A719" s="26">
        <f>IF(AND(ISNUMBER(Applications!A719),ISNUMBER(Applications!M719),OR(UPPER(TRIM(Applications!I719))="INTERVIEWING",UPPER(TRIM(Applications!I719))="REJECTED",UPPER(TRIM(Applications!I719))="OFFER")),IF(Applications!M719&gt;=Applications!A719,Applications!M719-Applications!A719,""),"")</f>
        <v/>
      </c>
      <c r="B719" s="26">
        <f>IF(AND(D719=1,ISNUMBER(Applications!A719)),WEEKDAY(Applications!A719),"")</f>
        <v/>
      </c>
      <c r="C719" s="27">
        <f>IF(AND(D719=1,ISNUMBER(Applications!A719)),Applications!A719-WEEKDAY(Applications!A719,3),"")</f>
        <v/>
      </c>
      <c r="D719" s="26">
        <f>IF(OR(UPPER(TRIM(Applications!I719))="APPLIED",UPPER(TRIM(Applications!I719))="INTERVIEWING",UPPER(TRIM(Applications!I719))="REJECTED",UPPER(TRIM(Applications!I719))="OFFER"),1,0)</f>
        <v/>
      </c>
      <c r="E719" s="26">
        <f>IF(AND(ISNUMBER(Applications!M719),OR(N(Applications!O719)&gt;0,UPPER(TRIM(Applications!I719))="INTERVIEWING",UPPER(TRIM(Applications!I719))="OFFER")),Applications!M719-WEEKDAY(Applications!M719,3),"")</f>
        <v/>
      </c>
      <c r="F719" s="26">
        <f>IF(AND(UPPER(TRIM(Applications!I719))="SKIPPED",ISNUMBER(Applications!A719)),Applications!A719-WEEKDAY(Applications!A719,3),"")</f>
        <v/>
      </c>
      <c r="G719" s="26">
        <f>IF(AND(UPPER(TRIM(Applications!I719))="BOOKMARKED",ISNUMBER(Applications!A719)),Applications!A719-WEEKDAY(Applications!A719,3),"")</f>
        <v/>
      </c>
      <c r="H719" s="26">
        <f>IF(AND(UPPER(TRIM(Applications!I719))="NOT APPLIED",ISNUMBER(Applications!A719)),Applications!A719-WEEKDAY(Applications!A719,3),"")</f>
        <v/>
      </c>
      <c r="I719" s="26">
        <f>IF(AND(UPPER(TRIM(Applications!I719))="REJECTED",ISNUMBER(Applications!M719)),Applications!M719-WEEKDAY(Applications!M719,3),"")</f>
        <v/>
      </c>
      <c r="J719" s="26">
        <f>IF(AND(UPPER(TRIM(Applications!I719))="OFFER",ISNUMBER(Applications!M719)),Applications!M719-WEEKDAY(Applications!M719,3),"")</f>
        <v/>
      </c>
      <c r="K719" s="26">
        <f>IF(TRIM(Applications!J719)="","",IFERROR(LOOKUP(2,1/ISNUMBER(SEARCH($R$2:$R$25,Applications!J719)),$S$2:$S$25),""))</f>
        <v/>
      </c>
      <c r="L719" s="26">
        <f>IF(K719="","",IF(COUNTIF(K$2:K719,K719)=1,COUNTIF(K$2:K$2000,K719)+(2001-ROW())/100000,""))</f>
        <v/>
      </c>
      <c r="M719" s="26">
        <f>IF(TRIM(Applications!D719)="","",TRIM(LEFT(TRIM(Applications!D719),FIND(",",TRIM(Applications!D719)&amp;",")-1)))</f>
        <v/>
      </c>
      <c r="N719" s="26">
        <f>IF(M719="","",IF(LEN(TRIM(LEFT(TRIM(MID(TRIM(Applications!D719),FIND(",",TRIM(Applications!D719)&amp;",")+1,200)),FIND(",",TRIM(MID(TRIM(Applications!D719),FIND(",",TRIM(Applications!D719)&amp;",")+1,200))&amp;",")-1)))=2,UPPER(TRIM(LEFT(TRIM(MID(TRIM(Applications!D719),FIND(",",TRIM(Applications!D719)&amp;",")+1,200)),FIND(",",TRIM(MID(TRIM(Applications!D719),FIND(",",TRIM(Applications!D719)&amp;",")+1,200))&amp;",")-1))),IFERROR(VLOOKUP(LOWER(TRIM(LEFT(TRIM(MID(TRIM(Applications!D719),FIND(",",TRIM(Applications!D719)&amp;",")+1,200)),FIND(",",TRIM(MID(TRIM(Applications!D719),FIND(",",TRIM(Applications!D719)&amp;",")+1,200))&amp;",")-1))),$U$2:$V$67,2,FALSE),"")))</f>
        <v/>
      </c>
      <c r="O719" s="26">
        <f>IF(M719="","",IF(N719="",M719,M719&amp;", "&amp;N719))</f>
        <v/>
      </c>
      <c r="P719" s="26">
        <f>IF(O719="","",IF(COUNTIF(O$2:O719,O719)=1,COUNTIF(O$2:O$2000,O719)+(2001-ROW())/100000,""))</f>
        <v/>
      </c>
    </row>
    <row r="720">
      <c r="A720" s="26">
        <f>IF(AND(ISNUMBER(Applications!A720),ISNUMBER(Applications!M720),OR(UPPER(TRIM(Applications!I720))="INTERVIEWING",UPPER(TRIM(Applications!I720))="REJECTED",UPPER(TRIM(Applications!I720))="OFFER")),IF(Applications!M720&gt;=Applications!A720,Applications!M720-Applications!A720,""),"")</f>
        <v/>
      </c>
      <c r="B720" s="26">
        <f>IF(AND(D720=1,ISNUMBER(Applications!A720)),WEEKDAY(Applications!A720),"")</f>
        <v/>
      </c>
      <c r="C720" s="27">
        <f>IF(AND(D720=1,ISNUMBER(Applications!A720)),Applications!A720-WEEKDAY(Applications!A720,3),"")</f>
        <v/>
      </c>
      <c r="D720" s="26">
        <f>IF(OR(UPPER(TRIM(Applications!I720))="APPLIED",UPPER(TRIM(Applications!I720))="INTERVIEWING",UPPER(TRIM(Applications!I720))="REJECTED",UPPER(TRIM(Applications!I720))="OFFER"),1,0)</f>
        <v/>
      </c>
      <c r="E720" s="26">
        <f>IF(AND(ISNUMBER(Applications!M720),OR(N(Applications!O720)&gt;0,UPPER(TRIM(Applications!I720))="INTERVIEWING",UPPER(TRIM(Applications!I720))="OFFER")),Applications!M720-WEEKDAY(Applications!M720,3),"")</f>
        <v/>
      </c>
      <c r="F720" s="26">
        <f>IF(AND(UPPER(TRIM(Applications!I720))="SKIPPED",ISNUMBER(Applications!A720)),Applications!A720-WEEKDAY(Applications!A720,3),"")</f>
        <v/>
      </c>
      <c r="G720" s="26">
        <f>IF(AND(UPPER(TRIM(Applications!I720))="BOOKMARKED",ISNUMBER(Applications!A720)),Applications!A720-WEEKDAY(Applications!A720,3),"")</f>
        <v/>
      </c>
      <c r="H720" s="26">
        <f>IF(AND(UPPER(TRIM(Applications!I720))="NOT APPLIED",ISNUMBER(Applications!A720)),Applications!A720-WEEKDAY(Applications!A720,3),"")</f>
        <v/>
      </c>
      <c r="I720" s="26">
        <f>IF(AND(UPPER(TRIM(Applications!I720))="REJECTED",ISNUMBER(Applications!M720)),Applications!M720-WEEKDAY(Applications!M720,3),"")</f>
        <v/>
      </c>
      <c r="J720" s="26">
        <f>IF(AND(UPPER(TRIM(Applications!I720))="OFFER",ISNUMBER(Applications!M720)),Applications!M720-WEEKDAY(Applications!M720,3),"")</f>
        <v/>
      </c>
      <c r="K720" s="26">
        <f>IF(TRIM(Applications!J720)="","",IFERROR(LOOKUP(2,1/ISNUMBER(SEARCH($R$2:$R$25,Applications!J720)),$S$2:$S$25),""))</f>
        <v/>
      </c>
      <c r="L720" s="26">
        <f>IF(K720="","",IF(COUNTIF(K$2:K720,K720)=1,COUNTIF(K$2:K$2000,K720)+(2001-ROW())/100000,""))</f>
        <v/>
      </c>
      <c r="M720" s="26">
        <f>IF(TRIM(Applications!D720)="","",TRIM(LEFT(TRIM(Applications!D720),FIND(",",TRIM(Applications!D720)&amp;",")-1)))</f>
        <v/>
      </c>
      <c r="N720" s="26">
        <f>IF(M720="","",IF(LEN(TRIM(LEFT(TRIM(MID(TRIM(Applications!D720),FIND(",",TRIM(Applications!D720)&amp;",")+1,200)),FIND(",",TRIM(MID(TRIM(Applications!D720),FIND(",",TRIM(Applications!D720)&amp;",")+1,200))&amp;",")-1)))=2,UPPER(TRIM(LEFT(TRIM(MID(TRIM(Applications!D720),FIND(",",TRIM(Applications!D720)&amp;",")+1,200)),FIND(",",TRIM(MID(TRIM(Applications!D720),FIND(",",TRIM(Applications!D720)&amp;",")+1,200))&amp;",")-1))),IFERROR(VLOOKUP(LOWER(TRIM(LEFT(TRIM(MID(TRIM(Applications!D720),FIND(",",TRIM(Applications!D720)&amp;",")+1,200)),FIND(",",TRIM(MID(TRIM(Applications!D720),FIND(",",TRIM(Applications!D720)&amp;",")+1,200))&amp;",")-1))),$U$2:$V$67,2,FALSE),"")))</f>
        <v/>
      </c>
      <c r="O720" s="26">
        <f>IF(M720="","",IF(N720="",M720,M720&amp;", "&amp;N720))</f>
        <v/>
      </c>
      <c r="P720" s="26">
        <f>IF(O720="","",IF(COUNTIF(O$2:O720,O720)=1,COUNTIF(O$2:O$2000,O720)+(2001-ROW())/100000,""))</f>
        <v/>
      </c>
    </row>
    <row r="721">
      <c r="A721" s="26">
        <f>IF(AND(ISNUMBER(Applications!A721),ISNUMBER(Applications!M721),OR(UPPER(TRIM(Applications!I721))="INTERVIEWING",UPPER(TRIM(Applications!I721))="REJECTED",UPPER(TRIM(Applications!I721))="OFFER")),IF(Applications!M721&gt;=Applications!A721,Applications!M721-Applications!A721,""),"")</f>
        <v/>
      </c>
      <c r="B721" s="26">
        <f>IF(AND(D721=1,ISNUMBER(Applications!A721)),WEEKDAY(Applications!A721),"")</f>
        <v/>
      </c>
      <c r="C721" s="27">
        <f>IF(AND(D721=1,ISNUMBER(Applications!A721)),Applications!A721-WEEKDAY(Applications!A721,3),"")</f>
        <v/>
      </c>
      <c r="D721" s="26">
        <f>IF(OR(UPPER(TRIM(Applications!I721))="APPLIED",UPPER(TRIM(Applications!I721))="INTERVIEWING",UPPER(TRIM(Applications!I721))="REJECTED",UPPER(TRIM(Applications!I721))="OFFER"),1,0)</f>
        <v/>
      </c>
      <c r="E721" s="26">
        <f>IF(AND(ISNUMBER(Applications!M721),OR(N(Applications!O721)&gt;0,UPPER(TRIM(Applications!I721))="INTERVIEWING",UPPER(TRIM(Applications!I721))="OFFER")),Applications!M721-WEEKDAY(Applications!M721,3),"")</f>
        <v/>
      </c>
      <c r="F721" s="26">
        <f>IF(AND(UPPER(TRIM(Applications!I721))="SKIPPED",ISNUMBER(Applications!A721)),Applications!A721-WEEKDAY(Applications!A721,3),"")</f>
        <v/>
      </c>
      <c r="G721" s="26">
        <f>IF(AND(UPPER(TRIM(Applications!I721))="BOOKMARKED",ISNUMBER(Applications!A721)),Applications!A721-WEEKDAY(Applications!A721,3),"")</f>
        <v/>
      </c>
      <c r="H721" s="26">
        <f>IF(AND(UPPER(TRIM(Applications!I721))="NOT APPLIED",ISNUMBER(Applications!A721)),Applications!A721-WEEKDAY(Applications!A721,3),"")</f>
        <v/>
      </c>
      <c r="I721" s="26">
        <f>IF(AND(UPPER(TRIM(Applications!I721))="REJECTED",ISNUMBER(Applications!M721)),Applications!M721-WEEKDAY(Applications!M721,3),"")</f>
        <v/>
      </c>
      <c r="J721" s="26">
        <f>IF(AND(UPPER(TRIM(Applications!I721))="OFFER",ISNUMBER(Applications!M721)),Applications!M721-WEEKDAY(Applications!M721,3),"")</f>
        <v/>
      </c>
      <c r="K721" s="26">
        <f>IF(TRIM(Applications!J721)="","",IFERROR(LOOKUP(2,1/ISNUMBER(SEARCH($R$2:$R$25,Applications!J721)),$S$2:$S$25),""))</f>
        <v/>
      </c>
      <c r="L721" s="26">
        <f>IF(K721="","",IF(COUNTIF(K$2:K721,K721)=1,COUNTIF(K$2:K$2000,K721)+(2001-ROW())/100000,""))</f>
        <v/>
      </c>
      <c r="M721" s="26">
        <f>IF(TRIM(Applications!D721)="","",TRIM(LEFT(TRIM(Applications!D721),FIND(",",TRIM(Applications!D721)&amp;",")-1)))</f>
        <v/>
      </c>
      <c r="N721" s="26">
        <f>IF(M721="","",IF(LEN(TRIM(LEFT(TRIM(MID(TRIM(Applications!D721),FIND(",",TRIM(Applications!D721)&amp;",")+1,200)),FIND(",",TRIM(MID(TRIM(Applications!D721),FIND(",",TRIM(Applications!D721)&amp;",")+1,200))&amp;",")-1)))=2,UPPER(TRIM(LEFT(TRIM(MID(TRIM(Applications!D721),FIND(",",TRIM(Applications!D721)&amp;",")+1,200)),FIND(",",TRIM(MID(TRIM(Applications!D721),FIND(",",TRIM(Applications!D721)&amp;",")+1,200))&amp;",")-1))),IFERROR(VLOOKUP(LOWER(TRIM(LEFT(TRIM(MID(TRIM(Applications!D721),FIND(",",TRIM(Applications!D721)&amp;",")+1,200)),FIND(",",TRIM(MID(TRIM(Applications!D721),FIND(",",TRIM(Applications!D721)&amp;",")+1,200))&amp;",")-1))),$U$2:$V$67,2,FALSE),"")))</f>
        <v/>
      </c>
      <c r="O721" s="26">
        <f>IF(M721="","",IF(N721="",M721,M721&amp;", "&amp;N721))</f>
        <v/>
      </c>
      <c r="P721" s="26">
        <f>IF(O721="","",IF(COUNTIF(O$2:O721,O721)=1,COUNTIF(O$2:O$2000,O721)+(2001-ROW())/100000,""))</f>
        <v/>
      </c>
    </row>
    <row r="722">
      <c r="A722" s="26">
        <f>IF(AND(ISNUMBER(Applications!A722),ISNUMBER(Applications!M722),OR(UPPER(TRIM(Applications!I722))="INTERVIEWING",UPPER(TRIM(Applications!I722))="REJECTED",UPPER(TRIM(Applications!I722))="OFFER")),IF(Applications!M722&gt;=Applications!A722,Applications!M722-Applications!A722,""),"")</f>
        <v/>
      </c>
      <c r="B722" s="26">
        <f>IF(AND(D722=1,ISNUMBER(Applications!A722)),WEEKDAY(Applications!A722),"")</f>
        <v/>
      </c>
      <c r="C722" s="27">
        <f>IF(AND(D722=1,ISNUMBER(Applications!A722)),Applications!A722-WEEKDAY(Applications!A722,3),"")</f>
        <v/>
      </c>
      <c r="D722" s="26">
        <f>IF(OR(UPPER(TRIM(Applications!I722))="APPLIED",UPPER(TRIM(Applications!I722))="INTERVIEWING",UPPER(TRIM(Applications!I722))="REJECTED",UPPER(TRIM(Applications!I722))="OFFER"),1,0)</f>
        <v/>
      </c>
      <c r="E722" s="26">
        <f>IF(AND(ISNUMBER(Applications!M722),OR(N(Applications!O722)&gt;0,UPPER(TRIM(Applications!I722))="INTERVIEWING",UPPER(TRIM(Applications!I722))="OFFER")),Applications!M722-WEEKDAY(Applications!M722,3),"")</f>
        <v/>
      </c>
      <c r="F722" s="26">
        <f>IF(AND(UPPER(TRIM(Applications!I722))="SKIPPED",ISNUMBER(Applications!A722)),Applications!A722-WEEKDAY(Applications!A722,3),"")</f>
        <v/>
      </c>
      <c r="G722" s="26">
        <f>IF(AND(UPPER(TRIM(Applications!I722))="BOOKMARKED",ISNUMBER(Applications!A722)),Applications!A722-WEEKDAY(Applications!A722,3),"")</f>
        <v/>
      </c>
      <c r="H722" s="26">
        <f>IF(AND(UPPER(TRIM(Applications!I722))="NOT APPLIED",ISNUMBER(Applications!A722)),Applications!A722-WEEKDAY(Applications!A722,3),"")</f>
        <v/>
      </c>
      <c r="I722" s="26">
        <f>IF(AND(UPPER(TRIM(Applications!I722))="REJECTED",ISNUMBER(Applications!M722)),Applications!M722-WEEKDAY(Applications!M722,3),"")</f>
        <v/>
      </c>
      <c r="J722" s="26">
        <f>IF(AND(UPPER(TRIM(Applications!I722))="OFFER",ISNUMBER(Applications!M722)),Applications!M722-WEEKDAY(Applications!M722,3),"")</f>
        <v/>
      </c>
      <c r="K722" s="26">
        <f>IF(TRIM(Applications!J722)="","",IFERROR(LOOKUP(2,1/ISNUMBER(SEARCH($R$2:$R$25,Applications!J722)),$S$2:$S$25),""))</f>
        <v/>
      </c>
      <c r="L722" s="26">
        <f>IF(K722="","",IF(COUNTIF(K$2:K722,K722)=1,COUNTIF(K$2:K$2000,K722)+(2001-ROW())/100000,""))</f>
        <v/>
      </c>
      <c r="M722" s="26">
        <f>IF(TRIM(Applications!D722)="","",TRIM(LEFT(TRIM(Applications!D722),FIND(",",TRIM(Applications!D722)&amp;",")-1)))</f>
        <v/>
      </c>
      <c r="N722" s="26">
        <f>IF(M722="","",IF(LEN(TRIM(LEFT(TRIM(MID(TRIM(Applications!D722),FIND(",",TRIM(Applications!D722)&amp;",")+1,200)),FIND(",",TRIM(MID(TRIM(Applications!D722),FIND(",",TRIM(Applications!D722)&amp;",")+1,200))&amp;",")-1)))=2,UPPER(TRIM(LEFT(TRIM(MID(TRIM(Applications!D722),FIND(",",TRIM(Applications!D722)&amp;",")+1,200)),FIND(",",TRIM(MID(TRIM(Applications!D722),FIND(",",TRIM(Applications!D722)&amp;",")+1,200))&amp;",")-1))),IFERROR(VLOOKUP(LOWER(TRIM(LEFT(TRIM(MID(TRIM(Applications!D722),FIND(",",TRIM(Applications!D722)&amp;",")+1,200)),FIND(",",TRIM(MID(TRIM(Applications!D722),FIND(",",TRIM(Applications!D722)&amp;",")+1,200))&amp;",")-1))),$U$2:$V$67,2,FALSE),"")))</f>
        <v/>
      </c>
      <c r="O722" s="26">
        <f>IF(M722="","",IF(N722="",M722,M722&amp;", "&amp;N722))</f>
        <v/>
      </c>
      <c r="P722" s="26">
        <f>IF(O722="","",IF(COUNTIF(O$2:O722,O722)=1,COUNTIF(O$2:O$2000,O722)+(2001-ROW())/100000,""))</f>
        <v/>
      </c>
    </row>
    <row r="723">
      <c r="A723" s="26">
        <f>IF(AND(ISNUMBER(Applications!A723),ISNUMBER(Applications!M723),OR(UPPER(TRIM(Applications!I723))="INTERVIEWING",UPPER(TRIM(Applications!I723))="REJECTED",UPPER(TRIM(Applications!I723))="OFFER")),IF(Applications!M723&gt;=Applications!A723,Applications!M723-Applications!A723,""),"")</f>
        <v/>
      </c>
      <c r="B723" s="26">
        <f>IF(AND(D723=1,ISNUMBER(Applications!A723)),WEEKDAY(Applications!A723),"")</f>
        <v/>
      </c>
      <c r="C723" s="27">
        <f>IF(AND(D723=1,ISNUMBER(Applications!A723)),Applications!A723-WEEKDAY(Applications!A723,3),"")</f>
        <v/>
      </c>
      <c r="D723" s="26">
        <f>IF(OR(UPPER(TRIM(Applications!I723))="APPLIED",UPPER(TRIM(Applications!I723))="INTERVIEWING",UPPER(TRIM(Applications!I723))="REJECTED",UPPER(TRIM(Applications!I723))="OFFER"),1,0)</f>
        <v/>
      </c>
      <c r="E723" s="26">
        <f>IF(AND(ISNUMBER(Applications!M723),OR(N(Applications!O723)&gt;0,UPPER(TRIM(Applications!I723))="INTERVIEWING",UPPER(TRIM(Applications!I723))="OFFER")),Applications!M723-WEEKDAY(Applications!M723,3),"")</f>
        <v/>
      </c>
      <c r="F723" s="26">
        <f>IF(AND(UPPER(TRIM(Applications!I723))="SKIPPED",ISNUMBER(Applications!A723)),Applications!A723-WEEKDAY(Applications!A723,3),"")</f>
        <v/>
      </c>
      <c r="G723" s="26">
        <f>IF(AND(UPPER(TRIM(Applications!I723))="BOOKMARKED",ISNUMBER(Applications!A723)),Applications!A723-WEEKDAY(Applications!A723,3),"")</f>
        <v/>
      </c>
      <c r="H723" s="26">
        <f>IF(AND(UPPER(TRIM(Applications!I723))="NOT APPLIED",ISNUMBER(Applications!A723)),Applications!A723-WEEKDAY(Applications!A723,3),"")</f>
        <v/>
      </c>
      <c r="I723" s="26">
        <f>IF(AND(UPPER(TRIM(Applications!I723))="REJECTED",ISNUMBER(Applications!M723)),Applications!M723-WEEKDAY(Applications!M723,3),"")</f>
        <v/>
      </c>
      <c r="J723" s="26">
        <f>IF(AND(UPPER(TRIM(Applications!I723))="OFFER",ISNUMBER(Applications!M723)),Applications!M723-WEEKDAY(Applications!M723,3),"")</f>
        <v/>
      </c>
      <c r="K723" s="26">
        <f>IF(TRIM(Applications!J723)="","",IFERROR(LOOKUP(2,1/ISNUMBER(SEARCH($R$2:$R$25,Applications!J723)),$S$2:$S$25),""))</f>
        <v/>
      </c>
      <c r="L723" s="26">
        <f>IF(K723="","",IF(COUNTIF(K$2:K723,K723)=1,COUNTIF(K$2:K$2000,K723)+(2001-ROW())/100000,""))</f>
        <v/>
      </c>
      <c r="M723" s="26">
        <f>IF(TRIM(Applications!D723)="","",TRIM(LEFT(TRIM(Applications!D723),FIND(",",TRIM(Applications!D723)&amp;",")-1)))</f>
        <v/>
      </c>
      <c r="N723" s="26">
        <f>IF(M723="","",IF(LEN(TRIM(LEFT(TRIM(MID(TRIM(Applications!D723),FIND(",",TRIM(Applications!D723)&amp;",")+1,200)),FIND(",",TRIM(MID(TRIM(Applications!D723),FIND(",",TRIM(Applications!D723)&amp;",")+1,200))&amp;",")-1)))=2,UPPER(TRIM(LEFT(TRIM(MID(TRIM(Applications!D723),FIND(",",TRIM(Applications!D723)&amp;",")+1,200)),FIND(",",TRIM(MID(TRIM(Applications!D723),FIND(",",TRIM(Applications!D723)&amp;",")+1,200))&amp;",")-1))),IFERROR(VLOOKUP(LOWER(TRIM(LEFT(TRIM(MID(TRIM(Applications!D723),FIND(",",TRIM(Applications!D723)&amp;",")+1,200)),FIND(",",TRIM(MID(TRIM(Applications!D723),FIND(",",TRIM(Applications!D723)&amp;",")+1,200))&amp;",")-1))),$U$2:$V$67,2,FALSE),"")))</f>
        <v/>
      </c>
      <c r="O723" s="26">
        <f>IF(M723="","",IF(N723="",M723,M723&amp;", "&amp;N723))</f>
        <v/>
      </c>
      <c r="P723" s="26">
        <f>IF(O723="","",IF(COUNTIF(O$2:O723,O723)=1,COUNTIF(O$2:O$2000,O723)+(2001-ROW())/100000,""))</f>
        <v/>
      </c>
    </row>
    <row r="724">
      <c r="A724" s="26">
        <f>IF(AND(ISNUMBER(Applications!A724),ISNUMBER(Applications!M724),OR(UPPER(TRIM(Applications!I724))="INTERVIEWING",UPPER(TRIM(Applications!I724))="REJECTED",UPPER(TRIM(Applications!I724))="OFFER")),IF(Applications!M724&gt;=Applications!A724,Applications!M724-Applications!A724,""),"")</f>
        <v/>
      </c>
      <c r="B724" s="26">
        <f>IF(AND(D724=1,ISNUMBER(Applications!A724)),WEEKDAY(Applications!A724),"")</f>
        <v/>
      </c>
      <c r="C724" s="27">
        <f>IF(AND(D724=1,ISNUMBER(Applications!A724)),Applications!A724-WEEKDAY(Applications!A724,3),"")</f>
        <v/>
      </c>
      <c r="D724" s="26">
        <f>IF(OR(UPPER(TRIM(Applications!I724))="APPLIED",UPPER(TRIM(Applications!I724))="INTERVIEWING",UPPER(TRIM(Applications!I724))="REJECTED",UPPER(TRIM(Applications!I724))="OFFER"),1,0)</f>
        <v/>
      </c>
      <c r="E724" s="26">
        <f>IF(AND(ISNUMBER(Applications!M724),OR(N(Applications!O724)&gt;0,UPPER(TRIM(Applications!I724))="INTERVIEWING",UPPER(TRIM(Applications!I724))="OFFER")),Applications!M724-WEEKDAY(Applications!M724,3),"")</f>
        <v/>
      </c>
      <c r="F724" s="26">
        <f>IF(AND(UPPER(TRIM(Applications!I724))="SKIPPED",ISNUMBER(Applications!A724)),Applications!A724-WEEKDAY(Applications!A724,3),"")</f>
        <v/>
      </c>
      <c r="G724" s="26">
        <f>IF(AND(UPPER(TRIM(Applications!I724))="BOOKMARKED",ISNUMBER(Applications!A724)),Applications!A724-WEEKDAY(Applications!A724,3),"")</f>
        <v/>
      </c>
      <c r="H724" s="26">
        <f>IF(AND(UPPER(TRIM(Applications!I724))="NOT APPLIED",ISNUMBER(Applications!A724)),Applications!A724-WEEKDAY(Applications!A724,3),"")</f>
        <v/>
      </c>
      <c r="I724" s="26">
        <f>IF(AND(UPPER(TRIM(Applications!I724))="REJECTED",ISNUMBER(Applications!M724)),Applications!M724-WEEKDAY(Applications!M724,3),"")</f>
        <v/>
      </c>
      <c r="J724" s="26">
        <f>IF(AND(UPPER(TRIM(Applications!I724))="OFFER",ISNUMBER(Applications!M724)),Applications!M724-WEEKDAY(Applications!M724,3),"")</f>
        <v/>
      </c>
      <c r="K724" s="26">
        <f>IF(TRIM(Applications!J724)="","",IFERROR(LOOKUP(2,1/ISNUMBER(SEARCH($R$2:$R$25,Applications!J724)),$S$2:$S$25),""))</f>
        <v/>
      </c>
      <c r="L724" s="26">
        <f>IF(K724="","",IF(COUNTIF(K$2:K724,K724)=1,COUNTIF(K$2:K$2000,K724)+(2001-ROW())/100000,""))</f>
        <v/>
      </c>
      <c r="M724" s="26">
        <f>IF(TRIM(Applications!D724)="","",TRIM(LEFT(TRIM(Applications!D724),FIND(",",TRIM(Applications!D724)&amp;",")-1)))</f>
        <v/>
      </c>
      <c r="N724" s="26">
        <f>IF(M724="","",IF(LEN(TRIM(LEFT(TRIM(MID(TRIM(Applications!D724),FIND(",",TRIM(Applications!D724)&amp;",")+1,200)),FIND(",",TRIM(MID(TRIM(Applications!D724),FIND(",",TRIM(Applications!D724)&amp;",")+1,200))&amp;",")-1)))=2,UPPER(TRIM(LEFT(TRIM(MID(TRIM(Applications!D724),FIND(",",TRIM(Applications!D724)&amp;",")+1,200)),FIND(",",TRIM(MID(TRIM(Applications!D724),FIND(",",TRIM(Applications!D724)&amp;",")+1,200))&amp;",")-1))),IFERROR(VLOOKUP(LOWER(TRIM(LEFT(TRIM(MID(TRIM(Applications!D724),FIND(",",TRIM(Applications!D724)&amp;",")+1,200)),FIND(",",TRIM(MID(TRIM(Applications!D724),FIND(",",TRIM(Applications!D724)&amp;",")+1,200))&amp;",")-1))),$U$2:$V$67,2,FALSE),"")))</f>
        <v/>
      </c>
      <c r="O724" s="26">
        <f>IF(M724="","",IF(N724="",M724,M724&amp;", "&amp;N724))</f>
        <v/>
      </c>
      <c r="P724" s="26">
        <f>IF(O724="","",IF(COUNTIF(O$2:O724,O724)=1,COUNTIF(O$2:O$2000,O724)+(2001-ROW())/100000,""))</f>
        <v/>
      </c>
    </row>
    <row r="725">
      <c r="A725" s="26">
        <f>IF(AND(ISNUMBER(Applications!A725),ISNUMBER(Applications!M725),OR(UPPER(TRIM(Applications!I725))="INTERVIEWING",UPPER(TRIM(Applications!I725))="REJECTED",UPPER(TRIM(Applications!I725))="OFFER")),IF(Applications!M725&gt;=Applications!A725,Applications!M725-Applications!A725,""),"")</f>
        <v/>
      </c>
      <c r="B725" s="26">
        <f>IF(AND(D725=1,ISNUMBER(Applications!A725)),WEEKDAY(Applications!A725),"")</f>
        <v/>
      </c>
      <c r="C725" s="27">
        <f>IF(AND(D725=1,ISNUMBER(Applications!A725)),Applications!A725-WEEKDAY(Applications!A725,3),"")</f>
        <v/>
      </c>
      <c r="D725" s="26">
        <f>IF(OR(UPPER(TRIM(Applications!I725))="APPLIED",UPPER(TRIM(Applications!I725))="INTERVIEWING",UPPER(TRIM(Applications!I725))="REJECTED",UPPER(TRIM(Applications!I725))="OFFER"),1,0)</f>
        <v/>
      </c>
      <c r="E725" s="26">
        <f>IF(AND(ISNUMBER(Applications!M725),OR(N(Applications!O725)&gt;0,UPPER(TRIM(Applications!I725))="INTERVIEWING",UPPER(TRIM(Applications!I725))="OFFER")),Applications!M725-WEEKDAY(Applications!M725,3),"")</f>
        <v/>
      </c>
      <c r="F725" s="26">
        <f>IF(AND(UPPER(TRIM(Applications!I725))="SKIPPED",ISNUMBER(Applications!A725)),Applications!A725-WEEKDAY(Applications!A725,3),"")</f>
        <v/>
      </c>
      <c r="G725" s="26">
        <f>IF(AND(UPPER(TRIM(Applications!I725))="BOOKMARKED",ISNUMBER(Applications!A725)),Applications!A725-WEEKDAY(Applications!A725,3),"")</f>
        <v/>
      </c>
      <c r="H725" s="26">
        <f>IF(AND(UPPER(TRIM(Applications!I725))="NOT APPLIED",ISNUMBER(Applications!A725)),Applications!A725-WEEKDAY(Applications!A725,3),"")</f>
        <v/>
      </c>
      <c r="I725" s="26">
        <f>IF(AND(UPPER(TRIM(Applications!I725))="REJECTED",ISNUMBER(Applications!M725)),Applications!M725-WEEKDAY(Applications!M725,3),"")</f>
        <v/>
      </c>
      <c r="J725" s="26">
        <f>IF(AND(UPPER(TRIM(Applications!I725))="OFFER",ISNUMBER(Applications!M725)),Applications!M725-WEEKDAY(Applications!M725,3),"")</f>
        <v/>
      </c>
      <c r="K725" s="26">
        <f>IF(TRIM(Applications!J725)="","",IFERROR(LOOKUP(2,1/ISNUMBER(SEARCH($R$2:$R$25,Applications!J725)),$S$2:$S$25),""))</f>
        <v/>
      </c>
      <c r="L725" s="26">
        <f>IF(K725="","",IF(COUNTIF(K$2:K725,K725)=1,COUNTIF(K$2:K$2000,K725)+(2001-ROW())/100000,""))</f>
        <v/>
      </c>
      <c r="M725" s="26">
        <f>IF(TRIM(Applications!D725)="","",TRIM(LEFT(TRIM(Applications!D725),FIND(",",TRIM(Applications!D725)&amp;",")-1)))</f>
        <v/>
      </c>
      <c r="N725" s="26">
        <f>IF(M725="","",IF(LEN(TRIM(LEFT(TRIM(MID(TRIM(Applications!D725),FIND(",",TRIM(Applications!D725)&amp;",")+1,200)),FIND(",",TRIM(MID(TRIM(Applications!D725),FIND(",",TRIM(Applications!D725)&amp;",")+1,200))&amp;",")-1)))=2,UPPER(TRIM(LEFT(TRIM(MID(TRIM(Applications!D725),FIND(",",TRIM(Applications!D725)&amp;",")+1,200)),FIND(",",TRIM(MID(TRIM(Applications!D725),FIND(",",TRIM(Applications!D725)&amp;",")+1,200))&amp;",")-1))),IFERROR(VLOOKUP(LOWER(TRIM(LEFT(TRIM(MID(TRIM(Applications!D725),FIND(",",TRIM(Applications!D725)&amp;",")+1,200)),FIND(",",TRIM(MID(TRIM(Applications!D725),FIND(",",TRIM(Applications!D725)&amp;",")+1,200))&amp;",")-1))),$U$2:$V$67,2,FALSE),"")))</f>
        <v/>
      </c>
      <c r="O725" s="26">
        <f>IF(M725="","",IF(N725="",M725,M725&amp;", "&amp;N725))</f>
        <v/>
      </c>
      <c r="P725" s="26">
        <f>IF(O725="","",IF(COUNTIF(O$2:O725,O725)=1,COUNTIF(O$2:O$2000,O725)+(2001-ROW())/100000,""))</f>
        <v/>
      </c>
    </row>
    <row r="726">
      <c r="A726" s="26">
        <f>IF(AND(ISNUMBER(Applications!A726),ISNUMBER(Applications!M726),OR(UPPER(TRIM(Applications!I726))="INTERVIEWING",UPPER(TRIM(Applications!I726))="REJECTED",UPPER(TRIM(Applications!I726))="OFFER")),IF(Applications!M726&gt;=Applications!A726,Applications!M726-Applications!A726,""),"")</f>
        <v/>
      </c>
      <c r="B726" s="26">
        <f>IF(AND(D726=1,ISNUMBER(Applications!A726)),WEEKDAY(Applications!A726),"")</f>
        <v/>
      </c>
      <c r="C726" s="27">
        <f>IF(AND(D726=1,ISNUMBER(Applications!A726)),Applications!A726-WEEKDAY(Applications!A726,3),"")</f>
        <v/>
      </c>
      <c r="D726" s="26">
        <f>IF(OR(UPPER(TRIM(Applications!I726))="APPLIED",UPPER(TRIM(Applications!I726))="INTERVIEWING",UPPER(TRIM(Applications!I726))="REJECTED",UPPER(TRIM(Applications!I726))="OFFER"),1,0)</f>
        <v/>
      </c>
      <c r="E726" s="26">
        <f>IF(AND(ISNUMBER(Applications!M726),OR(N(Applications!O726)&gt;0,UPPER(TRIM(Applications!I726))="INTERVIEWING",UPPER(TRIM(Applications!I726))="OFFER")),Applications!M726-WEEKDAY(Applications!M726,3),"")</f>
        <v/>
      </c>
      <c r="F726" s="26">
        <f>IF(AND(UPPER(TRIM(Applications!I726))="SKIPPED",ISNUMBER(Applications!A726)),Applications!A726-WEEKDAY(Applications!A726,3),"")</f>
        <v/>
      </c>
      <c r="G726" s="26">
        <f>IF(AND(UPPER(TRIM(Applications!I726))="BOOKMARKED",ISNUMBER(Applications!A726)),Applications!A726-WEEKDAY(Applications!A726,3),"")</f>
        <v/>
      </c>
      <c r="H726" s="26">
        <f>IF(AND(UPPER(TRIM(Applications!I726))="NOT APPLIED",ISNUMBER(Applications!A726)),Applications!A726-WEEKDAY(Applications!A726,3),"")</f>
        <v/>
      </c>
      <c r="I726" s="26">
        <f>IF(AND(UPPER(TRIM(Applications!I726))="REJECTED",ISNUMBER(Applications!M726)),Applications!M726-WEEKDAY(Applications!M726,3),"")</f>
        <v/>
      </c>
      <c r="J726" s="26">
        <f>IF(AND(UPPER(TRIM(Applications!I726))="OFFER",ISNUMBER(Applications!M726)),Applications!M726-WEEKDAY(Applications!M726,3),"")</f>
        <v/>
      </c>
      <c r="K726" s="26">
        <f>IF(TRIM(Applications!J726)="","",IFERROR(LOOKUP(2,1/ISNUMBER(SEARCH($R$2:$R$25,Applications!J726)),$S$2:$S$25),""))</f>
        <v/>
      </c>
      <c r="L726" s="26">
        <f>IF(K726="","",IF(COUNTIF(K$2:K726,K726)=1,COUNTIF(K$2:K$2000,K726)+(2001-ROW())/100000,""))</f>
        <v/>
      </c>
      <c r="M726" s="26">
        <f>IF(TRIM(Applications!D726)="","",TRIM(LEFT(TRIM(Applications!D726),FIND(",",TRIM(Applications!D726)&amp;",")-1)))</f>
        <v/>
      </c>
      <c r="N726" s="26">
        <f>IF(M726="","",IF(LEN(TRIM(LEFT(TRIM(MID(TRIM(Applications!D726),FIND(",",TRIM(Applications!D726)&amp;",")+1,200)),FIND(",",TRIM(MID(TRIM(Applications!D726),FIND(",",TRIM(Applications!D726)&amp;",")+1,200))&amp;",")-1)))=2,UPPER(TRIM(LEFT(TRIM(MID(TRIM(Applications!D726),FIND(",",TRIM(Applications!D726)&amp;",")+1,200)),FIND(",",TRIM(MID(TRIM(Applications!D726),FIND(",",TRIM(Applications!D726)&amp;",")+1,200))&amp;",")-1))),IFERROR(VLOOKUP(LOWER(TRIM(LEFT(TRIM(MID(TRIM(Applications!D726),FIND(",",TRIM(Applications!D726)&amp;",")+1,200)),FIND(",",TRIM(MID(TRIM(Applications!D726),FIND(",",TRIM(Applications!D726)&amp;",")+1,200))&amp;",")-1))),$U$2:$V$67,2,FALSE),"")))</f>
        <v/>
      </c>
      <c r="O726" s="26">
        <f>IF(M726="","",IF(N726="",M726,M726&amp;", "&amp;N726))</f>
        <v/>
      </c>
      <c r="P726" s="26">
        <f>IF(O726="","",IF(COUNTIF(O$2:O726,O726)=1,COUNTIF(O$2:O$2000,O726)+(2001-ROW())/100000,""))</f>
        <v/>
      </c>
    </row>
    <row r="727">
      <c r="A727" s="26">
        <f>IF(AND(ISNUMBER(Applications!A727),ISNUMBER(Applications!M727),OR(UPPER(TRIM(Applications!I727))="INTERVIEWING",UPPER(TRIM(Applications!I727))="REJECTED",UPPER(TRIM(Applications!I727))="OFFER")),IF(Applications!M727&gt;=Applications!A727,Applications!M727-Applications!A727,""),"")</f>
        <v/>
      </c>
      <c r="B727" s="26">
        <f>IF(AND(D727=1,ISNUMBER(Applications!A727)),WEEKDAY(Applications!A727),"")</f>
        <v/>
      </c>
      <c r="C727" s="27">
        <f>IF(AND(D727=1,ISNUMBER(Applications!A727)),Applications!A727-WEEKDAY(Applications!A727,3),"")</f>
        <v/>
      </c>
      <c r="D727" s="26">
        <f>IF(OR(UPPER(TRIM(Applications!I727))="APPLIED",UPPER(TRIM(Applications!I727))="INTERVIEWING",UPPER(TRIM(Applications!I727))="REJECTED",UPPER(TRIM(Applications!I727))="OFFER"),1,0)</f>
        <v/>
      </c>
      <c r="E727" s="26">
        <f>IF(AND(ISNUMBER(Applications!M727),OR(N(Applications!O727)&gt;0,UPPER(TRIM(Applications!I727))="INTERVIEWING",UPPER(TRIM(Applications!I727))="OFFER")),Applications!M727-WEEKDAY(Applications!M727,3),"")</f>
        <v/>
      </c>
      <c r="F727" s="26">
        <f>IF(AND(UPPER(TRIM(Applications!I727))="SKIPPED",ISNUMBER(Applications!A727)),Applications!A727-WEEKDAY(Applications!A727,3),"")</f>
        <v/>
      </c>
      <c r="G727" s="26">
        <f>IF(AND(UPPER(TRIM(Applications!I727))="BOOKMARKED",ISNUMBER(Applications!A727)),Applications!A727-WEEKDAY(Applications!A727,3),"")</f>
        <v/>
      </c>
      <c r="H727" s="26">
        <f>IF(AND(UPPER(TRIM(Applications!I727))="NOT APPLIED",ISNUMBER(Applications!A727)),Applications!A727-WEEKDAY(Applications!A727,3),"")</f>
        <v/>
      </c>
      <c r="I727" s="26">
        <f>IF(AND(UPPER(TRIM(Applications!I727))="REJECTED",ISNUMBER(Applications!M727)),Applications!M727-WEEKDAY(Applications!M727,3),"")</f>
        <v/>
      </c>
      <c r="J727" s="26">
        <f>IF(AND(UPPER(TRIM(Applications!I727))="OFFER",ISNUMBER(Applications!M727)),Applications!M727-WEEKDAY(Applications!M727,3),"")</f>
        <v/>
      </c>
      <c r="K727" s="26">
        <f>IF(TRIM(Applications!J727)="","",IFERROR(LOOKUP(2,1/ISNUMBER(SEARCH($R$2:$R$25,Applications!J727)),$S$2:$S$25),""))</f>
        <v/>
      </c>
      <c r="L727" s="26">
        <f>IF(K727="","",IF(COUNTIF(K$2:K727,K727)=1,COUNTIF(K$2:K$2000,K727)+(2001-ROW())/100000,""))</f>
        <v/>
      </c>
      <c r="M727" s="26">
        <f>IF(TRIM(Applications!D727)="","",TRIM(LEFT(TRIM(Applications!D727),FIND(",",TRIM(Applications!D727)&amp;",")-1)))</f>
        <v/>
      </c>
      <c r="N727" s="26">
        <f>IF(M727="","",IF(LEN(TRIM(LEFT(TRIM(MID(TRIM(Applications!D727),FIND(",",TRIM(Applications!D727)&amp;",")+1,200)),FIND(",",TRIM(MID(TRIM(Applications!D727),FIND(",",TRIM(Applications!D727)&amp;",")+1,200))&amp;",")-1)))=2,UPPER(TRIM(LEFT(TRIM(MID(TRIM(Applications!D727),FIND(",",TRIM(Applications!D727)&amp;",")+1,200)),FIND(",",TRIM(MID(TRIM(Applications!D727),FIND(",",TRIM(Applications!D727)&amp;",")+1,200))&amp;",")-1))),IFERROR(VLOOKUP(LOWER(TRIM(LEFT(TRIM(MID(TRIM(Applications!D727),FIND(",",TRIM(Applications!D727)&amp;",")+1,200)),FIND(",",TRIM(MID(TRIM(Applications!D727),FIND(",",TRIM(Applications!D727)&amp;",")+1,200))&amp;",")-1))),$U$2:$V$67,2,FALSE),"")))</f>
        <v/>
      </c>
      <c r="O727" s="26">
        <f>IF(M727="","",IF(N727="",M727,M727&amp;", "&amp;N727))</f>
        <v/>
      </c>
      <c r="P727" s="26">
        <f>IF(O727="","",IF(COUNTIF(O$2:O727,O727)=1,COUNTIF(O$2:O$2000,O727)+(2001-ROW())/100000,""))</f>
        <v/>
      </c>
    </row>
    <row r="728">
      <c r="A728" s="26">
        <f>IF(AND(ISNUMBER(Applications!A728),ISNUMBER(Applications!M728),OR(UPPER(TRIM(Applications!I728))="INTERVIEWING",UPPER(TRIM(Applications!I728))="REJECTED",UPPER(TRIM(Applications!I728))="OFFER")),IF(Applications!M728&gt;=Applications!A728,Applications!M728-Applications!A728,""),"")</f>
        <v/>
      </c>
      <c r="B728" s="26">
        <f>IF(AND(D728=1,ISNUMBER(Applications!A728)),WEEKDAY(Applications!A728),"")</f>
        <v/>
      </c>
      <c r="C728" s="27">
        <f>IF(AND(D728=1,ISNUMBER(Applications!A728)),Applications!A728-WEEKDAY(Applications!A728,3),"")</f>
        <v/>
      </c>
      <c r="D728" s="26">
        <f>IF(OR(UPPER(TRIM(Applications!I728))="APPLIED",UPPER(TRIM(Applications!I728))="INTERVIEWING",UPPER(TRIM(Applications!I728))="REJECTED",UPPER(TRIM(Applications!I728))="OFFER"),1,0)</f>
        <v/>
      </c>
      <c r="E728" s="26">
        <f>IF(AND(ISNUMBER(Applications!M728),OR(N(Applications!O728)&gt;0,UPPER(TRIM(Applications!I728))="INTERVIEWING",UPPER(TRIM(Applications!I728))="OFFER")),Applications!M728-WEEKDAY(Applications!M728,3),"")</f>
        <v/>
      </c>
      <c r="F728" s="26">
        <f>IF(AND(UPPER(TRIM(Applications!I728))="SKIPPED",ISNUMBER(Applications!A728)),Applications!A728-WEEKDAY(Applications!A728,3),"")</f>
        <v/>
      </c>
      <c r="G728" s="26">
        <f>IF(AND(UPPER(TRIM(Applications!I728))="BOOKMARKED",ISNUMBER(Applications!A728)),Applications!A728-WEEKDAY(Applications!A728,3),"")</f>
        <v/>
      </c>
      <c r="H728" s="26">
        <f>IF(AND(UPPER(TRIM(Applications!I728))="NOT APPLIED",ISNUMBER(Applications!A728)),Applications!A728-WEEKDAY(Applications!A728,3),"")</f>
        <v/>
      </c>
      <c r="I728" s="26">
        <f>IF(AND(UPPER(TRIM(Applications!I728))="REJECTED",ISNUMBER(Applications!M728)),Applications!M728-WEEKDAY(Applications!M728,3),"")</f>
        <v/>
      </c>
      <c r="J728" s="26">
        <f>IF(AND(UPPER(TRIM(Applications!I728))="OFFER",ISNUMBER(Applications!M728)),Applications!M728-WEEKDAY(Applications!M728,3),"")</f>
        <v/>
      </c>
      <c r="K728" s="26">
        <f>IF(TRIM(Applications!J728)="","",IFERROR(LOOKUP(2,1/ISNUMBER(SEARCH($R$2:$R$25,Applications!J728)),$S$2:$S$25),""))</f>
        <v/>
      </c>
      <c r="L728" s="26">
        <f>IF(K728="","",IF(COUNTIF(K$2:K728,K728)=1,COUNTIF(K$2:K$2000,K728)+(2001-ROW())/100000,""))</f>
        <v/>
      </c>
      <c r="M728" s="26">
        <f>IF(TRIM(Applications!D728)="","",TRIM(LEFT(TRIM(Applications!D728),FIND(",",TRIM(Applications!D728)&amp;",")-1)))</f>
        <v/>
      </c>
      <c r="N728" s="26">
        <f>IF(M728="","",IF(LEN(TRIM(LEFT(TRIM(MID(TRIM(Applications!D728),FIND(",",TRIM(Applications!D728)&amp;",")+1,200)),FIND(",",TRIM(MID(TRIM(Applications!D728),FIND(",",TRIM(Applications!D728)&amp;",")+1,200))&amp;",")-1)))=2,UPPER(TRIM(LEFT(TRIM(MID(TRIM(Applications!D728),FIND(",",TRIM(Applications!D728)&amp;",")+1,200)),FIND(",",TRIM(MID(TRIM(Applications!D728),FIND(",",TRIM(Applications!D728)&amp;",")+1,200))&amp;",")-1))),IFERROR(VLOOKUP(LOWER(TRIM(LEFT(TRIM(MID(TRIM(Applications!D728),FIND(",",TRIM(Applications!D728)&amp;",")+1,200)),FIND(",",TRIM(MID(TRIM(Applications!D728),FIND(",",TRIM(Applications!D728)&amp;",")+1,200))&amp;",")-1))),$U$2:$V$67,2,FALSE),"")))</f>
        <v/>
      </c>
      <c r="O728" s="26">
        <f>IF(M728="","",IF(N728="",M728,M728&amp;", "&amp;N728))</f>
        <v/>
      </c>
      <c r="P728" s="26">
        <f>IF(O728="","",IF(COUNTIF(O$2:O728,O728)=1,COUNTIF(O$2:O$2000,O728)+(2001-ROW())/100000,""))</f>
        <v/>
      </c>
    </row>
    <row r="729">
      <c r="A729" s="26">
        <f>IF(AND(ISNUMBER(Applications!A729),ISNUMBER(Applications!M729),OR(UPPER(TRIM(Applications!I729))="INTERVIEWING",UPPER(TRIM(Applications!I729))="REJECTED",UPPER(TRIM(Applications!I729))="OFFER")),IF(Applications!M729&gt;=Applications!A729,Applications!M729-Applications!A729,""),"")</f>
        <v/>
      </c>
      <c r="B729" s="26">
        <f>IF(AND(D729=1,ISNUMBER(Applications!A729)),WEEKDAY(Applications!A729),"")</f>
        <v/>
      </c>
      <c r="C729" s="27">
        <f>IF(AND(D729=1,ISNUMBER(Applications!A729)),Applications!A729-WEEKDAY(Applications!A729,3),"")</f>
        <v/>
      </c>
      <c r="D729" s="26">
        <f>IF(OR(UPPER(TRIM(Applications!I729))="APPLIED",UPPER(TRIM(Applications!I729))="INTERVIEWING",UPPER(TRIM(Applications!I729))="REJECTED",UPPER(TRIM(Applications!I729))="OFFER"),1,0)</f>
        <v/>
      </c>
      <c r="E729" s="26">
        <f>IF(AND(ISNUMBER(Applications!M729),OR(N(Applications!O729)&gt;0,UPPER(TRIM(Applications!I729))="INTERVIEWING",UPPER(TRIM(Applications!I729))="OFFER")),Applications!M729-WEEKDAY(Applications!M729,3),"")</f>
        <v/>
      </c>
      <c r="F729" s="26">
        <f>IF(AND(UPPER(TRIM(Applications!I729))="SKIPPED",ISNUMBER(Applications!A729)),Applications!A729-WEEKDAY(Applications!A729,3),"")</f>
        <v/>
      </c>
      <c r="G729" s="26">
        <f>IF(AND(UPPER(TRIM(Applications!I729))="BOOKMARKED",ISNUMBER(Applications!A729)),Applications!A729-WEEKDAY(Applications!A729,3),"")</f>
        <v/>
      </c>
      <c r="H729" s="26">
        <f>IF(AND(UPPER(TRIM(Applications!I729))="NOT APPLIED",ISNUMBER(Applications!A729)),Applications!A729-WEEKDAY(Applications!A729,3),"")</f>
        <v/>
      </c>
      <c r="I729" s="26">
        <f>IF(AND(UPPER(TRIM(Applications!I729))="REJECTED",ISNUMBER(Applications!M729)),Applications!M729-WEEKDAY(Applications!M729,3),"")</f>
        <v/>
      </c>
      <c r="J729" s="26">
        <f>IF(AND(UPPER(TRIM(Applications!I729))="OFFER",ISNUMBER(Applications!M729)),Applications!M729-WEEKDAY(Applications!M729,3),"")</f>
        <v/>
      </c>
      <c r="K729" s="26">
        <f>IF(TRIM(Applications!J729)="","",IFERROR(LOOKUP(2,1/ISNUMBER(SEARCH($R$2:$R$25,Applications!J729)),$S$2:$S$25),""))</f>
        <v/>
      </c>
      <c r="L729" s="26">
        <f>IF(K729="","",IF(COUNTIF(K$2:K729,K729)=1,COUNTIF(K$2:K$2000,K729)+(2001-ROW())/100000,""))</f>
        <v/>
      </c>
      <c r="M729" s="26">
        <f>IF(TRIM(Applications!D729)="","",TRIM(LEFT(TRIM(Applications!D729),FIND(",",TRIM(Applications!D729)&amp;",")-1)))</f>
        <v/>
      </c>
      <c r="N729" s="26">
        <f>IF(M729="","",IF(LEN(TRIM(LEFT(TRIM(MID(TRIM(Applications!D729),FIND(",",TRIM(Applications!D729)&amp;",")+1,200)),FIND(",",TRIM(MID(TRIM(Applications!D729),FIND(",",TRIM(Applications!D729)&amp;",")+1,200))&amp;",")-1)))=2,UPPER(TRIM(LEFT(TRIM(MID(TRIM(Applications!D729),FIND(",",TRIM(Applications!D729)&amp;",")+1,200)),FIND(",",TRIM(MID(TRIM(Applications!D729),FIND(",",TRIM(Applications!D729)&amp;",")+1,200))&amp;",")-1))),IFERROR(VLOOKUP(LOWER(TRIM(LEFT(TRIM(MID(TRIM(Applications!D729),FIND(",",TRIM(Applications!D729)&amp;",")+1,200)),FIND(",",TRIM(MID(TRIM(Applications!D729),FIND(",",TRIM(Applications!D729)&amp;",")+1,200))&amp;",")-1))),$U$2:$V$67,2,FALSE),"")))</f>
        <v/>
      </c>
      <c r="O729" s="26">
        <f>IF(M729="","",IF(N729="",M729,M729&amp;", "&amp;N729))</f>
        <v/>
      </c>
      <c r="P729" s="26">
        <f>IF(O729="","",IF(COUNTIF(O$2:O729,O729)=1,COUNTIF(O$2:O$2000,O729)+(2001-ROW())/100000,""))</f>
        <v/>
      </c>
    </row>
    <row r="730">
      <c r="A730" s="26">
        <f>IF(AND(ISNUMBER(Applications!A730),ISNUMBER(Applications!M730),OR(UPPER(TRIM(Applications!I730))="INTERVIEWING",UPPER(TRIM(Applications!I730))="REJECTED",UPPER(TRIM(Applications!I730))="OFFER")),IF(Applications!M730&gt;=Applications!A730,Applications!M730-Applications!A730,""),"")</f>
        <v/>
      </c>
      <c r="B730" s="26">
        <f>IF(AND(D730=1,ISNUMBER(Applications!A730)),WEEKDAY(Applications!A730),"")</f>
        <v/>
      </c>
      <c r="C730" s="27">
        <f>IF(AND(D730=1,ISNUMBER(Applications!A730)),Applications!A730-WEEKDAY(Applications!A730,3),"")</f>
        <v/>
      </c>
      <c r="D730" s="26">
        <f>IF(OR(UPPER(TRIM(Applications!I730))="APPLIED",UPPER(TRIM(Applications!I730))="INTERVIEWING",UPPER(TRIM(Applications!I730))="REJECTED",UPPER(TRIM(Applications!I730))="OFFER"),1,0)</f>
        <v/>
      </c>
      <c r="E730" s="26">
        <f>IF(AND(ISNUMBER(Applications!M730),OR(N(Applications!O730)&gt;0,UPPER(TRIM(Applications!I730))="INTERVIEWING",UPPER(TRIM(Applications!I730))="OFFER")),Applications!M730-WEEKDAY(Applications!M730,3),"")</f>
        <v/>
      </c>
      <c r="F730" s="26">
        <f>IF(AND(UPPER(TRIM(Applications!I730))="SKIPPED",ISNUMBER(Applications!A730)),Applications!A730-WEEKDAY(Applications!A730,3),"")</f>
        <v/>
      </c>
      <c r="G730" s="26">
        <f>IF(AND(UPPER(TRIM(Applications!I730))="BOOKMARKED",ISNUMBER(Applications!A730)),Applications!A730-WEEKDAY(Applications!A730,3),"")</f>
        <v/>
      </c>
      <c r="H730" s="26">
        <f>IF(AND(UPPER(TRIM(Applications!I730))="NOT APPLIED",ISNUMBER(Applications!A730)),Applications!A730-WEEKDAY(Applications!A730,3),"")</f>
        <v/>
      </c>
      <c r="I730" s="26">
        <f>IF(AND(UPPER(TRIM(Applications!I730))="REJECTED",ISNUMBER(Applications!M730)),Applications!M730-WEEKDAY(Applications!M730,3),"")</f>
        <v/>
      </c>
      <c r="J730" s="26">
        <f>IF(AND(UPPER(TRIM(Applications!I730))="OFFER",ISNUMBER(Applications!M730)),Applications!M730-WEEKDAY(Applications!M730,3),"")</f>
        <v/>
      </c>
      <c r="K730" s="26">
        <f>IF(TRIM(Applications!J730)="","",IFERROR(LOOKUP(2,1/ISNUMBER(SEARCH($R$2:$R$25,Applications!J730)),$S$2:$S$25),""))</f>
        <v/>
      </c>
      <c r="L730" s="26">
        <f>IF(K730="","",IF(COUNTIF(K$2:K730,K730)=1,COUNTIF(K$2:K$2000,K730)+(2001-ROW())/100000,""))</f>
        <v/>
      </c>
      <c r="M730" s="26">
        <f>IF(TRIM(Applications!D730)="","",TRIM(LEFT(TRIM(Applications!D730),FIND(",",TRIM(Applications!D730)&amp;",")-1)))</f>
        <v/>
      </c>
      <c r="N730" s="26">
        <f>IF(M730="","",IF(LEN(TRIM(LEFT(TRIM(MID(TRIM(Applications!D730),FIND(",",TRIM(Applications!D730)&amp;",")+1,200)),FIND(",",TRIM(MID(TRIM(Applications!D730),FIND(",",TRIM(Applications!D730)&amp;",")+1,200))&amp;",")-1)))=2,UPPER(TRIM(LEFT(TRIM(MID(TRIM(Applications!D730),FIND(",",TRIM(Applications!D730)&amp;",")+1,200)),FIND(",",TRIM(MID(TRIM(Applications!D730),FIND(",",TRIM(Applications!D730)&amp;",")+1,200))&amp;",")-1))),IFERROR(VLOOKUP(LOWER(TRIM(LEFT(TRIM(MID(TRIM(Applications!D730),FIND(",",TRIM(Applications!D730)&amp;",")+1,200)),FIND(",",TRIM(MID(TRIM(Applications!D730),FIND(",",TRIM(Applications!D730)&amp;",")+1,200))&amp;",")-1))),$U$2:$V$67,2,FALSE),"")))</f>
        <v/>
      </c>
      <c r="O730" s="26">
        <f>IF(M730="","",IF(N730="",M730,M730&amp;", "&amp;N730))</f>
        <v/>
      </c>
      <c r="P730" s="26">
        <f>IF(O730="","",IF(COUNTIF(O$2:O730,O730)=1,COUNTIF(O$2:O$2000,O730)+(2001-ROW())/100000,""))</f>
        <v/>
      </c>
    </row>
    <row r="731">
      <c r="A731" s="26">
        <f>IF(AND(ISNUMBER(Applications!A731),ISNUMBER(Applications!M731),OR(UPPER(TRIM(Applications!I731))="INTERVIEWING",UPPER(TRIM(Applications!I731))="REJECTED",UPPER(TRIM(Applications!I731))="OFFER")),IF(Applications!M731&gt;=Applications!A731,Applications!M731-Applications!A731,""),"")</f>
        <v/>
      </c>
      <c r="B731" s="26">
        <f>IF(AND(D731=1,ISNUMBER(Applications!A731)),WEEKDAY(Applications!A731),"")</f>
        <v/>
      </c>
      <c r="C731" s="27">
        <f>IF(AND(D731=1,ISNUMBER(Applications!A731)),Applications!A731-WEEKDAY(Applications!A731,3),"")</f>
        <v/>
      </c>
      <c r="D731" s="26">
        <f>IF(OR(UPPER(TRIM(Applications!I731))="APPLIED",UPPER(TRIM(Applications!I731))="INTERVIEWING",UPPER(TRIM(Applications!I731))="REJECTED",UPPER(TRIM(Applications!I731))="OFFER"),1,0)</f>
        <v/>
      </c>
      <c r="E731" s="26">
        <f>IF(AND(ISNUMBER(Applications!M731),OR(N(Applications!O731)&gt;0,UPPER(TRIM(Applications!I731))="INTERVIEWING",UPPER(TRIM(Applications!I731))="OFFER")),Applications!M731-WEEKDAY(Applications!M731,3),"")</f>
        <v/>
      </c>
      <c r="F731" s="26">
        <f>IF(AND(UPPER(TRIM(Applications!I731))="SKIPPED",ISNUMBER(Applications!A731)),Applications!A731-WEEKDAY(Applications!A731,3),"")</f>
        <v/>
      </c>
      <c r="G731" s="26">
        <f>IF(AND(UPPER(TRIM(Applications!I731))="BOOKMARKED",ISNUMBER(Applications!A731)),Applications!A731-WEEKDAY(Applications!A731,3),"")</f>
        <v/>
      </c>
      <c r="H731" s="26">
        <f>IF(AND(UPPER(TRIM(Applications!I731))="NOT APPLIED",ISNUMBER(Applications!A731)),Applications!A731-WEEKDAY(Applications!A731,3),"")</f>
        <v/>
      </c>
      <c r="I731" s="26">
        <f>IF(AND(UPPER(TRIM(Applications!I731))="REJECTED",ISNUMBER(Applications!M731)),Applications!M731-WEEKDAY(Applications!M731,3),"")</f>
        <v/>
      </c>
      <c r="J731" s="26">
        <f>IF(AND(UPPER(TRIM(Applications!I731))="OFFER",ISNUMBER(Applications!M731)),Applications!M731-WEEKDAY(Applications!M731,3),"")</f>
        <v/>
      </c>
      <c r="K731" s="26">
        <f>IF(TRIM(Applications!J731)="","",IFERROR(LOOKUP(2,1/ISNUMBER(SEARCH($R$2:$R$25,Applications!J731)),$S$2:$S$25),""))</f>
        <v/>
      </c>
      <c r="L731" s="26">
        <f>IF(K731="","",IF(COUNTIF(K$2:K731,K731)=1,COUNTIF(K$2:K$2000,K731)+(2001-ROW())/100000,""))</f>
        <v/>
      </c>
      <c r="M731" s="26">
        <f>IF(TRIM(Applications!D731)="","",TRIM(LEFT(TRIM(Applications!D731),FIND(",",TRIM(Applications!D731)&amp;",")-1)))</f>
        <v/>
      </c>
      <c r="N731" s="26">
        <f>IF(M731="","",IF(LEN(TRIM(LEFT(TRIM(MID(TRIM(Applications!D731),FIND(",",TRIM(Applications!D731)&amp;",")+1,200)),FIND(",",TRIM(MID(TRIM(Applications!D731),FIND(",",TRIM(Applications!D731)&amp;",")+1,200))&amp;",")-1)))=2,UPPER(TRIM(LEFT(TRIM(MID(TRIM(Applications!D731),FIND(",",TRIM(Applications!D731)&amp;",")+1,200)),FIND(",",TRIM(MID(TRIM(Applications!D731),FIND(",",TRIM(Applications!D731)&amp;",")+1,200))&amp;",")-1))),IFERROR(VLOOKUP(LOWER(TRIM(LEFT(TRIM(MID(TRIM(Applications!D731),FIND(",",TRIM(Applications!D731)&amp;",")+1,200)),FIND(",",TRIM(MID(TRIM(Applications!D731),FIND(",",TRIM(Applications!D731)&amp;",")+1,200))&amp;",")-1))),$U$2:$V$67,2,FALSE),"")))</f>
        <v/>
      </c>
      <c r="O731" s="26">
        <f>IF(M731="","",IF(N731="",M731,M731&amp;", "&amp;N731))</f>
        <v/>
      </c>
      <c r="P731" s="26">
        <f>IF(O731="","",IF(COUNTIF(O$2:O731,O731)=1,COUNTIF(O$2:O$2000,O731)+(2001-ROW())/100000,""))</f>
        <v/>
      </c>
    </row>
    <row r="732">
      <c r="A732" s="26">
        <f>IF(AND(ISNUMBER(Applications!A732),ISNUMBER(Applications!M732),OR(UPPER(TRIM(Applications!I732))="INTERVIEWING",UPPER(TRIM(Applications!I732))="REJECTED",UPPER(TRIM(Applications!I732))="OFFER")),IF(Applications!M732&gt;=Applications!A732,Applications!M732-Applications!A732,""),"")</f>
        <v/>
      </c>
      <c r="B732" s="26">
        <f>IF(AND(D732=1,ISNUMBER(Applications!A732)),WEEKDAY(Applications!A732),"")</f>
        <v/>
      </c>
      <c r="C732" s="27">
        <f>IF(AND(D732=1,ISNUMBER(Applications!A732)),Applications!A732-WEEKDAY(Applications!A732,3),"")</f>
        <v/>
      </c>
      <c r="D732" s="26">
        <f>IF(OR(UPPER(TRIM(Applications!I732))="APPLIED",UPPER(TRIM(Applications!I732))="INTERVIEWING",UPPER(TRIM(Applications!I732))="REJECTED",UPPER(TRIM(Applications!I732))="OFFER"),1,0)</f>
        <v/>
      </c>
      <c r="E732" s="26">
        <f>IF(AND(ISNUMBER(Applications!M732),OR(N(Applications!O732)&gt;0,UPPER(TRIM(Applications!I732))="INTERVIEWING",UPPER(TRIM(Applications!I732))="OFFER")),Applications!M732-WEEKDAY(Applications!M732,3),"")</f>
        <v/>
      </c>
      <c r="F732" s="26">
        <f>IF(AND(UPPER(TRIM(Applications!I732))="SKIPPED",ISNUMBER(Applications!A732)),Applications!A732-WEEKDAY(Applications!A732,3),"")</f>
        <v/>
      </c>
      <c r="G732" s="26">
        <f>IF(AND(UPPER(TRIM(Applications!I732))="BOOKMARKED",ISNUMBER(Applications!A732)),Applications!A732-WEEKDAY(Applications!A732,3),"")</f>
        <v/>
      </c>
      <c r="H732" s="26">
        <f>IF(AND(UPPER(TRIM(Applications!I732))="NOT APPLIED",ISNUMBER(Applications!A732)),Applications!A732-WEEKDAY(Applications!A732,3),"")</f>
        <v/>
      </c>
      <c r="I732" s="26">
        <f>IF(AND(UPPER(TRIM(Applications!I732))="REJECTED",ISNUMBER(Applications!M732)),Applications!M732-WEEKDAY(Applications!M732,3),"")</f>
        <v/>
      </c>
      <c r="J732" s="26">
        <f>IF(AND(UPPER(TRIM(Applications!I732))="OFFER",ISNUMBER(Applications!M732)),Applications!M732-WEEKDAY(Applications!M732,3),"")</f>
        <v/>
      </c>
      <c r="K732" s="26">
        <f>IF(TRIM(Applications!J732)="","",IFERROR(LOOKUP(2,1/ISNUMBER(SEARCH($R$2:$R$25,Applications!J732)),$S$2:$S$25),""))</f>
        <v/>
      </c>
      <c r="L732" s="26">
        <f>IF(K732="","",IF(COUNTIF(K$2:K732,K732)=1,COUNTIF(K$2:K$2000,K732)+(2001-ROW())/100000,""))</f>
        <v/>
      </c>
      <c r="M732" s="26">
        <f>IF(TRIM(Applications!D732)="","",TRIM(LEFT(TRIM(Applications!D732),FIND(",",TRIM(Applications!D732)&amp;",")-1)))</f>
        <v/>
      </c>
      <c r="N732" s="26">
        <f>IF(M732="","",IF(LEN(TRIM(LEFT(TRIM(MID(TRIM(Applications!D732),FIND(",",TRIM(Applications!D732)&amp;",")+1,200)),FIND(",",TRIM(MID(TRIM(Applications!D732),FIND(",",TRIM(Applications!D732)&amp;",")+1,200))&amp;",")-1)))=2,UPPER(TRIM(LEFT(TRIM(MID(TRIM(Applications!D732),FIND(",",TRIM(Applications!D732)&amp;",")+1,200)),FIND(",",TRIM(MID(TRIM(Applications!D732),FIND(",",TRIM(Applications!D732)&amp;",")+1,200))&amp;",")-1))),IFERROR(VLOOKUP(LOWER(TRIM(LEFT(TRIM(MID(TRIM(Applications!D732),FIND(",",TRIM(Applications!D732)&amp;",")+1,200)),FIND(",",TRIM(MID(TRIM(Applications!D732),FIND(",",TRIM(Applications!D732)&amp;",")+1,200))&amp;",")-1))),$U$2:$V$67,2,FALSE),"")))</f>
        <v/>
      </c>
      <c r="O732" s="26">
        <f>IF(M732="","",IF(N732="",M732,M732&amp;", "&amp;N732))</f>
        <v/>
      </c>
      <c r="P732" s="26">
        <f>IF(O732="","",IF(COUNTIF(O$2:O732,O732)=1,COUNTIF(O$2:O$2000,O732)+(2001-ROW())/100000,""))</f>
        <v/>
      </c>
    </row>
    <row r="733">
      <c r="A733" s="26">
        <f>IF(AND(ISNUMBER(Applications!A733),ISNUMBER(Applications!M733),OR(UPPER(TRIM(Applications!I733))="INTERVIEWING",UPPER(TRIM(Applications!I733))="REJECTED",UPPER(TRIM(Applications!I733))="OFFER")),IF(Applications!M733&gt;=Applications!A733,Applications!M733-Applications!A733,""),"")</f>
        <v/>
      </c>
      <c r="B733" s="26">
        <f>IF(AND(D733=1,ISNUMBER(Applications!A733)),WEEKDAY(Applications!A733),"")</f>
        <v/>
      </c>
      <c r="C733" s="27">
        <f>IF(AND(D733=1,ISNUMBER(Applications!A733)),Applications!A733-WEEKDAY(Applications!A733,3),"")</f>
        <v/>
      </c>
      <c r="D733" s="26">
        <f>IF(OR(UPPER(TRIM(Applications!I733))="APPLIED",UPPER(TRIM(Applications!I733))="INTERVIEWING",UPPER(TRIM(Applications!I733))="REJECTED",UPPER(TRIM(Applications!I733))="OFFER"),1,0)</f>
        <v/>
      </c>
      <c r="E733" s="26">
        <f>IF(AND(ISNUMBER(Applications!M733),OR(N(Applications!O733)&gt;0,UPPER(TRIM(Applications!I733))="INTERVIEWING",UPPER(TRIM(Applications!I733))="OFFER")),Applications!M733-WEEKDAY(Applications!M733,3),"")</f>
        <v/>
      </c>
      <c r="F733" s="26">
        <f>IF(AND(UPPER(TRIM(Applications!I733))="SKIPPED",ISNUMBER(Applications!A733)),Applications!A733-WEEKDAY(Applications!A733,3),"")</f>
        <v/>
      </c>
      <c r="G733" s="26">
        <f>IF(AND(UPPER(TRIM(Applications!I733))="BOOKMARKED",ISNUMBER(Applications!A733)),Applications!A733-WEEKDAY(Applications!A733,3),"")</f>
        <v/>
      </c>
      <c r="H733" s="26">
        <f>IF(AND(UPPER(TRIM(Applications!I733))="NOT APPLIED",ISNUMBER(Applications!A733)),Applications!A733-WEEKDAY(Applications!A733,3),"")</f>
        <v/>
      </c>
      <c r="I733" s="26">
        <f>IF(AND(UPPER(TRIM(Applications!I733))="REJECTED",ISNUMBER(Applications!M733)),Applications!M733-WEEKDAY(Applications!M733,3),"")</f>
        <v/>
      </c>
      <c r="J733" s="26">
        <f>IF(AND(UPPER(TRIM(Applications!I733))="OFFER",ISNUMBER(Applications!M733)),Applications!M733-WEEKDAY(Applications!M733,3),"")</f>
        <v/>
      </c>
      <c r="K733" s="26">
        <f>IF(TRIM(Applications!J733)="","",IFERROR(LOOKUP(2,1/ISNUMBER(SEARCH($R$2:$R$25,Applications!J733)),$S$2:$S$25),""))</f>
        <v/>
      </c>
      <c r="L733" s="26">
        <f>IF(K733="","",IF(COUNTIF(K$2:K733,K733)=1,COUNTIF(K$2:K$2000,K733)+(2001-ROW())/100000,""))</f>
        <v/>
      </c>
      <c r="M733" s="26">
        <f>IF(TRIM(Applications!D733)="","",TRIM(LEFT(TRIM(Applications!D733),FIND(",",TRIM(Applications!D733)&amp;",")-1)))</f>
        <v/>
      </c>
      <c r="N733" s="26">
        <f>IF(M733="","",IF(LEN(TRIM(LEFT(TRIM(MID(TRIM(Applications!D733),FIND(",",TRIM(Applications!D733)&amp;",")+1,200)),FIND(",",TRIM(MID(TRIM(Applications!D733),FIND(",",TRIM(Applications!D733)&amp;",")+1,200))&amp;",")-1)))=2,UPPER(TRIM(LEFT(TRIM(MID(TRIM(Applications!D733),FIND(",",TRIM(Applications!D733)&amp;",")+1,200)),FIND(",",TRIM(MID(TRIM(Applications!D733),FIND(",",TRIM(Applications!D733)&amp;",")+1,200))&amp;",")-1))),IFERROR(VLOOKUP(LOWER(TRIM(LEFT(TRIM(MID(TRIM(Applications!D733),FIND(",",TRIM(Applications!D733)&amp;",")+1,200)),FIND(",",TRIM(MID(TRIM(Applications!D733),FIND(",",TRIM(Applications!D733)&amp;",")+1,200))&amp;",")-1))),$U$2:$V$67,2,FALSE),"")))</f>
        <v/>
      </c>
      <c r="O733" s="26">
        <f>IF(M733="","",IF(N733="",M733,M733&amp;", "&amp;N733))</f>
        <v/>
      </c>
      <c r="P733" s="26">
        <f>IF(O733="","",IF(COUNTIF(O$2:O733,O733)=1,COUNTIF(O$2:O$2000,O733)+(2001-ROW())/100000,""))</f>
        <v/>
      </c>
    </row>
    <row r="734">
      <c r="A734" s="26">
        <f>IF(AND(ISNUMBER(Applications!A734),ISNUMBER(Applications!M734),OR(UPPER(TRIM(Applications!I734))="INTERVIEWING",UPPER(TRIM(Applications!I734))="REJECTED",UPPER(TRIM(Applications!I734))="OFFER")),IF(Applications!M734&gt;=Applications!A734,Applications!M734-Applications!A734,""),"")</f>
        <v/>
      </c>
      <c r="B734" s="26">
        <f>IF(AND(D734=1,ISNUMBER(Applications!A734)),WEEKDAY(Applications!A734),"")</f>
        <v/>
      </c>
      <c r="C734" s="27">
        <f>IF(AND(D734=1,ISNUMBER(Applications!A734)),Applications!A734-WEEKDAY(Applications!A734,3),"")</f>
        <v/>
      </c>
      <c r="D734" s="26">
        <f>IF(OR(UPPER(TRIM(Applications!I734))="APPLIED",UPPER(TRIM(Applications!I734))="INTERVIEWING",UPPER(TRIM(Applications!I734))="REJECTED",UPPER(TRIM(Applications!I734))="OFFER"),1,0)</f>
        <v/>
      </c>
      <c r="E734" s="26">
        <f>IF(AND(ISNUMBER(Applications!M734),OR(N(Applications!O734)&gt;0,UPPER(TRIM(Applications!I734))="INTERVIEWING",UPPER(TRIM(Applications!I734))="OFFER")),Applications!M734-WEEKDAY(Applications!M734,3),"")</f>
        <v/>
      </c>
      <c r="F734" s="26">
        <f>IF(AND(UPPER(TRIM(Applications!I734))="SKIPPED",ISNUMBER(Applications!A734)),Applications!A734-WEEKDAY(Applications!A734,3),"")</f>
        <v/>
      </c>
      <c r="G734" s="26">
        <f>IF(AND(UPPER(TRIM(Applications!I734))="BOOKMARKED",ISNUMBER(Applications!A734)),Applications!A734-WEEKDAY(Applications!A734,3),"")</f>
        <v/>
      </c>
      <c r="H734" s="26">
        <f>IF(AND(UPPER(TRIM(Applications!I734))="NOT APPLIED",ISNUMBER(Applications!A734)),Applications!A734-WEEKDAY(Applications!A734,3),"")</f>
        <v/>
      </c>
      <c r="I734" s="26">
        <f>IF(AND(UPPER(TRIM(Applications!I734))="REJECTED",ISNUMBER(Applications!M734)),Applications!M734-WEEKDAY(Applications!M734,3),"")</f>
        <v/>
      </c>
      <c r="J734" s="26">
        <f>IF(AND(UPPER(TRIM(Applications!I734))="OFFER",ISNUMBER(Applications!M734)),Applications!M734-WEEKDAY(Applications!M734,3),"")</f>
        <v/>
      </c>
      <c r="K734" s="26">
        <f>IF(TRIM(Applications!J734)="","",IFERROR(LOOKUP(2,1/ISNUMBER(SEARCH($R$2:$R$25,Applications!J734)),$S$2:$S$25),""))</f>
        <v/>
      </c>
      <c r="L734" s="26">
        <f>IF(K734="","",IF(COUNTIF(K$2:K734,K734)=1,COUNTIF(K$2:K$2000,K734)+(2001-ROW())/100000,""))</f>
        <v/>
      </c>
      <c r="M734" s="26">
        <f>IF(TRIM(Applications!D734)="","",TRIM(LEFT(TRIM(Applications!D734),FIND(",",TRIM(Applications!D734)&amp;",")-1)))</f>
        <v/>
      </c>
      <c r="N734" s="26">
        <f>IF(M734="","",IF(LEN(TRIM(LEFT(TRIM(MID(TRIM(Applications!D734),FIND(",",TRIM(Applications!D734)&amp;",")+1,200)),FIND(",",TRIM(MID(TRIM(Applications!D734),FIND(",",TRIM(Applications!D734)&amp;",")+1,200))&amp;",")-1)))=2,UPPER(TRIM(LEFT(TRIM(MID(TRIM(Applications!D734),FIND(",",TRIM(Applications!D734)&amp;",")+1,200)),FIND(",",TRIM(MID(TRIM(Applications!D734),FIND(",",TRIM(Applications!D734)&amp;",")+1,200))&amp;",")-1))),IFERROR(VLOOKUP(LOWER(TRIM(LEFT(TRIM(MID(TRIM(Applications!D734),FIND(",",TRIM(Applications!D734)&amp;",")+1,200)),FIND(",",TRIM(MID(TRIM(Applications!D734),FIND(",",TRIM(Applications!D734)&amp;",")+1,200))&amp;",")-1))),$U$2:$V$67,2,FALSE),"")))</f>
        <v/>
      </c>
      <c r="O734" s="26">
        <f>IF(M734="","",IF(N734="",M734,M734&amp;", "&amp;N734))</f>
        <v/>
      </c>
      <c r="P734" s="26">
        <f>IF(O734="","",IF(COUNTIF(O$2:O734,O734)=1,COUNTIF(O$2:O$2000,O734)+(2001-ROW())/100000,""))</f>
        <v/>
      </c>
    </row>
    <row r="735">
      <c r="A735" s="26">
        <f>IF(AND(ISNUMBER(Applications!A735),ISNUMBER(Applications!M735),OR(UPPER(TRIM(Applications!I735))="INTERVIEWING",UPPER(TRIM(Applications!I735))="REJECTED",UPPER(TRIM(Applications!I735))="OFFER")),IF(Applications!M735&gt;=Applications!A735,Applications!M735-Applications!A735,""),"")</f>
        <v/>
      </c>
      <c r="B735" s="26">
        <f>IF(AND(D735=1,ISNUMBER(Applications!A735)),WEEKDAY(Applications!A735),"")</f>
        <v/>
      </c>
      <c r="C735" s="27">
        <f>IF(AND(D735=1,ISNUMBER(Applications!A735)),Applications!A735-WEEKDAY(Applications!A735,3),"")</f>
        <v/>
      </c>
      <c r="D735" s="26">
        <f>IF(OR(UPPER(TRIM(Applications!I735))="APPLIED",UPPER(TRIM(Applications!I735))="INTERVIEWING",UPPER(TRIM(Applications!I735))="REJECTED",UPPER(TRIM(Applications!I735))="OFFER"),1,0)</f>
        <v/>
      </c>
      <c r="E735" s="26">
        <f>IF(AND(ISNUMBER(Applications!M735),OR(N(Applications!O735)&gt;0,UPPER(TRIM(Applications!I735))="INTERVIEWING",UPPER(TRIM(Applications!I735))="OFFER")),Applications!M735-WEEKDAY(Applications!M735,3),"")</f>
        <v/>
      </c>
      <c r="F735" s="26">
        <f>IF(AND(UPPER(TRIM(Applications!I735))="SKIPPED",ISNUMBER(Applications!A735)),Applications!A735-WEEKDAY(Applications!A735,3),"")</f>
        <v/>
      </c>
      <c r="G735" s="26">
        <f>IF(AND(UPPER(TRIM(Applications!I735))="BOOKMARKED",ISNUMBER(Applications!A735)),Applications!A735-WEEKDAY(Applications!A735,3),"")</f>
        <v/>
      </c>
      <c r="H735" s="26">
        <f>IF(AND(UPPER(TRIM(Applications!I735))="NOT APPLIED",ISNUMBER(Applications!A735)),Applications!A735-WEEKDAY(Applications!A735,3),"")</f>
        <v/>
      </c>
      <c r="I735" s="26">
        <f>IF(AND(UPPER(TRIM(Applications!I735))="REJECTED",ISNUMBER(Applications!M735)),Applications!M735-WEEKDAY(Applications!M735,3),"")</f>
        <v/>
      </c>
      <c r="J735" s="26">
        <f>IF(AND(UPPER(TRIM(Applications!I735))="OFFER",ISNUMBER(Applications!M735)),Applications!M735-WEEKDAY(Applications!M735,3),"")</f>
        <v/>
      </c>
      <c r="K735" s="26">
        <f>IF(TRIM(Applications!J735)="","",IFERROR(LOOKUP(2,1/ISNUMBER(SEARCH($R$2:$R$25,Applications!J735)),$S$2:$S$25),""))</f>
        <v/>
      </c>
      <c r="L735" s="26">
        <f>IF(K735="","",IF(COUNTIF(K$2:K735,K735)=1,COUNTIF(K$2:K$2000,K735)+(2001-ROW())/100000,""))</f>
        <v/>
      </c>
      <c r="M735" s="26">
        <f>IF(TRIM(Applications!D735)="","",TRIM(LEFT(TRIM(Applications!D735),FIND(",",TRIM(Applications!D735)&amp;",")-1)))</f>
        <v/>
      </c>
      <c r="N735" s="26">
        <f>IF(M735="","",IF(LEN(TRIM(LEFT(TRIM(MID(TRIM(Applications!D735),FIND(",",TRIM(Applications!D735)&amp;",")+1,200)),FIND(",",TRIM(MID(TRIM(Applications!D735),FIND(",",TRIM(Applications!D735)&amp;",")+1,200))&amp;",")-1)))=2,UPPER(TRIM(LEFT(TRIM(MID(TRIM(Applications!D735),FIND(",",TRIM(Applications!D735)&amp;",")+1,200)),FIND(",",TRIM(MID(TRIM(Applications!D735),FIND(",",TRIM(Applications!D735)&amp;",")+1,200))&amp;",")-1))),IFERROR(VLOOKUP(LOWER(TRIM(LEFT(TRIM(MID(TRIM(Applications!D735),FIND(",",TRIM(Applications!D735)&amp;",")+1,200)),FIND(",",TRIM(MID(TRIM(Applications!D735),FIND(",",TRIM(Applications!D735)&amp;",")+1,200))&amp;",")-1))),$U$2:$V$67,2,FALSE),"")))</f>
        <v/>
      </c>
      <c r="O735" s="26">
        <f>IF(M735="","",IF(N735="",M735,M735&amp;", "&amp;N735))</f>
        <v/>
      </c>
      <c r="P735" s="26">
        <f>IF(O735="","",IF(COUNTIF(O$2:O735,O735)=1,COUNTIF(O$2:O$2000,O735)+(2001-ROW())/100000,""))</f>
        <v/>
      </c>
    </row>
    <row r="736">
      <c r="A736" s="26">
        <f>IF(AND(ISNUMBER(Applications!A736),ISNUMBER(Applications!M736),OR(UPPER(TRIM(Applications!I736))="INTERVIEWING",UPPER(TRIM(Applications!I736))="REJECTED",UPPER(TRIM(Applications!I736))="OFFER")),IF(Applications!M736&gt;=Applications!A736,Applications!M736-Applications!A736,""),"")</f>
        <v/>
      </c>
      <c r="B736" s="26">
        <f>IF(AND(D736=1,ISNUMBER(Applications!A736)),WEEKDAY(Applications!A736),"")</f>
        <v/>
      </c>
      <c r="C736" s="27">
        <f>IF(AND(D736=1,ISNUMBER(Applications!A736)),Applications!A736-WEEKDAY(Applications!A736,3),"")</f>
        <v/>
      </c>
      <c r="D736" s="26">
        <f>IF(OR(UPPER(TRIM(Applications!I736))="APPLIED",UPPER(TRIM(Applications!I736))="INTERVIEWING",UPPER(TRIM(Applications!I736))="REJECTED",UPPER(TRIM(Applications!I736))="OFFER"),1,0)</f>
        <v/>
      </c>
      <c r="E736" s="26">
        <f>IF(AND(ISNUMBER(Applications!M736),OR(N(Applications!O736)&gt;0,UPPER(TRIM(Applications!I736))="INTERVIEWING",UPPER(TRIM(Applications!I736))="OFFER")),Applications!M736-WEEKDAY(Applications!M736,3),"")</f>
        <v/>
      </c>
      <c r="F736" s="26">
        <f>IF(AND(UPPER(TRIM(Applications!I736))="SKIPPED",ISNUMBER(Applications!A736)),Applications!A736-WEEKDAY(Applications!A736,3),"")</f>
        <v/>
      </c>
      <c r="G736" s="26">
        <f>IF(AND(UPPER(TRIM(Applications!I736))="BOOKMARKED",ISNUMBER(Applications!A736)),Applications!A736-WEEKDAY(Applications!A736,3),"")</f>
        <v/>
      </c>
      <c r="H736" s="26">
        <f>IF(AND(UPPER(TRIM(Applications!I736))="NOT APPLIED",ISNUMBER(Applications!A736)),Applications!A736-WEEKDAY(Applications!A736,3),"")</f>
        <v/>
      </c>
      <c r="I736" s="26">
        <f>IF(AND(UPPER(TRIM(Applications!I736))="REJECTED",ISNUMBER(Applications!M736)),Applications!M736-WEEKDAY(Applications!M736,3),"")</f>
        <v/>
      </c>
      <c r="J736" s="26">
        <f>IF(AND(UPPER(TRIM(Applications!I736))="OFFER",ISNUMBER(Applications!M736)),Applications!M736-WEEKDAY(Applications!M736,3),"")</f>
        <v/>
      </c>
      <c r="K736" s="26">
        <f>IF(TRIM(Applications!J736)="","",IFERROR(LOOKUP(2,1/ISNUMBER(SEARCH($R$2:$R$25,Applications!J736)),$S$2:$S$25),""))</f>
        <v/>
      </c>
      <c r="L736" s="26">
        <f>IF(K736="","",IF(COUNTIF(K$2:K736,K736)=1,COUNTIF(K$2:K$2000,K736)+(2001-ROW())/100000,""))</f>
        <v/>
      </c>
      <c r="M736" s="26">
        <f>IF(TRIM(Applications!D736)="","",TRIM(LEFT(TRIM(Applications!D736),FIND(",",TRIM(Applications!D736)&amp;",")-1)))</f>
        <v/>
      </c>
      <c r="N736" s="26">
        <f>IF(M736="","",IF(LEN(TRIM(LEFT(TRIM(MID(TRIM(Applications!D736),FIND(",",TRIM(Applications!D736)&amp;",")+1,200)),FIND(",",TRIM(MID(TRIM(Applications!D736),FIND(",",TRIM(Applications!D736)&amp;",")+1,200))&amp;",")-1)))=2,UPPER(TRIM(LEFT(TRIM(MID(TRIM(Applications!D736),FIND(",",TRIM(Applications!D736)&amp;",")+1,200)),FIND(",",TRIM(MID(TRIM(Applications!D736),FIND(",",TRIM(Applications!D736)&amp;",")+1,200))&amp;",")-1))),IFERROR(VLOOKUP(LOWER(TRIM(LEFT(TRIM(MID(TRIM(Applications!D736),FIND(",",TRIM(Applications!D736)&amp;",")+1,200)),FIND(",",TRIM(MID(TRIM(Applications!D736),FIND(",",TRIM(Applications!D736)&amp;",")+1,200))&amp;",")-1))),$U$2:$V$67,2,FALSE),"")))</f>
        <v/>
      </c>
      <c r="O736" s="26">
        <f>IF(M736="","",IF(N736="",M736,M736&amp;", "&amp;N736))</f>
        <v/>
      </c>
      <c r="P736" s="26">
        <f>IF(O736="","",IF(COUNTIF(O$2:O736,O736)=1,COUNTIF(O$2:O$2000,O736)+(2001-ROW())/100000,""))</f>
        <v/>
      </c>
    </row>
    <row r="737">
      <c r="A737" s="26">
        <f>IF(AND(ISNUMBER(Applications!A737),ISNUMBER(Applications!M737),OR(UPPER(TRIM(Applications!I737))="INTERVIEWING",UPPER(TRIM(Applications!I737))="REJECTED",UPPER(TRIM(Applications!I737))="OFFER")),IF(Applications!M737&gt;=Applications!A737,Applications!M737-Applications!A737,""),"")</f>
        <v/>
      </c>
      <c r="B737" s="26">
        <f>IF(AND(D737=1,ISNUMBER(Applications!A737)),WEEKDAY(Applications!A737),"")</f>
        <v/>
      </c>
      <c r="C737" s="27">
        <f>IF(AND(D737=1,ISNUMBER(Applications!A737)),Applications!A737-WEEKDAY(Applications!A737,3),"")</f>
        <v/>
      </c>
      <c r="D737" s="26">
        <f>IF(OR(UPPER(TRIM(Applications!I737))="APPLIED",UPPER(TRIM(Applications!I737))="INTERVIEWING",UPPER(TRIM(Applications!I737))="REJECTED",UPPER(TRIM(Applications!I737))="OFFER"),1,0)</f>
        <v/>
      </c>
      <c r="E737" s="26">
        <f>IF(AND(ISNUMBER(Applications!M737),OR(N(Applications!O737)&gt;0,UPPER(TRIM(Applications!I737))="INTERVIEWING",UPPER(TRIM(Applications!I737))="OFFER")),Applications!M737-WEEKDAY(Applications!M737,3),"")</f>
        <v/>
      </c>
      <c r="F737" s="26">
        <f>IF(AND(UPPER(TRIM(Applications!I737))="SKIPPED",ISNUMBER(Applications!A737)),Applications!A737-WEEKDAY(Applications!A737,3),"")</f>
        <v/>
      </c>
      <c r="G737" s="26">
        <f>IF(AND(UPPER(TRIM(Applications!I737))="BOOKMARKED",ISNUMBER(Applications!A737)),Applications!A737-WEEKDAY(Applications!A737,3),"")</f>
        <v/>
      </c>
      <c r="H737" s="26">
        <f>IF(AND(UPPER(TRIM(Applications!I737))="NOT APPLIED",ISNUMBER(Applications!A737)),Applications!A737-WEEKDAY(Applications!A737,3),"")</f>
        <v/>
      </c>
      <c r="I737" s="26">
        <f>IF(AND(UPPER(TRIM(Applications!I737))="REJECTED",ISNUMBER(Applications!M737)),Applications!M737-WEEKDAY(Applications!M737,3),"")</f>
        <v/>
      </c>
      <c r="J737" s="26">
        <f>IF(AND(UPPER(TRIM(Applications!I737))="OFFER",ISNUMBER(Applications!M737)),Applications!M737-WEEKDAY(Applications!M737,3),"")</f>
        <v/>
      </c>
      <c r="K737" s="26">
        <f>IF(TRIM(Applications!J737)="","",IFERROR(LOOKUP(2,1/ISNUMBER(SEARCH($R$2:$R$25,Applications!J737)),$S$2:$S$25),""))</f>
        <v/>
      </c>
      <c r="L737" s="26">
        <f>IF(K737="","",IF(COUNTIF(K$2:K737,K737)=1,COUNTIF(K$2:K$2000,K737)+(2001-ROW())/100000,""))</f>
        <v/>
      </c>
      <c r="M737" s="26">
        <f>IF(TRIM(Applications!D737)="","",TRIM(LEFT(TRIM(Applications!D737),FIND(",",TRIM(Applications!D737)&amp;",")-1)))</f>
        <v/>
      </c>
      <c r="N737" s="26">
        <f>IF(M737="","",IF(LEN(TRIM(LEFT(TRIM(MID(TRIM(Applications!D737),FIND(",",TRIM(Applications!D737)&amp;",")+1,200)),FIND(",",TRIM(MID(TRIM(Applications!D737),FIND(",",TRIM(Applications!D737)&amp;",")+1,200))&amp;",")-1)))=2,UPPER(TRIM(LEFT(TRIM(MID(TRIM(Applications!D737),FIND(",",TRIM(Applications!D737)&amp;",")+1,200)),FIND(",",TRIM(MID(TRIM(Applications!D737),FIND(",",TRIM(Applications!D737)&amp;",")+1,200))&amp;",")-1))),IFERROR(VLOOKUP(LOWER(TRIM(LEFT(TRIM(MID(TRIM(Applications!D737),FIND(",",TRIM(Applications!D737)&amp;",")+1,200)),FIND(",",TRIM(MID(TRIM(Applications!D737),FIND(",",TRIM(Applications!D737)&amp;",")+1,200))&amp;",")-1))),$U$2:$V$67,2,FALSE),"")))</f>
        <v/>
      </c>
      <c r="O737" s="26">
        <f>IF(M737="","",IF(N737="",M737,M737&amp;", "&amp;N737))</f>
        <v/>
      </c>
      <c r="P737" s="26">
        <f>IF(O737="","",IF(COUNTIF(O$2:O737,O737)=1,COUNTIF(O$2:O$2000,O737)+(2001-ROW())/100000,""))</f>
        <v/>
      </c>
    </row>
    <row r="738">
      <c r="A738" s="26">
        <f>IF(AND(ISNUMBER(Applications!A738),ISNUMBER(Applications!M738),OR(UPPER(TRIM(Applications!I738))="INTERVIEWING",UPPER(TRIM(Applications!I738))="REJECTED",UPPER(TRIM(Applications!I738))="OFFER")),IF(Applications!M738&gt;=Applications!A738,Applications!M738-Applications!A738,""),"")</f>
        <v/>
      </c>
      <c r="B738" s="26">
        <f>IF(AND(D738=1,ISNUMBER(Applications!A738)),WEEKDAY(Applications!A738),"")</f>
        <v/>
      </c>
      <c r="C738" s="27">
        <f>IF(AND(D738=1,ISNUMBER(Applications!A738)),Applications!A738-WEEKDAY(Applications!A738,3),"")</f>
        <v/>
      </c>
      <c r="D738" s="26">
        <f>IF(OR(UPPER(TRIM(Applications!I738))="APPLIED",UPPER(TRIM(Applications!I738))="INTERVIEWING",UPPER(TRIM(Applications!I738))="REJECTED",UPPER(TRIM(Applications!I738))="OFFER"),1,0)</f>
        <v/>
      </c>
      <c r="E738" s="26">
        <f>IF(AND(ISNUMBER(Applications!M738),OR(N(Applications!O738)&gt;0,UPPER(TRIM(Applications!I738))="INTERVIEWING",UPPER(TRIM(Applications!I738))="OFFER")),Applications!M738-WEEKDAY(Applications!M738,3),"")</f>
        <v/>
      </c>
      <c r="F738" s="26">
        <f>IF(AND(UPPER(TRIM(Applications!I738))="SKIPPED",ISNUMBER(Applications!A738)),Applications!A738-WEEKDAY(Applications!A738,3),"")</f>
        <v/>
      </c>
      <c r="G738" s="26">
        <f>IF(AND(UPPER(TRIM(Applications!I738))="BOOKMARKED",ISNUMBER(Applications!A738)),Applications!A738-WEEKDAY(Applications!A738,3),"")</f>
        <v/>
      </c>
      <c r="H738" s="26">
        <f>IF(AND(UPPER(TRIM(Applications!I738))="NOT APPLIED",ISNUMBER(Applications!A738)),Applications!A738-WEEKDAY(Applications!A738,3),"")</f>
        <v/>
      </c>
      <c r="I738" s="26">
        <f>IF(AND(UPPER(TRIM(Applications!I738))="REJECTED",ISNUMBER(Applications!M738)),Applications!M738-WEEKDAY(Applications!M738,3),"")</f>
        <v/>
      </c>
      <c r="J738" s="26">
        <f>IF(AND(UPPER(TRIM(Applications!I738))="OFFER",ISNUMBER(Applications!M738)),Applications!M738-WEEKDAY(Applications!M738,3),"")</f>
        <v/>
      </c>
      <c r="K738" s="26">
        <f>IF(TRIM(Applications!J738)="","",IFERROR(LOOKUP(2,1/ISNUMBER(SEARCH($R$2:$R$25,Applications!J738)),$S$2:$S$25),""))</f>
        <v/>
      </c>
      <c r="L738" s="26">
        <f>IF(K738="","",IF(COUNTIF(K$2:K738,K738)=1,COUNTIF(K$2:K$2000,K738)+(2001-ROW())/100000,""))</f>
        <v/>
      </c>
      <c r="M738" s="26">
        <f>IF(TRIM(Applications!D738)="","",TRIM(LEFT(TRIM(Applications!D738),FIND(",",TRIM(Applications!D738)&amp;",")-1)))</f>
        <v/>
      </c>
      <c r="N738" s="26">
        <f>IF(M738="","",IF(LEN(TRIM(LEFT(TRIM(MID(TRIM(Applications!D738),FIND(",",TRIM(Applications!D738)&amp;",")+1,200)),FIND(",",TRIM(MID(TRIM(Applications!D738),FIND(",",TRIM(Applications!D738)&amp;",")+1,200))&amp;",")-1)))=2,UPPER(TRIM(LEFT(TRIM(MID(TRIM(Applications!D738),FIND(",",TRIM(Applications!D738)&amp;",")+1,200)),FIND(",",TRIM(MID(TRIM(Applications!D738),FIND(",",TRIM(Applications!D738)&amp;",")+1,200))&amp;",")-1))),IFERROR(VLOOKUP(LOWER(TRIM(LEFT(TRIM(MID(TRIM(Applications!D738),FIND(",",TRIM(Applications!D738)&amp;",")+1,200)),FIND(",",TRIM(MID(TRIM(Applications!D738),FIND(",",TRIM(Applications!D738)&amp;",")+1,200))&amp;",")-1))),$U$2:$V$67,2,FALSE),"")))</f>
        <v/>
      </c>
      <c r="O738" s="26">
        <f>IF(M738="","",IF(N738="",M738,M738&amp;", "&amp;N738))</f>
        <v/>
      </c>
      <c r="P738" s="26">
        <f>IF(O738="","",IF(COUNTIF(O$2:O738,O738)=1,COUNTIF(O$2:O$2000,O738)+(2001-ROW())/100000,""))</f>
        <v/>
      </c>
    </row>
    <row r="739">
      <c r="A739" s="26">
        <f>IF(AND(ISNUMBER(Applications!A739),ISNUMBER(Applications!M739),OR(UPPER(TRIM(Applications!I739))="INTERVIEWING",UPPER(TRIM(Applications!I739))="REJECTED",UPPER(TRIM(Applications!I739))="OFFER")),IF(Applications!M739&gt;=Applications!A739,Applications!M739-Applications!A739,""),"")</f>
        <v/>
      </c>
      <c r="B739" s="26">
        <f>IF(AND(D739=1,ISNUMBER(Applications!A739)),WEEKDAY(Applications!A739),"")</f>
        <v/>
      </c>
      <c r="C739" s="27">
        <f>IF(AND(D739=1,ISNUMBER(Applications!A739)),Applications!A739-WEEKDAY(Applications!A739,3),"")</f>
        <v/>
      </c>
      <c r="D739" s="26">
        <f>IF(OR(UPPER(TRIM(Applications!I739))="APPLIED",UPPER(TRIM(Applications!I739))="INTERVIEWING",UPPER(TRIM(Applications!I739))="REJECTED",UPPER(TRIM(Applications!I739))="OFFER"),1,0)</f>
        <v/>
      </c>
      <c r="E739" s="26">
        <f>IF(AND(ISNUMBER(Applications!M739),OR(N(Applications!O739)&gt;0,UPPER(TRIM(Applications!I739))="INTERVIEWING",UPPER(TRIM(Applications!I739))="OFFER")),Applications!M739-WEEKDAY(Applications!M739,3),"")</f>
        <v/>
      </c>
      <c r="F739" s="26">
        <f>IF(AND(UPPER(TRIM(Applications!I739))="SKIPPED",ISNUMBER(Applications!A739)),Applications!A739-WEEKDAY(Applications!A739,3),"")</f>
        <v/>
      </c>
      <c r="G739" s="26">
        <f>IF(AND(UPPER(TRIM(Applications!I739))="BOOKMARKED",ISNUMBER(Applications!A739)),Applications!A739-WEEKDAY(Applications!A739,3),"")</f>
        <v/>
      </c>
      <c r="H739" s="26">
        <f>IF(AND(UPPER(TRIM(Applications!I739))="NOT APPLIED",ISNUMBER(Applications!A739)),Applications!A739-WEEKDAY(Applications!A739,3),"")</f>
        <v/>
      </c>
      <c r="I739" s="26">
        <f>IF(AND(UPPER(TRIM(Applications!I739))="REJECTED",ISNUMBER(Applications!M739)),Applications!M739-WEEKDAY(Applications!M739,3),"")</f>
        <v/>
      </c>
      <c r="J739" s="26">
        <f>IF(AND(UPPER(TRIM(Applications!I739))="OFFER",ISNUMBER(Applications!M739)),Applications!M739-WEEKDAY(Applications!M739,3),"")</f>
        <v/>
      </c>
      <c r="K739" s="26">
        <f>IF(TRIM(Applications!J739)="","",IFERROR(LOOKUP(2,1/ISNUMBER(SEARCH($R$2:$R$25,Applications!J739)),$S$2:$S$25),""))</f>
        <v/>
      </c>
      <c r="L739" s="26">
        <f>IF(K739="","",IF(COUNTIF(K$2:K739,K739)=1,COUNTIF(K$2:K$2000,K739)+(2001-ROW())/100000,""))</f>
        <v/>
      </c>
      <c r="M739" s="26">
        <f>IF(TRIM(Applications!D739)="","",TRIM(LEFT(TRIM(Applications!D739),FIND(",",TRIM(Applications!D739)&amp;",")-1)))</f>
        <v/>
      </c>
      <c r="N739" s="26">
        <f>IF(M739="","",IF(LEN(TRIM(LEFT(TRIM(MID(TRIM(Applications!D739),FIND(",",TRIM(Applications!D739)&amp;",")+1,200)),FIND(",",TRIM(MID(TRIM(Applications!D739),FIND(",",TRIM(Applications!D739)&amp;",")+1,200))&amp;",")-1)))=2,UPPER(TRIM(LEFT(TRIM(MID(TRIM(Applications!D739),FIND(",",TRIM(Applications!D739)&amp;",")+1,200)),FIND(",",TRIM(MID(TRIM(Applications!D739),FIND(",",TRIM(Applications!D739)&amp;",")+1,200))&amp;",")-1))),IFERROR(VLOOKUP(LOWER(TRIM(LEFT(TRIM(MID(TRIM(Applications!D739),FIND(",",TRIM(Applications!D739)&amp;",")+1,200)),FIND(",",TRIM(MID(TRIM(Applications!D739),FIND(",",TRIM(Applications!D739)&amp;",")+1,200))&amp;",")-1))),$U$2:$V$67,2,FALSE),"")))</f>
        <v/>
      </c>
      <c r="O739" s="26">
        <f>IF(M739="","",IF(N739="",M739,M739&amp;", "&amp;N739))</f>
        <v/>
      </c>
      <c r="P739" s="26">
        <f>IF(O739="","",IF(COUNTIF(O$2:O739,O739)=1,COUNTIF(O$2:O$2000,O739)+(2001-ROW())/100000,""))</f>
        <v/>
      </c>
    </row>
    <row r="740">
      <c r="A740" s="26">
        <f>IF(AND(ISNUMBER(Applications!A740),ISNUMBER(Applications!M740),OR(UPPER(TRIM(Applications!I740))="INTERVIEWING",UPPER(TRIM(Applications!I740))="REJECTED",UPPER(TRIM(Applications!I740))="OFFER")),IF(Applications!M740&gt;=Applications!A740,Applications!M740-Applications!A740,""),"")</f>
        <v/>
      </c>
      <c r="B740" s="26">
        <f>IF(AND(D740=1,ISNUMBER(Applications!A740)),WEEKDAY(Applications!A740),"")</f>
        <v/>
      </c>
      <c r="C740" s="27">
        <f>IF(AND(D740=1,ISNUMBER(Applications!A740)),Applications!A740-WEEKDAY(Applications!A740,3),"")</f>
        <v/>
      </c>
      <c r="D740" s="26">
        <f>IF(OR(UPPER(TRIM(Applications!I740))="APPLIED",UPPER(TRIM(Applications!I740))="INTERVIEWING",UPPER(TRIM(Applications!I740))="REJECTED",UPPER(TRIM(Applications!I740))="OFFER"),1,0)</f>
        <v/>
      </c>
      <c r="E740" s="26">
        <f>IF(AND(ISNUMBER(Applications!M740),OR(N(Applications!O740)&gt;0,UPPER(TRIM(Applications!I740))="INTERVIEWING",UPPER(TRIM(Applications!I740))="OFFER")),Applications!M740-WEEKDAY(Applications!M740,3),"")</f>
        <v/>
      </c>
      <c r="F740" s="26">
        <f>IF(AND(UPPER(TRIM(Applications!I740))="SKIPPED",ISNUMBER(Applications!A740)),Applications!A740-WEEKDAY(Applications!A740,3),"")</f>
        <v/>
      </c>
      <c r="G740" s="26">
        <f>IF(AND(UPPER(TRIM(Applications!I740))="BOOKMARKED",ISNUMBER(Applications!A740)),Applications!A740-WEEKDAY(Applications!A740,3),"")</f>
        <v/>
      </c>
      <c r="H740" s="26">
        <f>IF(AND(UPPER(TRIM(Applications!I740))="NOT APPLIED",ISNUMBER(Applications!A740)),Applications!A740-WEEKDAY(Applications!A740,3),"")</f>
        <v/>
      </c>
      <c r="I740" s="26">
        <f>IF(AND(UPPER(TRIM(Applications!I740))="REJECTED",ISNUMBER(Applications!M740)),Applications!M740-WEEKDAY(Applications!M740,3),"")</f>
        <v/>
      </c>
      <c r="J740" s="26">
        <f>IF(AND(UPPER(TRIM(Applications!I740))="OFFER",ISNUMBER(Applications!M740)),Applications!M740-WEEKDAY(Applications!M740,3),"")</f>
        <v/>
      </c>
      <c r="K740" s="26">
        <f>IF(TRIM(Applications!J740)="","",IFERROR(LOOKUP(2,1/ISNUMBER(SEARCH($R$2:$R$25,Applications!J740)),$S$2:$S$25),""))</f>
        <v/>
      </c>
      <c r="L740" s="26">
        <f>IF(K740="","",IF(COUNTIF(K$2:K740,K740)=1,COUNTIF(K$2:K$2000,K740)+(2001-ROW())/100000,""))</f>
        <v/>
      </c>
      <c r="M740" s="26">
        <f>IF(TRIM(Applications!D740)="","",TRIM(LEFT(TRIM(Applications!D740),FIND(",",TRIM(Applications!D740)&amp;",")-1)))</f>
        <v/>
      </c>
      <c r="N740" s="26">
        <f>IF(M740="","",IF(LEN(TRIM(LEFT(TRIM(MID(TRIM(Applications!D740),FIND(",",TRIM(Applications!D740)&amp;",")+1,200)),FIND(",",TRIM(MID(TRIM(Applications!D740),FIND(",",TRIM(Applications!D740)&amp;",")+1,200))&amp;",")-1)))=2,UPPER(TRIM(LEFT(TRIM(MID(TRIM(Applications!D740),FIND(",",TRIM(Applications!D740)&amp;",")+1,200)),FIND(",",TRIM(MID(TRIM(Applications!D740),FIND(",",TRIM(Applications!D740)&amp;",")+1,200))&amp;",")-1))),IFERROR(VLOOKUP(LOWER(TRIM(LEFT(TRIM(MID(TRIM(Applications!D740),FIND(",",TRIM(Applications!D740)&amp;",")+1,200)),FIND(",",TRIM(MID(TRIM(Applications!D740),FIND(",",TRIM(Applications!D740)&amp;",")+1,200))&amp;",")-1))),$U$2:$V$67,2,FALSE),"")))</f>
        <v/>
      </c>
      <c r="O740" s="26">
        <f>IF(M740="","",IF(N740="",M740,M740&amp;", "&amp;N740))</f>
        <v/>
      </c>
      <c r="P740" s="26">
        <f>IF(O740="","",IF(COUNTIF(O$2:O740,O740)=1,COUNTIF(O$2:O$2000,O740)+(2001-ROW())/100000,""))</f>
        <v/>
      </c>
    </row>
    <row r="741">
      <c r="A741" s="26">
        <f>IF(AND(ISNUMBER(Applications!A741),ISNUMBER(Applications!M741),OR(UPPER(TRIM(Applications!I741))="INTERVIEWING",UPPER(TRIM(Applications!I741))="REJECTED",UPPER(TRIM(Applications!I741))="OFFER")),IF(Applications!M741&gt;=Applications!A741,Applications!M741-Applications!A741,""),"")</f>
        <v/>
      </c>
      <c r="B741" s="26">
        <f>IF(AND(D741=1,ISNUMBER(Applications!A741)),WEEKDAY(Applications!A741),"")</f>
        <v/>
      </c>
      <c r="C741" s="27">
        <f>IF(AND(D741=1,ISNUMBER(Applications!A741)),Applications!A741-WEEKDAY(Applications!A741,3),"")</f>
        <v/>
      </c>
      <c r="D741" s="26">
        <f>IF(OR(UPPER(TRIM(Applications!I741))="APPLIED",UPPER(TRIM(Applications!I741))="INTERVIEWING",UPPER(TRIM(Applications!I741))="REJECTED",UPPER(TRIM(Applications!I741))="OFFER"),1,0)</f>
        <v/>
      </c>
      <c r="E741" s="26">
        <f>IF(AND(ISNUMBER(Applications!M741),OR(N(Applications!O741)&gt;0,UPPER(TRIM(Applications!I741))="INTERVIEWING",UPPER(TRIM(Applications!I741))="OFFER")),Applications!M741-WEEKDAY(Applications!M741,3),"")</f>
        <v/>
      </c>
      <c r="F741" s="26">
        <f>IF(AND(UPPER(TRIM(Applications!I741))="SKIPPED",ISNUMBER(Applications!A741)),Applications!A741-WEEKDAY(Applications!A741,3),"")</f>
        <v/>
      </c>
      <c r="G741" s="26">
        <f>IF(AND(UPPER(TRIM(Applications!I741))="BOOKMARKED",ISNUMBER(Applications!A741)),Applications!A741-WEEKDAY(Applications!A741,3),"")</f>
        <v/>
      </c>
      <c r="H741" s="26">
        <f>IF(AND(UPPER(TRIM(Applications!I741))="NOT APPLIED",ISNUMBER(Applications!A741)),Applications!A741-WEEKDAY(Applications!A741,3),"")</f>
        <v/>
      </c>
      <c r="I741" s="26">
        <f>IF(AND(UPPER(TRIM(Applications!I741))="REJECTED",ISNUMBER(Applications!M741)),Applications!M741-WEEKDAY(Applications!M741,3),"")</f>
        <v/>
      </c>
      <c r="J741" s="26">
        <f>IF(AND(UPPER(TRIM(Applications!I741))="OFFER",ISNUMBER(Applications!M741)),Applications!M741-WEEKDAY(Applications!M741,3),"")</f>
        <v/>
      </c>
      <c r="K741" s="26">
        <f>IF(TRIM(Applications!J741)="","",IFERROR(LOOKUP(2,1/ISNUMBER(SEARCH($R$2:$R$25,Applications!J741)),$S$2:$S$25),""))</f>
        <v/>
      </c>
      <c r="L741" s="26">
        <f>IF(K741="","",IF(COUNTIF(K$2:K741,K741)=1,COUNTIF(K$2:K$2000,K741)+(2001-ROW())/100000,""))</f>
        <v/>
      </c>
      <c r="M741" s="26">
        <f>IF(TRIM(Applications!D741)="","",TRIM(LEFT(TRIM(Applications!D741),FIND(",",TRIM(Applications!D741)&amp;",")-1)))</f>
        <v/>
      </c>
      <c r="N741" s="26">
        <f>IF(M741="","",IF(LEN(TRIM(LEFT(TRIM(MID(TRIM(Applications!D741),FIND(",",TRIM(Applications!D741)&amp;",")+1,200)),FIND(",",TRIM(MID(TRIM(Applications!D741),FIND(",",TRIM(Applications!D741)&amp;",")+1,200))&amp;",")-1)))=2,UPPER(TRIM(LEFT(TRIM(MID(TRIM(Applications!D741),FIND(",",TRIM(Applications!D741)&amp;",")+1,200)),FIND(",",TRIM(MID(TRIM(Applications!D741),FIND(",",TRIM(Applications!D741)&amp;",")+1,200))&amp;",")-1))),IFERROR(VLOOKUP(LOWER(TRIM(LEFT(TRIM(MID(TRIM(Applications!D741),FIND(",",TRIM(Applications!D741)&amp;",")+1,200)),FIND(",",TRIM(MID(TRIM(Applications!D741),FIND(",",TRIM(Applications!D741)&amp;",")+1,200))&amp;",")-1))),$U$2:$V$67,2,FALSE),"")))</f>
        <v/>
      </c>
      <c r="O741" s="26">
        <f>IF(M741="","",IF(N741="",M741,M741&amp;", "&amp;N741))</f>
        <v/>
      </c>
      <c r="P741" s="26">
        <f>IF(O741="","",IF(COUNTIF(O$2:O741,O741)=1,COUNTIF(O$2:O$2000,O741)+(2001-ROW())/100000,""))</f>
        <v/>
      </c>
    </row>
    <row r="742">
      <c r="A742" s="26">
        <f>IF(AND(ISNUMBER(Applications!A742),ISNUMBER(Applications!M742),OR(UPPER(TRIM(Applications!I742))="INTERVIEWING",UPPER(TRIM(Applications!I742))="REJECTED",UPPER(TRIM(Applications!I742))="OFFER")),IF(Applications!M742&gt;=Applications!A742,Applications!M742-Applications!A742,""),"")</f>
        <v/>
      </c>
      <c r="B742" s="26">
        <f>IF(AND(D742=1,ISNUMBER(Applications!A742)),WEEKDAY(Applications!A742),"")</f>
        <v/>
      </c>
      <c r="C742" s="27">
        <f>IF(AND(D742=1,ISNUMBER(Applications!A742)),Applications!A742-WEEKDAY(Applications!A742,3),"")</f>
        <v/>
      </c>
      <c r="D742" s="26">
        <f>IF(OR(UPPER(TRIM(Applications!I742))="APPLIED",UPPER(TRIM(Applications!I742))="INTERVIEWING",UPPER(TRIM(Applications!I742))="REJECTED",UPPER(TRIM(Applications!I742))="OFFER"),1,0)</f>
        <v/>
      </c>
      <c r="E742" s="26">
        <f>IF(AND(ISNUMBER(Applications!M742),OR(N(Applications!O742)&gt;0,UPPER(TRIM(Applications!I742))="INTERVIEWING",UPPER(TRIM(Applications!I742))="OFFER")),Applications!M742-WEEKDAY(Applications!M742,3),"")</f>
        <v/>
      </c>
      <c r="F742" s="26">
        <f>IF(AND(UPPER(TRIM(Applications!I742))="SKIPPED",ISNUMBER(Applications!A742)),Applications!A742-WEEKDAY(Applications!A742,3),"")</f>
        <v/>
      </c>
      <c r="G742" s="26">
        <f>IF(AND(UPPER(TRIM(Applications!I742))="BOOKMARKED",ISNUMBER(Applications!A742)),Applications!A742-WEEKDAY(Applications!A742,3),"")</f>
        <v/>
      </c>
      <c r="H742" s="26">
        <f>IF(AND(UPPER(TRIM(Applications!I742))="NOT APPLIED",ISNUMBER(Applications!A742)),Applications!A742-WEEKDAY(Applications!A742,3),"")</f>
        <v/>
      </c>
      <c r="I742" s="26">
        <f>IF(AND(UPPER(TRIM(Applications!I742))="REJECTED",ISNUMBER(Applications!M742)),Applications!M742-WEEKDAY(Applications!M742,3),"")</f>
        <v/>
      </c>
      <c r="J742" s="26">
        <f>IF(AND(UPPER(TRIM(Applications!I742))="OFFER",ISNUMBER(Applications!M742)),Applications!M742-WEEKDAY(Applications!M742,3),"")</f>
        <v/>
      </c>
      <c r="K742" s="26">
        <f>IF(TRIM(Applications!J742)="","",IFERROR(LOOKUP(2,1/ISNUMBER(SEARCH($R$2:$R$25,Applications!J742)),$S$2:$S$25),""))</f>
        <v/>
      </c>
      <c r="L742" s="26">
        <f>IF(K742="","",IF(COUNTIF(K$2:K742,K742)=1,COUNTIF(K$2:K$2000,K742)+(2001-ROW())/100000,""))</f>
        <v/>
      </c>
      <c r="M742" s="26">
        <f>IF(TRIM(Applications!D742)="","",TRIM(LEFT(TRIM(Applications!D742),FIND(",",TRIM(Applications!D742)&amp;",")-1)))</f>
        <v/>
      </c>
      <c r="N742" s="26">
        <f>IF(M742="","",IF(LEN(TRIM(LEFT(TRIM(MID(TRIM(Applications!D742),FIND(",",TRIM(Applications!D742)&amp;",")+1,200)),FIND(",",TRIM(MID(TRIM(Applications!D742),FIND(",",TRIM(Applications!D742)&amp;",")+1,200))&amp;",")-1)))=2,UPPER(TRIM(LEFT(TRIM(MID(TRIM(Applications!D742),FIND(",",TRIM(Applications!D742)&amp;",")+1,200)),FIND(",",TRIM(MID(TRIM(Applications!D742),FIND(",",TRIM(Applications!D742)&amp;",")+1,200))&amp;",")-1))),IFERROR(VLOOKUP(LOWER(TRIM(LEFT(TRIM(MID(TRIM(Applications!D742),FIND(",",TRIM(Applications!D742)&amp;",")+1,200)),FIND(",",TRIM(MID(TRIM(Applications!D742),FIND(",",TRIM(Applications!D742)&amp;",")+1,200))&amp;",")-1))),$U$2:$V$67,2,FALSE),"")))</f>
        <v/>
      </c>
      <c r="O742" s="26">
        <f>IF(M742="","",IF(N742="",M742,M742&amp;", "&amp;N742))</f>
        <v/>
      </c>
      <c r="P742" s="26">
        <f>IF(O742="","",IF(COUNTIF(O$2:O742,O742)=1,COUNTIF(O$2:O$2000,O742)+(2001-ROW())/100000,""))</f>
        <v/>
      </c>
    </row>
    <row r="743">
      <c r="A743" s="26">
        <f>IF(AND(ISNUMBER(Applications!A743),ISNUMBER(Applications!M743),OR(UPPER(TRIM(Applications!I743))="INTERVIEWING",UPPER(TRIM(Applications!I743))="REJECTED",UPPER(TRIM(Applications!I743))="OFFER")),IF(Applications!M743&gt;=Applications!A743,Applications!M743-Applications!A743,""),"")</f>
        <v/>
      </c>
      <c r="B743" s="26">
        <f>IF(AND(D743=1,ISNUMBER(Applications!A743)),WEEKDAY(Applications!A743),"")</f>
        <v/>
      </c>
      <c r="C743" s="27">
        <f>IF(AND(D743=1,ISNUMBER(Applications!A743)),Applications!A743-WEEKDAY(Applications!A743,3),"")</f>
        <v/>
      </c>
      <c r="D743" s="26">
        <f>IF(OR(UPPER(TRIM(Applications!I743))="APPLIED",UPPER(TRIM(Applications!I743))="INTERVIEWING",UPPER(TRIM(Applications!I743))="REJECTED",UPPER(TRIM(Applications!I743))="OFFER"),1,0)</f>
        <v/>
      </c>
      <c r="E743" s="26">
        <f>IF(AND(ISNUMBER(Applications!M743),OR(N(Applications!O743)&gt;0,UPPER(TRIM(Applications!I743))="INTERVIEWING",UPPER(TRIM(Applications!I743))="OFFER")),Applications!M743-WEEKDAY(Applications!M743,3),"")</f>
        <v/>
      </c>
      <c r="F743" s="26">
        <f>IF(AND(UPPER(TRIM(Applications!I743))="SKIPPED",ISNUMBER(Applications!A743)),Applications!A743-WEEKDAY(Applications!A743,3),"")</f>
        <v/>
      </c>
      <c r="G743" s="26">
        <f>IF(AND(UPPER(TRIM(Applications!I743))="BOOKMARKED",ISNUMBER(Applications!A743)),Applications!A743-WEEKDAY(Applications!A743,3),"")</f>
        <v/>
      </c>
      <c r="H743" s="26">
        <f>IF(AND(UPPER(TRIM(Applications!I743))="NOT APPLIED",ISNUMBER(Applications!A743)),Applications!A743-WEEKDAY(Applications!A743,3),"")</f>
        <v/>
      </c>
      <c r="I743" s="26">
        <f>IF(AND(UPPER(TRIM(Applications!I743))="REJECTED",ISNUMBER(Applications!M743)),Applications!M743-WEEKDAY(Applications!M743,3),"")</f>
        <v/>
      </c>
      <c r="J743" s="26">
        <f>IF(AND(UPPER(TRIM(Applications!I743))="OFFER",ISNUMBER(Applications!M743)),Applications!M743-WEEKDAY(Applications!M743,3),"")</f>
        <v/>
      </c>
      <c r="K743" s="26">
        <f>IF(TRIM(Applications!J743)="","",IFERROR(LOOKUP(2,1/ISNUMBER(SEARCH($R$2:$R$25,Applications!J743)),$S$2:$S$25),""))</f>
        <v/>
      </c>
      <c r="L743" s="26">
        <f>IF(K743="","",IF(COUNTIF(K$2:K743,K743)=1,COUNTIF(K$2:K$2000,K743)+(2001-ROW())/100000,""))</f>
        <v/>
      </c>
      <c r="M743" s="26">
        <f>IF(TRIM(Applications!D743)="","",TRIM(LEFT(TRIM(Applications!D743),FIND(",",TRIM(Applications!D743)&amp;",")-1)))</f>
        <v/>
      </c>
      <c r="N743" s="26">
        <f>IF(M743="","",IF(LEN(TRIM(LEFT(TRIM(MID(TRIM(Applications!D743),FIND(",",TRIM(Applications!D743)&amp;",")+1,200)),FIND(",",TRIM(MID(TRIM(Applications!D743),FIND(",",TRIM(Applications!D743)&amp;",")+1,200))&amp;",")-1)))=2,UPPER(TRIM(LEFT(TRIM(MID(TRIM(Applications!D743),FIND(",",TRIM(Applications!D743)&amp;",")+1,200)),FIND(",",TRIM(MID(TRIM(Applications!D743),FIND(",",TRIM(Applications!D743)&amp;",")+1,200))&amp;",")-1))),IFERROR(VLOOKUP(LOWER(TRIM(LEFT(TRIM(MID(TRIM(Applications!D743),FIND(",",TRIM(Applications!D743)&amp;",")+1,200)),FIND(",",TRIM(MID(TRIM(Applications!D743),FIND(",",TRIM(Applications!D743)&amp;",")+1,200))&amp;",")-1))),$U$2:$V$67,2,FALSE),"")))</f>
        <v/>
      </c>
      <c r="O743" s="26">
        <f>IF(M743="","",IF(N743="",M743,M743&amp;", "&amp;N743))</f>
        <v/>
      </c>
      <c r="P743" s="26">
        <f>IF(O743="","",IF(COUNTIF(O$2:O743,O743)=1,COUNTIF(O$2:O$2000,O743)+(2001-ROW())/100000,""))</f>
        <v/>
      </c>
    </row>
    <row r="744">
      <c r="A744" s="26">
        <f>IF(AND(ISNUMBER(Applications!A744),ISNUMBER(Applications!M744),OR(UPPER(TRIM(Applications!I744))="INTERVIEWING",UPPER(TRIM(Applications!I744))="REJECTED",UPPER(TRIM(Applications!I744))="OFFER")),IF(Applications!M744&gt;=Applications!A744,Applications!M744-Applications!A744,""),"")</f>
        <v/>
      </c>
      <c r="B744" s="26">
        <f>IF(AND(D744=1,ISNUMBER(Applications!A744)),WEEKDAY(Applications!A744),"")</f>
        <v/>
      </c>
      <c r="C744" s="27">
        <f>IF(AND(D744=1,ISNUMBER(Applications!A744)),Applications!A744-WEEKDAY(Applications!A744,3),"")</f>
        <v/>
      </c>
      <c r="D744" s="26">
        <f>IF(OR(UPPER(TRIM(Applications!I744))="APPLIED",UPPER(TRIM(Applications!I744))="INTERVIEWING",UPPER(TRIM(Applications!I744))="REJECTED",UPPER(TRIM(Applications!I744))="OFFER"),1,0)</f>
        <v/>
      </c>
      <c r="E744" s="26">
        <f>IF(AND(ISNUMBER(Applications!M744),OR(N(Applications!O744)&gt;0,UPPER(TRIM(Applications!I744))="INTERVIEWING",UPPER(TRIM(Applications!I744))="OFFER")),Applications!M744-WEEKDAY(Applications!M744,3),"")</f>
        <v/>
      </c>
      <c r="F744" s="26">
        <f>IF(AND(UPPER(TRIM(Applications!I744))="SKIPPED",ISNUMBER(Applications!A744)),Applications!A744-WEEKDAY(Applications!A744,3),"")</f>
        <v/>
      </c>
      <c r="G744" s="26">
        <f>IF(AND(UPPER(TRIM(Applications!I744))="BOOKMARKED",ISNUMBER(Applications!A744)),Applications!A744-WEEKDAY(Applications!A744,3),"")</f>
        <v/>
      </c>
      <c r="H744" s="26">
        <f>IF(AND(UPPER(TRIM(Applications!I744))="NOT APPLIED",ISNUMBER(Applications!A744)),Applications!A744-WEEKDAY(Applications!A744,3),"")</f>
        <v/>
      </c>
      <c r="I744" s="26">
        <f>IF(AND(UPPER(TRIM(Applications!I744))="REJECTED",ISNUMBER(Applications!M744)),Applications!M744-WEEKDAY(Applications!M744,3),"")</f>
        <v/>
      </c>
      <c r="J744" s="26">
        <f>IF(AND(UPPER(TRIM(Applications!I744))="OFFER",ISNUMBER(Applications!M744)),Applications!M744-WEEKDAY(Applications!M744,3),"")</f>
        <v/>
      </c>
      <c r="K744" s="26">
        <f>IF(TRIM(Applications!J744)="","",IFERROR(LOOKUP(2,1/ISNUMBER(SEARCH($R$2:$R$25,Applications!J744)),$S$2:$S$25),""))</f>
        <v/>
      </c>
      <c r="L744" s="26">
        <f>IF(K744="","",IF(COUNTIF(K$2:K744,K744)=1,COUNTIF(K$2:K$2000,K744)+(2001-ROW())/100000,""))</f>
        <v/>
      </c>
      <c r="M744" s="26">
        <f>IF(TRIM(Applications!D744)="","",TRIM(LEFT(TRIM(Applications!D744),FIND(",",TRIM(Applications!D744)&amp;",")-1)))</f>
        <v/>
      </c>
      <c r="N744" s="26">
        <f>IF(M744="","",IF(LEN(TRIM(LEFT(TRIM(MID(TRIM(Applications!D744),FIND(",",TRIM(Applications!D744)&amp;",")+1,200)),FIND(",",TRIM(MID(TRIM(Applications!D744),FIND(",",TRIM(Applications!D744)&amp;",")+1,200))&amp;",")-1)))=2,UPPER(TRIM(LEFT(TRIM(MID(TRIM(Applications!D744),FIND(",",TRIM(Applications!D744)&amp;",")+1,200)),FIND(",",TRIM(MID(TRIM(Applications!D744),FIND(",",TRIM(Applications!D744)&amp;",")+1,200))&amp;",")-1))),IFERROR(VLOOKUP(LOWER(TRIM(LEFT(TRIM(MID(TRIM(Applications!D744),FIND(",",TRIM(Applications!D744)&amp;",")+1,200)),FIND(",",TRIM(MID(TRIM(Applications!D744),FIND(",",TRIM(Applications!D744)&amp;",")+1,200))&amp;",")-1))),$U$2:$V$67,2,FALSE),"")))</f>
        <v/>
      </c>
      <c r="O744" s="26">
        <f>IF(M744="","",IF(N744="",M744,M744&amp;", "&amp;N744))</f>
        <v/>
      </c>
      <c r="P744" s="26">
        <f>IF(O744="","",IF(COUNTIF(O$2:O744,O744)=1,COUNTIF(O$2:O$2000,O744)+(2001-ROW())/100000,""))</f>
        <v/>
      </c>
    </row>
    <row r="745">
      <c r="A745" s="26">
        <f>IF(AND(ISNUMBER(Applications!A745),ISNUMBER(Applications!M745),OR(UPPER(TRIM(Applications!I745))="INTERVIEWING",UPPER(TRIM(Applications!I745))="REJECTED",UPPER(TRIM(Applications!I745))="OFFER")),IF(Applications!M745&gt;=Applications!A745,Applications!M745-Applications!A745,""),"")</f>
        <v/>
      </c>
      <c r="B745" s="26">
        <f>IF(AND(D745=1,ISNUMBER(Applications!A745)),WEEKDAY(Applications!A745),"")</f>
        <v/>
      </c>
      <c r="C745" s="27">
        <f>IF(AND(D745=1,ISNUMBER(Applications!A745)),Applications!A745-WEEKDAY(Applications!A745,3),"")</f>
        <v/>
      </c>
      <c r="D745" s="26">
        <f>IF(OR(UPPER(TRIM(Applications!I745))="APPLIED",UPPER(TRIM(Applications!I745))="INTERVIEWING",UPPER(TRIM(Applications!I745))="REJECTED",UPPER(TRIM(Applications!I745))="OFFER"),1,0)</f>
        <v/>
      </c>
      <c r="E745" s="26">
        <f>IF(AND(ISNUMBER(Applications!M745),OR(N(Applications!O745)&gt;0,UPPER(TRIM(Applications!I745))="INTERVIEWING",UPPER(TRIM(Applications!I745))="OFFER")),Applications!M745-WEEKDAY(Applications!M745,3),"")</f>
        <v/>
      </c>
      <c r="F745" s="26">
        <f>IF(AND(UPPER(TRIM(Applications!I745))="SKIPPED",ISNUMBER(Applications!A745)),Applications!A745-WEEKDAY(Applications!A745,3),"")</f>
        <v/>
      </c>
      <c r="G745" s="26">
        <f>IF(AND(UPPER(TRIM(Applications!I745))="BOOKMARKED",ISNUMBER(Applications!A745)),Applications!A745-WEEKDAY(Applications!A745,3),"")</f>
        <v/>
      </c>
      <c r="H745" s="26">
        <f>IF(AND(UPPER(TRIM(Applications!I745))="NOT APPLIED",ISNUMBER(Applications!A745)),Applications!A745-WEEKDAY(Applications!A745,3),"")</f>
        <v/>
      </c>
      <c r="I745" s="26">
        <f>IF(AND(UPPER(TRIM(Applications!I745))="REJECTED",ISNUMBER(Applications!M745)),Applications!M745-WEEKDAY(Applications!M745,3),"")</f>
        <v/>
      </c>
      <c r="J745" s="26">
        <f>IF(AND(UPPER(TRIM(Applications!I745))="OFFER",ISNUMBER(Applications!M745)),Applications!M745-WEEKDAY(Applications!M745,3),"")</f>
        <v/>
      </c>
      <c r="K745" s="26">
        <f>IF(TRIM(Applications!J745)="","",IFERROR(LOOKUP(2,1/ISNUMBER(SEARCH($R$2:$R$25,Applications!J745)),$S$2:$S$25),""))</f>
        <v/>
      </c>
      <c r="L745" s="26">
        <f>IF(K745="","",IF(COUNTIF(K$2:K745,K745)=1,COUNTIF(K$2:K$2000,K745)+(2001-ROW())/100000,""))</f>
        <v/>
      </c>
      <c r="M745" s="26">
        <f>IF(TRIM(Applications!D745)="","",TRIM(LEFT(TRIM(Applications!D745),FIND(",",TRIM(Applications!D745)&amp;",")-1)))</f>
        <v/>
      </c>
      <c r="N745" s="26">
        <f>IF(M745="","",IF(LEN(TRIM(LEFT(TRIM(MID(TRIM(Applications!D745),FIND(",",TRIM(Applications!D745)&amp;",")+1,200)),FIND(",",TRIM(MID(TRIM(Applications!D745),FIND(",",TRIM(Applications!D745)&amp;",")+1,200))&amp;",")-1)))=2,UPPER(TRIM(LEFT(TRIM(MID(TRIM(Applications!D745),FIND(",",TRIM(Applications!D745)&amp;",")+1,200)),FIND(",",TRIM(MID(TRIM(Applications!D745),FIND(",",TRIM(Applications!D745)&amp;",")+1,200))&amp;",")-1))),IFERROR(VLOOKUP(LOWER(TRIM(LEFT(TRIM(MID(TRIM(Applications!D745),FIND(",",TRIM(Applications!D745)&amp;",")+1,200)),FIND(",",TRIM(MID(TRIM(Applications!D745),FIND(",",TRIM(Applications!D745)&amp;",")+1,200))&amp;",")-1))),$U$2:$V$67,2,FALSE),"")))</f>
        <v/>
      </c>
      <c r="O745" s="26">
        <f>IF(M745="","",IF(N745="",M745,M745&amp;", "&amp;N745))</f>
        <v/>
      </c>
      <c r="P745" s="26">
        <f>IF(O745="","",IF(COUNTIF(O$2:O745,O745)=1,COUNTIF(O$2:O$2000,O745)+(2001-ROW())/100000,""))</f>
        <v/>
      </c>
    </row>
    <row r="746">
      <c r="A746" s="26">
        <f>IF(AND(ISNUMBER(Applications!A746),ISNUMBER(Applications!M746),OR(UPPER(TRIM(Applications!I746))="INTERVIEWING",UPPER(TRIM(Applications!I746))="REJECTED",UPPER(TRIM(Applications!I746))="OFFER")),IF(Applications!M746&gt;=Applications!A746,Applications!M746-Applications!A746,""),"")</f>
        <v/>
      </c>
      <c r="B746" s="26">
        <f>IF(AND(D746=1,ISNUMBER(Applications!A746)),WEEKDAY(Applications!A746),"")</f>
        <v/>
      </c>
      <c r="C746" s="27">
        <f>IF(AND(D746=1,ISNUMBER(Applications!A746)),Applications!A746-WEEKDAY(Applications!A746,3),"")</f>
        <v/>
      </c>
      <c r="D746" s="26">
        <f>IF(OR(UPPER(TRIM(Applications!I746))="APPLIED",UPPER(TRIM(Applications!I746))="INTERVIEWING",UPPER(TRIM(Applications!I746))="REJECTED",UPPER(TRIM(Applications!I746))="OFFER"),1,0)</f>
        <v/>
      </c>
      <c r="E746" s="26">
        <f>IF(AND(ISNUMBER(Applications!M746),OR(N(Applications!O746)&gt;0,UPPER(TRIM(Applications!I746))="INTERVIEWING",UPPER(TRIM(Applications!I746))="OFFER")),Applications!M746-WEEKDAY(Applications!M746,3),"")</f>
        <v/>
      </c>
      <c r="F746" s="26">
        <f>IF(AND(UPPER(TRIM(Applications!I746))="SKIPPED",ISNUMBER(Applications!A746)),Applications!A746-WEEKDAY(Applications!A746,3),"")</f>
        <v/>
      </c>
      <c r="G746" s="26">
        <f>IF(AND(UPPER(TRIM(Applications!I746))="BOOKMARKED",ISNUMBER(Applications!A746)),Applications!A746-WEEKDAY(Applications!A746,3),"")</f>
        <v/>
      </c>
      <c r="H746" s="26">
        <f>IF(AND(UPPER(TRIM(Applications!I746))="NOT APPLIED",ISNUMBER(Applications!A746)),Applications!A746-WEEKDAY(Applications!A746,3),"")</f>
        <v/>
      </c>
      <c r="I746" s="26">
        <f>IF(AND(UPPER(TRIM(Applications!I746))="REJECTED",ISNUMBER(Applications!M746)),Applications!M746-WEEKDAY(Applications!M746,3),"")</f>
        <v/>
      </c>
      <c r="J746" s="26">
        <f>IF(AND(UPPER(TRIM(Applications!I746))="OFFER",ISNUMBER(Applications!M746)),Applications!M746-WEEKDAY(Applications!M746,3),"")</f>
        <v/>
      </c>
      <c r="K746" s="26">
        <f>IF(TRIM(Applications!J746)="","",IFERROR(LOOKUP(2,1/ISNUMBER(SEARCH($R$2:$R$25,Applications!J746)),$S$2:$S$25),""))</f>
        <v/>
      </c>
      <c r="L746" s="26">
        <f>IF(K746="","",IF(COUNTIF(K$2:K746,K746)=1,COUNTIF(K$2:K$2000,K746)+(2001-ROW())/100000,""))</f>
        <v/>
      </c>
      <c r="M746" s="26">
        <f>IF(TRIM(Applications!D746)="","",TRIM(LEFT(TRIM(Applications!D746),FIND(",",TRIM(Applications!D746)&amp;",")-1)))</f>
        <v/>
      </c>
      <c r="N746" s="26">
        <f>IF(M746="","",IF(LEN(TRIM(LEFT(TRIM(MID(TRIM(Applications!D746),FIND(",",TRIM(Applications!D746)&amp;",")+1,200)),FIND(",",TRIM(MID(TRIM(Applications!D746),FIND(",",TRIM(Applications!D746)&amp;",")+1,200))&amp;",")-1)))=2,UPPER(TRIM(LEFT(TRIM(MID(TRIM(Applications!D746),FIND(",",TRIM(Applications!D746)&amp;",")+1,200)),FIND(",",TRIM(MID(TRIM(Applications!D746),FIND(",",TRIM(Applications!D746)&amp;",")+1,200))&amp;",")-1))),IFERROR(VLOOKUP(LOWER(TRIM(LEFT(TRIM(MID(TRIM(Applications!D746),FIND(",",TRIM(Applications!D746)&amp;",")+1,200)),FIND(",",TRIM(MID(TRIM(Applications!D746),FIND(",",TRIM(Applications!D746)&amp;",")+1,200))&amp;",")-1))),$U$2:$V$67,2,FALSE),"")))</f>
        <v/>
      </c>
      <c r="O746" s="26">
        <f>IF(M746="","",IF(N746="",M746,M746&amp;", "&amp;N746))</f>
        <v/>
      </c>
      <c r="P746" s="26">
        <f>IF(O746="","",IF(COUNTIF(O$2:O746,O746)=1,COUNTIF(O$2:O$2000,O746)+(2001-ROW())/100000,""))</f>
        <v/>
      </c>
    </row>
    <row r="747">
      <c r="A747" s="26">
        <f>IF(AND(ISNUMBER(Applications!A747),ISNUMBER(Applications!M747),OR(UPPER(TRIM(Applications!I747))="INTERVIEWING",UPPER(TRIM(Applications!I747))="REJECTED",UPPER(TRIM(Applications!I747))="OFFER")),IF(Applications!M747&gt;=Applications!A747,Applications!M747-Applications!A747,""),"")</f>
        <v/>
      </c>
      <c r="B747" s="26">
        <f>IF(AND(D747=1,ISNUMBER(Applications!A747)),WEEKDAY(Applications!A747),"")</f>
        <v/>
      </c>
      <c r="C747" s="27">
        <f>IF(AND(D747=1,ISNUMBER(Applications!A747)),Applications!A747-WEEKDAY(Applications!A747,3),"")</f>
        <v/>
      </c>
      <c r="D747" s="26">
        <f>IF(OR(UPPER(TRIM(Applications!I747))="APPLIED",UPPER(TRIM(Applications!I747))="INTERVIEWING",UPPER(TRIM(Applications!I747))="REJECTED",UPPER(TRIM(Applications!I747))="OFFER"),1,0)</f>
        <v/>
      </c>
      <c r="E747" s="26">
        <f>IF(AND(ISNUMBER(Applications!M747),OR(N(Applications!O747)&gt;0,UPPER(TRIM(Applications!I747))="INTERVIEWING",UPPER(TRIM(Applications!I747))="OFFER")),Applications!M747-WEEKDAY(Applications!M747,3),"")</f>
        <v/>
      </c>
      <c r="F747" s="26">
        <f>IF(AND(UPPER(TRIM(Applications!I747))="SKIPPED",ISNUMBER(Applications!A747)),Applications!A747-WEEKDAY(Applications!A747,3),"")</f>
        <v/>
      </c>
      <c r="G747" s="26">
        <f>IF(AND(UPPER(TRIM(Applications!I747))="BOOKMARKED",ISNUMBER(Applications!A747)),Applications!A747-WEEKDAY(Applications!A747,3),"")</f>
        <v/>
      </c>
      <c r="H747" s="26">
        <f>IF(AND(UPPER(TRIM(Applications!I747))="NOT APPLIED",ISNUMBER(Applications!A747)),Applications!A747-WEEKDAY(Applications!A747,3),"")</f>
        <v/>
      </c>
      <c r="I747" s="26">
        <f>IF(AND(UPPER(TRIM(Applications!I747))="REJECTED",ISNUMBER(Applications!M747)),Applications!M747-WEEKDAY(Applications!M747,3),"")</f>
        <v/>
      </c>
      <c r="J747" s="26">
        <f>IF(AND(UPPER(TRIM(Applications!I747))="OFFER",ISNUMBER(Applications!M747)),Applications!M747-WEEKDAY(Applications!M747,3),"")</f>
        <v/>
      </c>
      <c r="K747" s="26">
        <f>IF(TRIM(Applications!J747)="","",IFERROR(LOOKUP(2,1/ISNUMBER(SEARCH($R$2:$R$25,Applications!J747)),$S$2:$S$25),""))</f>
        <v/>
      </c>
      <c r="L747" s="26">
        <f>IF(K747="","",IF(COUNTIF(K$2:K747,K747)=1,COUNTIF(K$2:K$2000,K747)+(2001-ROW())/100000,""))</f>
        <v/>
      </c>
      <c r="M747" s="26">
        <f>IF(TRIM(Applications!D747)="","",TRIM(LEFT(TRIM(Applications!D747),FIND(",",TRIM(Applications!D747)&amp;",")-1)))</f>
        <v/>
      </c>
      <c r="N747" s="26">
        <f>IF(M747="","",IF(LEN(TRIM(LEFT(TRIM(MID(TRIM(Applications!D747),FIND(",",TRIM(Applications!D747)&amp;",")+1,200)),FIND(",",TRIM(MID(TRIM(Applications!D747),FIND(",",TRIM(Applications!D747)&amp;",")+1,200))&amp;",")-1)))=2,UPPER(TRIM(LEFT(TRIM(MID(TRIM(Applications!D747),FIND(",",TRIM(Applications!D747)&amp;",")+1,200)),FIND(",",TRIM(MID(TRIM(Applications!D747),FIND(",",TRIM(Applications!D747)&amp;",")+1,200))&amp;",")-1))),IFERROR(VLOOKUP(LOWER(TRIM(LEFT(TRIM(MID(TRIM(Applications!D747),FIND(",",TRIM(Applications!D747)&amp;",")+1,200)),FIND(",",TRIM(MID(TRIM(Applications!D747),FIND(",",TRIM(Applications!D747)&amp;",")+1,200))&amp;",")-1))),$U$2:$V$67,2,FALSE),"")))</f>
        <v/>
      </c>
      <c r="O747" s="26">
        <f>IF(M747="","",IF(N747="",M747,M747&amp;", "&amp;N747))</f>
        <v/>
      </c>
      <c r="P747" s="26">
        <f>IF(O747="","",IF(COUNTIF(O$2:O747,O747)=1,COUNTIF(O$2:O$2000,O747)+(2001-ROW())/100000,""))</f>
        <v/>
      </c>
    </row>
    <row r="748">
      <c r="A748" s="26">
        <f>IF(AND(ISNUMBER(Applications!A748),ISNUMBER(Applications!M748),OR(UPPER(TRIM(Applications!I748))="INTERVIEWING",UPPER(TRIM(Applications!I748))="REJECTED",UPPER(TRIM(Applications!I748))="OFFER")),IF(Applications!M748&gt;=Applications!A748,Applications!M748-Applications!A748,""),"")</f>
        <v/>
      </c>
      <c r="B748" s="26">
        <f>IF(AND(D748=1,ISNUMBER(Applications!A748)),WEEKDAY(Applications!A748),"")</f>
        <v/>
      </c>
      <c r="C748" s="27">
        <f>IF(AND(D748=1,ISNUMBER(Applications!A748)),Applications!A748-WEEKDAY(Applications!A748,3),"")</f>
        <v/>
      </c>
      <c r="D748" s="26">
        <f>IF(OR(UPPER(TRIM(Applications!I748))="APPLIED",UPPER(TRIM(Applications!I748))="INTERVIEWING",UPPER(TRIM(Applications!I748))="REJECTED",UPPER(TRIM(Applications!I748))="OFFER"),1,0)</f>
        <v/>
      </c>
      <c r="E748" s="26">
        <f>IF(AND(ISNUMBER(Applications!M748),OR(N(Applications!O748)&gt;0,UPPER(TRIM(Applications!I748))="INTERVIEWING",UPPER(TRIM(Applications!I748))="OFFER")),Applications!M748-WEEKDAY(Applications!M748,3),"")</f>
        <v/>
      </c>
      <c r="F748" s="26">
        <f>IF(AND(UPPER(TRIM(Applications!I748))="SKIPPED",ISNUMBER(Applications!A748)),Applications!A748-WEEKDAY(Applications!A748,3),"")</f>
        <v/>
      </c>
      <c r="G748" s="26">
        <f>IF(AND(UPPER(TRIM(Applications!I748))="BOOKMARKED",ISNUMBER(Applications!A748)),Applications!A748-WEEKDAY(Applications!A748,3),"")</f>
        <v/>
      </c>
      <c r="H748" s="26">
        <f>IF(AND(UPPER(TRIM(Applications!I748))="NOT APPLIED",ISNUMBER(Applications!A748)),Applications!A748-WEEKDAY(Applications!A748,3),"")</f>
        <v/>
      </c>
      <c r="I748" s="26">
        <f>IF(AND(UPPER(TRIM(Applications!I748))="REJECTED",ISNUMBER(Applications!M748)),Applications!M748-WEEKDAY(Applications!M748,3),"")</f>
        <v/>
      </c>
      <c r="J748" s="26">
        <f>IF(AND(UPPER(TRIM(Applications!I748))="OFFER",ISNUMBER(Applications!M748)),Applications!M748-WEEKDAY(Applications!M748,3),"")</f>
        <v/>
      </c>
      <c r="K748" s="26">
        <f>IF(TRIM(Applications!J748)="","",IFERROR(LOOKUP(2,1/ISNUMBER(SEARCH($R$2:$R$25,Applications!J748)),$S$2:$S$25),""))</f>
        <v/>
      </c>
      <c r="L748" s="26">
        <f>IF(K748="","",IF(COUNTIF(K$2:K748,K748)=1,COUNTIF(K$2:K$2000,K748)+(2001-ROW())/100000,""))</f>
        <v/>
      </c>
      <c r="M748" s="26">
        <f>IF(TRIM(Applications!D748)="","",TRIM(LEFT(TRIM(Applications!D748),FIND(",",TRIM(Applications!D748)&amp;",")-1)))</f>
        <v/>
      </c>
      <c r="N748" s="26">
        <f>IF(M748="","",IF(LEN(TRIM(LEFT(TRIM(MID(TRIM(Applications!D748),FIND(",",TRIM(Applications!D748)&amp;",")+1,200)),FIND(",",TRIM(MID(TRIM(Applications!D748),FIND(",",TRIM(Applications!D748)&amp;",")+1,200))&amp;",")-1)))=2,UPPER(TRIM(LEFT(TRIM(MID(TRIM(Applications!D748),FIND(",",TRIM(Applications!D748)&amp;",")+1,200)),FIND(",",TRIM(MID(TRIM(Applications!D748),FIND(",",TRIM(Applications!D748)&amp;",")+1,200))&amp;",")-1))),IFERROR(VLOOKUP(LOWER(TRIM(LEFT(TRIM(MID(TRIM(Applications!D748),FIND(",",TRIM(Applications!D748)&amp;",")+1,200)),FIND(",",TRIM(MID(TRIM(Applications!D748),FIND(",",TRIM(Applications!D748)&amp;",")+1,200))&amp;",")-1))),$U$2:$V$67,2,FALSE),"")))</f>
        <v/>
      </c>
      <c r="O748" s="26">
        <f>IF(M748="","",IF(N748="",M748,M748&amp;", "&amp;N748))</f>
        <v/>
      </c>
      <c r="P748" s="26">
        <f>IF(O748="","",IF(COUNTIF(O$2:O748,O748)=1,COUNTIF(O$2:O$2000,O748)+(2001-ROW())/100000,""))</f>
        <v/>
      </c>
    </row>
    <row r="749">
      <c r="A749" s="26">
        <f>IF(AND(ISNUMBER(Applications!A749),ISNUMBER(Applications!M749),OR(UPPER(TRIM(Applications!I749))="INTERVIEWING",UPPER(TRIM(Applications!I749))="REJECTED",UPPER(TRIM(Applications!I749))="OFFER")),IF(Applications!M749&gt;=Applications!A749,Applications!M749-Applications!A749,""),"")</f>
        <v/>
      </c>
      <c r="B749" s="26">
        <f>IF(AND(D749=1,ISNUMBER(Applications!A749)),WEEKDAY(Applications!A749),"")</f>
        <v/>
      </c>
      <c r="C749" s="27">
        <f>IF(AND(D749=1,ISNUMBER(Applications!A749)),Applications!A749-WEEKDAY(Applications!A749,3),"")</f>
        <v/>
      </c>
      <c r="D749" s="26">
        <f>IF(OR(UPPER(TRIM(Applications!I749))="APPLIED",UPPER(TRIM(Applications!I749))="INTERVIEWING",UPPER(TRIM(Applications!I749))="REJECTED",UPPER(TRIM(Applications!I749))="OFFER"),1,0)</f>
        <v/>
      </c>
      <c r="E749" s="26">
        <f>IF(AND(ISNUMBER(Applications!M749),OR(N(Applications!O749)&gt;0,UPPER(TRIM(Applications!I749))="INTERVIEWING",UPPER(TRIM(Applications!I749))="OFFER")),Applications!M749-WEEKDAY(Applications!M749,3),"")</f>
        <v/>
      </c>
      <c r="F749" s="26">
        <f>IF(AND(UPPER(TRIM(Applications!I749))="SKIPPED",ISNUMBER(Applications!A749)),Applications!A749-WEEKDAY(Applications!A749,3),"")</f>
        <v/>
      </c>
      <c r="G749" s="26">
        <f>IF(AND(UPPER(TRIM(Applications!I749))="BOOKMARKED",ISNUMBER(Applications!A749)),Applications!A749-WEEKDAY(Applications!A749,3),"")</f>
        <v/>
      </c>
      <c r="H749" s="26">
        <f>IF(AND(UPPER(TRIM(Applications!I749))="NOT APPLIED",ISNUMBER(Applications!A749)),Applications!A749-WEEKDAY(Applications!A749,3),"")</f>
        <v/>
      </c>
      <c r="I749" s="26">
        <f>IF(AND(UPPER(TRIM(Applications!I749))="REJECTED",ISNUMBER(Applications!M749)),Applications!M749-WEEKDAY(Applications!M749,3),"")</f>
        <v/>
      </c>
      <c r="J749" s="26">
        <f>IF(AND(UPPER(TRIM(Applications!I749))="OFFER",ISNUMBER(Applications!M749)),Applications!M749-WEEKDAY(Applications!M749,3),"")</f>
        <v/>
      </c>
      <c r="K749" s="26">
        <f>IF(TRIM(Applications!J749)="","",IFERROR(LOOKUP(2,1/ISNUMBER(SEARCH($R$2:$R$25,Applications!J749)),$S$2:$S$25),""))</f>
        <v/>
      </c>
      <c r="L749" s="26">
        <f>IF(K749="","",IF(COUNTIF(K$2:K749,K749)=1,COUNTIF(K$2:K$2000,K749)+(2001-ROW())/100000,""))</f>
        <v/>
      </c>
      <c r="M749" s="26">
        <f>IF(TRIM(Applications!D749)="","",TRIM(LEFT(TRIM(Applications!D749),FIND(",",TRIM(Applications!D749)&amp;",")-1)))</f>
        <v/>
      </c>
      <c r="N749" s="26">
        <f>IF(M749="","",IF(LEN(TRIM(LEFT(TRIM(MID(TRIM(Applications!D749),FIND(",",TRIM(Applications!D749)&amp;",")+1,200)),FIND(",",TRIM(MID(TRIM(Applications!D749),FIND(",",TRIM(Applications!D749)&amp;",")+1,200))&amp;",")-1)))=2,UPPER(TRIM(LEFT(TRIM(MID(TRIM(Applications!D749),FIND(",",TRIM(Applications!D749)&amp;",")+1,200)),FIND(",",TRIM(MID(TRIM(Applications!D749),FIND(",",TRIM(Applications!D749)&amp;",")+1,200))&amp;",")-1))),IFERROR(VLOOKUP(LOWER(TRIM(LEFT(TRIM(MID(TRIM(Applications!D749),FIND(",",TRIM(Applications!D749)&amp;",")+1,200)),FIND(",",TRIM(MID(TRIM(Applications!D749),FIND(",",TRIM(Applications!D749)&amp;",")+1,200))&amp;",")-1))),$U$2:$V$67,2,FALSE),"")))</f>
        <v/>
      </c>
      <c r="O749" s="26">
        <f>IF(M749="","",IF(N749="",M749,M749&amp;", "&amp;N749))</f>
        <v/>
      </c>
      <c r="P749" s="26">
        <f>IF(O749="","",IF(COUNTIF(O$2:O749,O749)=1,COUNTIF(O$2:O$2000,O749)+(2001-ROW())/100000,""))</f>
        <v/>
      </c>
    </row>
    <row r="750">
      <c r="A750" s="26">
        <f>IF(AND(ISNUMBER(Applications!A750),ISNUMBER(Applications!M750),OR(UPPER(TRIM(Applications!I750))="INTERVIEWING",UPPER(TRIM(Applications!I750))="REJECTED",UPPER(TRIM(Applications!I750))="OFFER")),IF(Applications!M750&gt;=Applications!A750,Applications!M750-Applications!A750,""),"")</f>
        <v/>
      </c>
      <c r="B750" s="26">
        <f>IF(AND(D750=1,ISNUMBER(Applications!A750)),WEEKDAY(Applications!A750),"")</f>
        <v/>
      </c>
      <c r="C750" s="27">
        <f>IF(AND(D750=1,ISNUMBER(Applications!A750)),Applications!A750-WEEKDAY(Applications!A750,3),"")</f>
        <v/>
      </c>
      <c r="D750" s="26">
        <f>IF(OR(UPPER(TRIM(Applications!I750))="APPLIED",UPPER(TRIM(Applications!I750))="INTERVIEWING",UPPER(TRIM(Applications!I750))="REJECTED",UPPER(TRIM(Applications!I750))="OFFER"),1,0)</f>
        <v/>
      </c>
      <c r="E750" s="26">
        <f>IF(AND(ISNUMBER(Applications!M750),OR(N(Applications!O750)&gt;0,UPPER(TRIM(Applications!I750))="INTERVIEWING",UPPER(TRIM(Applications!I750))="OFFER")),Applications!M750-WEEKDAY(Applications!M750,3),"")</f>
        <v/>
      </c>
      <c r="F750" s="26">
        <f>IF(AND(UPPER(TRIM(Applications!I750))="SKIPPED",ISNUMBER(Applications!A750)),Applications!A750-WEEKDAY(Applications!A750,3),"")</f>
        <v/>
      </c>
      <c r="G750" s="26">
        <f>IF(AND(UPPER(TRIM(Applications!I750))="BOOKMARKED",ISNUMBER(Applications!A750)),Applications!A750-WEEKDAY(Applications!A750,3),"")</f>
        <v/>
      </c>
      <c r="H750" s="26">
        <f>IF(AND(UPPER(TRIM(Applications!I750))="NOT APPLIED",ISNUMBER(Applications!A750)),Applications!A750-WEEKDAY(Applications!A750,3),"")</f>
        <v/>
      </c>
      <c r="I750" s="26">
        <f>IF(AND(UPPER(TRIM(Applications!I750))="REJECTED",ISNUMBER(Applications!M750)),Applications!M750-WEEKDAY(Applications!M750,3),"")</f>
        <v/>
      </c>
      <c r="J750" s="26">
        <f>IF(AND(UPPER(TRIM(Applications!I750))="OFFER",ISNUMBER(Applications!M750)),Applications!M750-WEEKDAY(Applications!M750,3),"")</f>
        <v/>
      </c>
      <c r="K750" s="26">
        <f>IF(TRIM(Applications!J750)="","",IFERROR(LOOKUP(2,1/ISNUMBER(SEARCH($R$2:$R$25,Applications!J750)),$S$2:$S$25),""))</f>
        <v/>
      </c>
      <c r="L750" s="26">
        <f>IF(K750="","",IF(COUNTIF(K$2:K750,K750)=1,COUNTIF(K$2:K$2000,K750)+(2001-ROW())/100000,""))</f>
        <v/>
      </c>
      <c r="M750" s="26">
        <f>IF(TRIM(Applications!D750)="","",TRIM(LEFT(TRIM(Applications!D750),FIND(",",TRIM(Applications!D750)&amp;",")-1)))</f>
        <v/>
      </c>
      <c r="N750" s="26">
        <f>IF(M750="","",IF(LEN(TRIM(LEFT(TRIM(MID(TRIM(Applications!D750),FIND(",",TRIM(Applications!D750)&amp;",")+1,200)),FIND(",",TRIM(MID(TRIM(Applications!D750),FIND(",",TRIM(Applications!D750)&amp;",")+1,200))&amp;",")-1)))=2,UPPER(TRIM(LEFT(TRIM(MID(TRIM(Applications!D750),FIND(",",TRIM(Applications!D750)&amp;",")+1,200)),FIND(",",TRIM(MID(TRIM(Applications!D750),FIND(",",TRIM(Applications!D750)&amp;",")+1,200))&amp;",")-1))),IFERROR(VLOOKUP(LOWER(TRIM(LEFT(TRIM(MID(TRIM(Applications!D750),FIND(",",TRIM(Applications!D750)&amp;",")+1,200)),FIND(",",TRIM(MID(TRIM(Applications!D750),FIND(",",TRIM(Applications!D750)&amp;",")+1,200))&amp;",")-1))),$U$2:$V$67,2,FALSE),"")))</f>
        <v/>
      </c>
      <c r="O750" s="26">
        <f>IF(M750="","",IF(N750="",M750,M750&amp;", "&amp;N750))</f>
        <v/>
      </c>
      <c r="P750" s="26">
        <f>IF(O750="","",IF(COUNTIF(O$2:O750,O750)=1,COUNTIF(O$2:O$2000,O750)+(2001-ROW())/100000,""))</f>
        <v/>
      </c>
    </row>
    <row r="751">
      <c r="A751" s="26">
        <f>IF(AND(ISNUMBER(Applications!A751),ISNUMBER(Applications!M751),OR(UPPER(TRIM(Applications!I751))="INTERVIEWING",UPPER(TRIM(Applications!I751))="REJECTED",UPPER(TRIM(Applications!I751))="OFFER")),IF(Applications!M751&gt;=Applications!A751,Applications!M751-Applications!A751,""),"")</f>
        <v/>
      </c>
      <c r="B751" s="26">
        <f>IF(AND(D751=1,ISNUMBER(Applications!A751)),WEEKDAY(Applications!A751),"")</f>
        <v/>
      </c>
      <c r="C751" s="27">
        <f>IF(AND(D751=1,ISNUMBER(Applications!A751)),Applications!A751-WEEKDAY(Applications!A751,3),"")</f>
        <v/>
      </c>
      <c r="D751" s="26">
        <f>IF(OR(UPPER(TRIM(Applications!I751))="APPLIED",UPPER(TRIM(Applications!I751))="INTERVIEWING",UPPER(TRIM(Applications!I751))="REJECTED",UPPER(TRIM(Applications!I751))="OFFER"),1,0)</f>
        <v/>
      </c>
      <c r="E751" s="26">
        <f>IF(AND(ISNUMBER(Applications!M751),OR(N(Applications!O751)&gt;0,UPPER(TRIM(Applications!I751))="INTERVIEWING",UPPER(TRIM(Applications!I751))="OFFER")),Applications!M751-WEEKDAY(Applications!M751,3),"")</f>
        <v/>
      </c>
      <c r="F751" s="26">
        <f>IF(AND(UPPER(TRIM(Applications!I751))="SKIPPED",ISNUMBER(Applications!A751)),Applications!A751-WEEKDAY(Applications!A751,3),"")</f>
        <v/>
      </c>
      <c r="G751" s="26">
        <f>IF(AND(UPPER(TRIM(Applications!I751))="BOOKMARKED",ISNUMBER(Applications!A751)),Applications!A751-WEEKDAY(Applications!A751,3),"")</f>
        <v/>
      </c>
      <c r="H751" s="26">
        <f>IF(AND(UPPER(TRIM(Applications!I751))="NOT APPLIED",ISNUMBER(Applications!A751)),Applications!A751-WEEKDAY(Applications!A751,3),"")</f>
        <v/>
      </c>
      <c r="I751" s="26">
        <f>IF(AND(UPPER(TRIM(Applications!I751))="REJECTED",ISNUMBER(Applications!M751)),Applications!M751-WEEKDAY(Applications!M751,3),"")</f>
        <v/>
      </c>
      <c r="J751" s="26">
        <f>IF(AND(UPPER(TRIM(Applications!I751))="OFFER",ISNUMBER(Applications!M751)),Applications!M751-WEEKDAY(Applications!M751,3),"")</f>
        <v/>
      </c>
      <c r="K751" s="26">
        <f>IF(TRIM(Applications!J751)="","",IFERROR(LOOKUP(2,1/ISNUMBER(SEARCH($R$2:$R$25,Applications!J751)),$S$2:$S$25),""))</f>
        <v/>
      </c>
      <c r="L751" s="26">
        <f>IF(K751="","",IF(COUNTIF(K$2:K751,K751)=1,COUNTIF(K$2:K$2000,K751)+(2001-ROW())/100000,""))</f>
        <v/>
      </c>
      <c r="M751" s="26">
        <f>IF(TRIM(Applications!D751)="","",TRIM(LEFT(TRIM(Applications!D751),FIND(",",TRIM(Applications!D751)&amp;",")-1)))</f>
        <v/>
      </c>
      <c r="N751" s="26">
        <f>IF(M751="","",IF(LEN(TRIM(LEFT(TRIM(MID(TRIM(Applications!D751),FIND(",",TRIM(Applications!D751)&amp;",")+1,200)),FIND(",",TRIM(MID(TRIM(Applications!D751),FIND(",",TRIM(Applications!D751)&amp;",")+1,200))&amp;",")-1)))=2,UPPER(TRIM(LEFT(TRIM(MID(TRIM(Applications!D751),FIND(",",TRIM(Applications!D751)&amp;",")+1,200)),FIND(",",TRIM(MID(TRIM(Applications!D751),FIND(",",TRIM(Applications!D751)&amp;",")+1,200))&amp;",")-1))),IFERROR(VLOOKUP(LOWER(TRIM(LEFT(TRIM(MID(TRIM(Applications!D751),FIND(",",TRIM(Applications!D751)&amp;",")+1,200)),FIND(",",TRIM(MID(TRIM(Applications!D751),FIND(",",TRIM(Applications!D751)&amp;",")+1,200))&amp;",")-1))),$U$2:$V$67,2,FALSE),"")))</f>
        <v/>
      </c>
      <c r="O751" s="26">
        <f>IF(M751="","",IF(N751="",M751,M751&amp;", "&amp;N751))</f>
        <v/>
      </c>
      <c r="P751" s="26">
        <f>IF(O751="","",IF(COUNTIF(O$2:O751,O751)=1,COUNTIF(O$2:O$2000,O751)+(2001-ROW())/100000,""))</f>
        <v/>
      </c>
    </row>
    <row r="752">
      <c r="A752" s="26">
        <f>IF(AND(ISNUMBER(Applications!A752),ISNUMBER(Applications!M752),OR(UPPER(TRIM(Applications!I752))="INTERVIEWING",UPPER(TRIM(Applications!I752))="REJECTED",UPPER(TRIM(Applications!I752))="OFFER")),IF(Applications!M752&gt;=Applications!A752,Applications!M752-Applications!A752,""),"")</f>
        <v/>
      </c>
      <c r="B752" s="26">
        <f>IF(AND(D752=1,ISNUMBER(Applications!A752)),WEEKDAY(Applications!A752),"")</f>
        <v/>
      </c>
      <c r="C752" s="27">
        <f>IF(AND(D752=1,ISNUMBER(Applications!A752)),Applications!A752-WEEKDAY(Applications!A752,3),"")</f>
        <v/>
      </c>
      <c r="D752" s="26">
        <f>IF(OR(UPPER(TRIM(Applications!I752))="APPLIED",UPPER(TRIM(Applications!I752))="INTERVIEWING",UPPER(TRIM(Applications!I752))="REJECTED",UPPER(TRIM(Applications!I752))="OFFER"),1,0)</f>
        <v/>
      </c>
      <c r="E752" s="26">
        <f>IF(AND(ISNUMBER(Applications!M752),OR(N(Applications!O752)&gt;0,UPPER(TRIM(Applications!I752))="INTERVIEWING",UPPER(TRIM(Applications!I752))="OFFER")),Applications!M752-WEEKDAY(Applications!M752,3),"")</f>
        <v/>
      </c>
      <c r="F752" s="26">
        <f>IF(AND(UPPER(TRIM(Applications!I752))="SKIPPED",ISNUMBER(Applications!A752)),Applications!A752-WEEKDAY(Applications!A752,3),"")</f>
        <v/>
      </c>
      <c r="G752" s="26">
        <f>IF(AND(UPPER(TRIM(Applications!I752))="BOOKMARKED",ISNUMBER(Applications!A752)),Applications!A752-WEEKDAY(Applications!A752,3),"")</f>
        <v/>
      </c>
      <c r="H752" s="26">
        <f>IF(AND(UPPER(TRIM(Applications!I752))="NOT APPLIED",ISNUMBER(Applications!A752)),Applications!A752-WEEKDAY(Applications!A752,3),"")</f>
        <v/>
      </c>
      <c r="I752" s="26">
        <f>IF(AND(UPPER(TRIM(Applications!I752))="REJECTED",ISNUMBER(Applications!M752)),Applications!M752-WEEKDAY(Applications!M752,3),"")</f>
        <v/>
      </c>
      <c r="J752" s="26">
        <f>IF(AND(UPPER(TRIM(Applications!I752))="OFFER",ISNUMBER(Applications!M752)),Applications!M752-WEEKDAY(Applications!M752,3),"")</f>
        <v/>
      </c>
      <c r="K752" s="26">
        <f>IF(TRIM(Applications!J752)="","",IFERROR(LOOKUP(2,1/ISNUMBER(SEARCH($R$2:$R$25,Applications!J752)),$S$2:$S$25),""))</f>
        <v/>
      </c>
      <c r="L752" s="26">
        <f>IF(K752="","",IF(COUNTIF(K$2:K752,K752)=1,COUNTIF(K$2:K$2000,K752)+(2001-ROW())/100000,""))</f>
        <v/>
      </c>
      <c r="M752" s="26">
        <f>IF(TRIM(Applications!D752)="","",TRIM(LEFT(TRIM(Applications!D752),FIND(",",TRIM(Applications!D752)&amp;",")-1)))</f>
        <v/>
      </c>
      <c r="N752" s="26">
        <f>IF(M752="","",IF(LEN(TRIM(LEFT(TRIM(MID(TRIM(Applications!D752),FIND(",",TRIM(Applications!D752)&amp;",")+1,200)),FIND(",",TRIM(MID(TRIM(Applications!D752),FIND(",",TRIM(Applications!D752)&amp;",")+1,200))&amp;",")-1)))=2,UPPER(TRIM(LEFT(TRIM(MID(TRIM(Applications!D752),FIND(",",TRIM(Applications!D752)&amp;",")+1,200)),FIND(",",TRIM(MID(TRIM(Applications!D752),FIND(",",TRIM(Applications!D752)&amp;",")+1,200))&amp;",")-1))),IFERROR(VLOOKUP(LOWER(TRIM(LEFT(TRIM(MID(TRIM(Applications!D752),FIND(",",TRIM(Applications!D752)&amp;",")+1,200)),FIND(",",TRIM(MID(TRIM(Applications!D752),FIND(",",TRIM(Applications!D752)&amp;",")+1,200))&amp;",")-1))),$U$2:$V$67,2,FALSE),"")))</f>
        <v/>
      </c>
      <c r="O752" s="26">
        <f>IF(M752="","",IF(N752="",M752,M752&amp;", "&amp;N752))</f>
        <v/>
      </c>
      <c r="P752" s="26">
        <f>IF(O752="","",IF(COUNTIF(O$2:O752,O752)=1,COUNTIF(O$2:O$2000,O752)+(2001-ROW())/100000,""))</f>
        <v/>
      </c>
    </row>
    <row r="753">
      <c r="A753" s="26">
        <f>IF(AND(ISNUMBER(Applications!A753),ISNUMBER(Applications!M753),OR(UPPER(TRIM(Applications!I753))="INTERVIEWING",UPPER(TRIM(Applications!I753))="REJECTED",UPPER(TRIM(Applications!I753))="OFFER")),IF(Applications!M753&gt;=Applications!A753,Applications!M753-Applications!A753,""),"")</f>
        <v/>
      </c>
      <c r="B753" s="26">
        <f>IF(AND(D753=1,ISNUMBER(Applications!A753)),WEEKDAY(Applications!A753),"")</f>
        <v/>
      </c>
      <c r="C753" s="27">
        <f>IF(AND(D753=1,ISNUMBER(Applications!A753)),Applications!A753-WEEKDAY(Applications!A753,3),"")</f>
        <v/>
      </c>
      <c r="D753" s="26">
        <f>IF(OR(UPPER(TRIM(Applications!I753))="APPLIED",UPPER(TRIM(Applications!I753))="INTERVIEWING",UPPER(TRIM(Applications!I753))="REJECTED",UPPER(TRIM(Applications!I753))="OFFER"),1,0)</f>
        <v/>
      </c>
      <c r="E753" s="26">
        <f>IF(AND(ISNUMBER(Applications!M753),OR(N(Applications!O753)&gt;0,UPPER(TRIM(Applications!I753))="INTERVIEWING",UPPER(TRIM(Applications!I753))="OFFER")),Applications!M753-WEEKDAY(Applications!M753,3),"")</f>
        <v/>
      </c>
      <c r="F753" s="26">
        <f>IF(AND(UPPER(TRIM(Applications!I753))="SKIPPED",ISNUMBER(Applications!A753)),Applications!A753-WEEKDAY(Applications!A753,3),"")</f>
        <v/>
      </c>
      <c r="G753" s="26">
        <f>IF(AND(UPPER(TRIM(Applications!I753))="BOOKMARKED",ISNUMBER(Applications!A753)),Applications!A753-WEEKDAY(Applications!A753,3),"")</f>
        <v/>
      </c>
      <c r="H753" s="26">
        <f>IF(AND(UPPER(TRIM(Applications!I753))="NOT APPLIED",ISNUMBER(Applications!A753)),Applications!A753-WEEKDAY(Applications!A753,3),"")</f>
        <v/>
      </c>
      <c r="I753" s="26">
        <f>IF(AND(UPPER(TRIM(Applications!I753))="REJECTED",ISNUMBER(Applications!M753)),Applications!M753-WEEKDAY(Applications!M753,3),"")</f>
        <v/>
      </c>
      <c r="J753" s="26">
        <f>IF(AND(UPPER(TRIM(Applications!I753))="OFFER",ISNUMBER(Applications!M753)),Applications!M753-WEEKDAY(Applications!M753,3),"")</f>
        <v/>
      </c>
      <c r="K753" s="26">
        <f>IF(TRIM(Applications!J753)="","",IFERROR(LOOKUP(2,1/ISNUMBER(SEARCH($R$2:$R$25,Applications!J753)),$S$2:$S$25),""))</f>
        <v/>
      </c>
      <c r="L753" s="26">
        <f>IF(K753="","",IF(COUNTIF(K$2:K753,K753)=1,COUNTIF(K$2:K$2000,K753)+(2001-ROW())/100000,""))</f>
        <v/>
      </c>
      <c r="M753" s="26">
        <f>IF(TRIM(Applications!D753)="","",TRIM(LEFT(TRIM(Applications!D753),FIND(",",TRIM(Applications!D753)&amp;",")-1)))</f>
        <v/>
      </c>
      <c r="N753" s="26">
        <f>IF(M753="","",IF(LEN(TRIM(LEFT(TRIM(MID(TRIM(Applications!D753),FIND(",",TRIM(Applications!D753)&amp;",")+1,200)),FIND(",",TRIM(MID(TRIM(Applications!D753),FIND(",",TRIM(Applications!D753)&amp;",")+1,200))&amp;",")-1)))=2,UPPER(TRIM(LEFT(TRIM(MID(TRIM(Applications!D753),FIND(",",TRIM(Applications!D753)&amp;",")+1,200)),FIND(",",TRIM(MID(TRIM(Applications!D753),FIND(",",TRIM(Applications!D753)&amp;",")+1,200))&amp;",")-1))),IFERROR(VLOOKUP(LOWER(TRIM(LEFT(TRIM(MID(TRIM(Applications!D753),FIND(",",TRIM(Applications!D753)&amp;",")+1,200)),FIND(",",TRIM(MID(TRIM(Applications!D753),FIND(",",TRIM(Applications!D753)&amp;",")+1,200))&amp;",")-1))),$U$2:$V$67,2,FALSE),"")))</f>
        <v/>
      </c>
      <c r="O753" s="26">
        <f>IF(M753="","",IF(N753="",M753,M753&amp;", "&amp;N753))</f>
        <v/>
      </c>
      <c r="P753" s="26">
        <f>IF(O753="","",IF(COUNTIF(O$2:O753,O753)=1,COUNTIF(O$2:O$2000,O753)+(2001-ROW())/100000,""))</f>
        <v/>
      </c>
    </row>
    <row r="754">
      <c r="A754" s="26">
        <f>IF(AND(ISNUMBER(Applications!A754),ISNUMBER(Applications!M754),OR(UPPER(TRIM(Applications!I754))="INTERVIEWING",UPPER(TRIM(Applications!I754))="REJECTED",UPPER(TRIM(Applications!I754))="OFFER")),IF(Applications!M754&gt;=Applications!A754,Applications!M754-Applications!A754,""),"")</f>
        <v/>
      </c>
      <c r="B754" s="26">
        <f>IF(AND(D754=1,ISNUMBER(Applications!A754)),WEEKDAY(Applications!A754),"")</f>
        <v/>
      </c>
      <c r="C754" s="27">
        <f>IF(AND(D754=1,ISNUMBER(Applications!A754)),Applications!A754-WEEKDAY(Applications!A754,3),"")</f>
        <v/>
      </c>
      <c r="D754" s="26">
        <f>IF(OR(UPPER(TRIM(Applications!I754))="APPLIED",UPPER(TRIM(Applications!I754))="INTERVIEWING",UPPER(TRIM(Applications!I754))="REJECTED",UPPER(TRIM(Applications!I754))="OFFER"),1,0)</f>
        <v/>
      </c>
      <c r="E754" s="26">
        <f>IF(AND(ISNUMBER(Applications!M754),OR(N(Applications!O754)&gt;0,UPPER(TRIM(Applications!I754))="INTERVIEWING",UPPER(TRIM(Applications!I754))="OFFER")),Applications!M754-WEEKDAY(Applications!M754,3),"")</f>
        <v/>
      </c>
      <c r="F754" s="26">
        <f>IF(AND(UPPER(TRIM(Applications!I754))="SKIPPED",ISNUMBER(Applications!A754)),Applications!A754-WEEKDAY(Applications!A754,3),"")</f>
        <v/>
      </c>
      <c r="G754" s="26">
        <f>IF(AND(UPPER(TRIM(Applications!I754))="BOOKMARKED",ISNUMBER(Applications!A754)),Applications!A754-WEEKDAY(Applications!A754,3),"")</f>
        <v/>
      </c>
      <c r="H754" s="26">
        <f>IF(AND(UPPER(TRIM(Applications!I754))="NOT APPLIED",ISNUMBER(Applications!A754)),Applications!A754-WEEKDAY(Applications!A754,3),"")</f>
        <v/>
      </c>
      <c r="I754" s="26">
        <f>IF(AND(UPPER(TRIM(Applications!I754))="REJECTED",ISNUMBER(Applications!M754)),Applications!M754-WEEKDAY(Applications!M754,3),"")</f>
        <v/>
      </c>
      <c r="J754" s="26">
        <f>IF(AND(UPPER(TRIM(Applications!I754))="OFFER",ISNUMBER(Applications!M754)),Applications!M754-WEEKDAY(Applications!M754,3),"")</f>
        <v/>
      </c>
      <c r="K754" s="26">
        <f>IF(TRIM(Applications!J754)="","",IFERROR(LOOKUP(2,1/ISNUMBER(SEARCH($R$2:$R$25,Applications!J754)),$S$2:$S$25),""))</f>
        <v/>
      </c>
      <c r="L754" s="26">
        <f>IF(K754="","",IF(COUNTIF(K$2:K754,K754)=1,COUNTIF(K$2:K$2000,K754)+(2001-ROW())/100000,""))</f>
        <v/>
      </c>
      <c r="M754" s="26">
        <f>IF(TRIM(Applications!D754)="","",TRIM(LEFT(TRIM(Applications!D754),FIND(",",TRIM(Applications!D754)&amp;",")-1)))</f>
        <v/>
      </c>
      <c r="N754" s="26">
        <f>IF(M754="","",IF(LEN(TRIM(LEFT(TRIM(MID(TRIM(Applications!D754),FIND(",",TRIM(Applications!D754)&amp;",")+1,200)),FIND(",",TRIM(MID(TRIM(Applications!D754),FIND(",",TRIM(Applications!D754)&amp;",")+1,200))&amp;",")-1)))=2,UPPER(TRIM(LEFT(TRIM(MID(TRIM(Applications!D754),FIND(",",TRIM(Applications!D754)&amp;",")+1,200)),FIND(",",TRIM(MID(TRIM(Applications!D754),FIND(",",TRIM(Applications!D754)&amp;",")+1,200))&amp;",")-1))),IFERROR(VLOOKUP(LOWER(TRIM(LEFT(TRIM(MID(TRIM(Applications!D754),FIND(",",TRIM(Applications!D754)&amp;",")+1,200)),FIND(",",TRIM(MID(TRIM(Applications!D754),FIND(",",TRIM(Applications!D754)&amp;",")+1,200))&amp;",")-1))),$U$2:$V$67,2,FALSE),"")))</f>
        <v/>
      </c>
      <c r="O754" s="26">
        <f>IF(M754="","",IF(N754="",M754,M754&amp;", "&amp;N754))</f>
        <v/>
      </c>
      <c r="P754" s="26">
        <f>IF(O754="","",IF(COUNTIF(O$2:O754,O754)=1,COUNTIF(O$2:O$2000,O754)+(2001-ROW())/100000,""))</f>
        <v/>
      </c>
    </row>
    <row r="755">
      <c r="A755" s="26">
        <f>IF(AND(ISNUMBER(Applications!A755),ISNUMBER(Applications!M755),OR(UPPER(TRIM(Applications!I755))="INTERVIEWING",UPPER(TRIM(Applications!I755))="REJECTED",UPPER(TRIM(Applications!I755))="OFFER")),IF(Applications!M755&gt;=Applications!A755,Applications!M755-Applications!A755,""),"")</f>
        <v/>
      </c>
      <c r="B755" s="26">
        <f>IF(AND(D755=1,ISNUMBER(Applications!A755)),WEEKDAY(Applications!A755),"")</f>
        <v/>
      </c>
      <c r="C755" s="27">
        <f>IF(AND(D755=1,ISNUMBER(Applications!A755)),Applications!A755-WEEKDAY(Applications!A755,3),"")</f>
        <v/>
      </c>
      <c r="D755" s="26">
        <f>IF(OR(UPPER(TRIM(Applications!I755))="APPLIED",UPPER(TRIM(Applications!I755))="INTERVIEWING",UPPER(TRIM(Applications!I755))="REJECTED",UPPER(TRIM(Applications!I755))="OFFER"),1,0)</f>
        <v/>
      </c>
      <c r="E755" s="26">
        <f>IF(AND(ISNUMBER(Applications!M755),OR(N(Applications!O755)&gt;0,UPPER(TRIM(Applications!I755))="INTERVIEWING",UPPER(TRIM(Applications!I755))="OFFER")),Applications!M755-WEEKDAY(Applications!M755,3),"")</f>
        <v/>
      </c>
      <c r="F755" s="26">
        <f>IF(AND(UPPER(TRIM(Applications!I755))="SKIPPED",ISNUMBER(Applications!A755)),Applications!A755-WEEKDAY(Applications!A755,3),"")</f>
        <v/>
      </c>
      <c r="G755" s="26">
        <f>IF(AND(UPPER(TRIM(Applications!I755))="BOOKMARKED",ISNUMBER(Applications!A755)),Applications!A755-WEEKDAY(Applications!A755,3),"")</f>
        <v/>
      </c>
      <c r="H755" s="26">
        <f>IF(AND(UPPER(TRIM(Applications!I755))="NOT APPLIED",ISNUMBER(Applications!A755)),Applications!A755-WEEKDAY(Applications!A755,3),"")</f>
        <v/>
      </c>
      <c r="I755" s="26">
        <f>IF(AND(UPPER(TRIM(Applications!I755))="REJECTED",ISNUMBER(Applications!M755)),Applications!M755-WEEKDAY(Applications!M755,3),"")</f>
        <v/>
      </c>
      <c r="J755" s="26">
        <f>IF(AND(UPPER(TRIM(Applications!I755))="OFFER",ISNUMBER(Applications!M755)),Applications!M755-WEEKDAY(Applications!M755,3),"")</f>
        <v/>
      </c>
      <c r="K755" s="26">
        <f>IF(TRIM(Applications!J755)="","",IFERROR(LOOKUP(2,1/ISNUMBER(SEARCH($R$2:$R$25,Applications!J755)),$S$2:$S$25),""))</f>
        <v/>
      </c>
      <c r="L755" s="26">
        <f>IF(K755="","",IF(COUNTIF(K$2:K755,K755)=1,COUNTIF(K$2:K$2000,K755)+(2001-ROW())/100000,""))</f>
        <v/>
      </c>
      <c r="M755" s="26">
        <f>IF(TRIM(Applications!D755)="","",TRIM(LEFT(TRIM(Applications!D755),FIND(",",TRIM(Applications!D755)&amp;",")-1)))</f>
        <v/>
      </c>
      <c r="N755" s="26">
        <f>IF(M755="","",IF(LEN(TRIM(LEFT(TRIM(MID(TRIM(Applications!D755),FIND(",",TRIM(Applications!D755)&amp;",")+1,200)),FIND(",",TRIM(MID(TRIM(Applications!D755),FIND(",",TRIM(Applications!D755)&amp;",")+1,200))&amp;",")-1)))=2,UPPER(TRIM(LEFT(TRIM(MID(TRIM(Applications!D755),FIND(",",TRIM(Applications!D755)&amp;",")+1,200)),FIND(",",TRIM(MID(TRIM(Applications!D755),FIND(",",TRIM(Applications!D755)&amp;",")+1,200))&amp;",")-1))),IFERROR(VLOOKUP(LOWER(TRIM(LEFT(TRIM(MID(TRIM(Applications!D755),FIND(",",TRIM(Applications!D755)&amp;",")+1,200)),FIND(",",TRIM(MID(TRIM(Applications!D755),FIND(",",TRIM(Applications!D755)&amp;",")+1,200))&amp;",")-1))),$U$2:$V$67,2,FALSE),"")))</f>
        <v/>
      </c>
      <c r="O755" s="26">
        <f>IF(M755="","",IF(N755="",M755,M755&amp;", "&amp;N755))</f>
        <v/>
      </c>
      <c r="P755" s="26">
        <f>IF(O755="","",IF(COUNTIF(O$2:O755,O755)=1,COUNTIF(O$2:O$2000,O755)+(2001-ROW())/100000,""))</f>
        <v/>
      </c>
    </row>
    <row r="756">
      <c r="A756" s="26">
        <f>IF(AND(ISNUMBER(Applications!A756),ISNUMBER(Applications!M756),OR(UPPER(TRIM(Applications!I756))="INTERVIEWING",UPPER(TRIM(Applications!I756))="REJECTED",UPPER(TRIM(Applications!I756))="OFFER")),IF(Applications!M756&gt;=Applications!A756,Applications!M756-Applications!A756,""),"")</f>
        <v/>
      </c>
      <c r="B756" s="26">
        <f>IF(AND(D756=1,ISNUMBER(Applications!A756)),WEEKDAY(Applications!A756),"")</f>
        <v/>
      </c>
      <c r="C756" s="27">
        <f>IF(AND(D756=1,ISNUMBER(Applications!A756)),Applications!A756-WEEKDAY(Applications!A756,3),"")</f>
        <v/>
      </c>
      <c r="D756" s="26">
        <f>IF(OR(UPPER(TRIM(Applications!I756))="APPLIED",UPPER(TRIM(Applications!I756))="INTERVIEWING",UPPER(TRIM(Applications!I756))="REJECTED",UPPER(TRIM(Applications!I756))="OFFER"),1,0)</f>
        <v/>
      </c>
      <c r="E756" s="26">
        <f>IF(AND(ISNUMBER(Applications!M756),OR(N(Applications!O756)&gt;0,UPPER(TRIM(Applications!I756))="INTERVIEWING",UPPER(TRIM(Applications!I756))="OFFER")),Applications!M756-WEEKDAY(Applications!M756,3),"")</f>
        <v/>
      </c>
      <c r="F756" s="26">
        <f>IF(AND(UPPER(TRIM(Applications!I756))="SKIPPED",ISNUMBER(Applications!A756)),Applications!A756-WEEKDAY(Applications!A756,3),"")</f>
        <v/>
      </c>
      <c r="G756" s="26">
        <f>IF(AND(UPPER(TRIM(Applications!I756))="BOOKMARKED",ISNUMBER(Applications!A756)),Applications!A756-WEEKDAY(Applications!A756,3),"")</f>
        <v/>
      </c>
      <c r="H756" s="26">
        <f>IF(AND(UPPER(TRIM(Applications!I756))="NOT APPLIED",ISNUMBER(Applications!A756)),Applications!A756-WEEKDAY(Applications!A756,3),"")</f>
        <v/>
      </c>
      <c r="I756" s="26">
        <f>IF(AND(UPPER(TRIM(Applications!I756))="REJECTED",ISNUMBER(Applications!M756)),Applications!M756-WEEKDAY(Applications!M756,3),"")</f>
        <v/>
      </c>
      <c r="J756" s="26">
        <f>IF(AND(UPPER(TRIM(Applications!I756))="OFFER",ISNUMBER(Applications!M756)),Applications!M756-WEEKDAY(Applications!M756,3),"")</f>
        <v/>
      </c>
      <c r="K756" s="26">
        <f>IF(TRIM(Applications!J756)="","",IFERROR(LOOKUP(2,1/ISNUMBER(SEARCH($R$2:$R$25,Applications!J756)),$S$2:$S$25),""))</f>
        <v/>
      </c>
      <c r="L756" s="26">
        <f>IF(K756="","",IF(COUNTIF(K$2:K756,K756)=1,COUNTIF(K$2:K$2000,K756)+(2001-ROW())/100000,""))</f>
        <v/>
      </c>
      <c r="M756" s="26">
        <f>IF(TRIM(Applications!D756)="","",TRIM(LEFT(TRIM(Applications!D756),FIND(",",TRIM(Applications!D756)&amp;",")-1)))</f>
        <v/>
      </c>
      <c r="N756" s="26">
        <f>IF(M756="","",IF(LEN(TRIM(LEFT(TRIM(MID(TRIM(Applications!D756),FIND(",",TRIM(Applications!D756)&amp;",")+1,200)),FIND(",",TRIM(MID(TRIM(Applications!D756),FIND(",",TRIM(Applications!D756)&amp;",")+1,200))&amp;",")-1)))=2,UPPER(TRIM(LEFT(TRIM(MID(TRIM(Applications!D756),FIND(",",TRIM(Applications!D756)&amp;",")+1,200)),FIND(",",TRIM(MID(TRIM(Applications!D756),FIND(",",TRIM(Applications!D756)&amp;",")+1,200))&amp;",")-1))),IFERROR(VLOOKUP(LOWER(TRIM(LEFT(TRIM(MID(TRIM(Applications!D756),FIND(",",TRIM(Applications!D756)&amp;",")+1,200)),FIND(",",TRIM(MID(TRIM(Applications!D756),FIND(",",TRIM(Applications!D756)&amp;",")+1,200))&amp;",")-1))),$U$2:$V$67,2,FALSE),"")))</f>
        <v/>
      </c>
      <c r="O756" s="26">
        <f>IF(M756="","",IF(N756="",M756,M756&amp;", "&amp;N756))</f>
        <v/>
      </c>
      <c r="P756" s="26">
        <f>IF(O756="","",IF(COUNTIF(O$2:O756,O756)=1,COUNTIF(O$2:O$2000,O756)+(2001-ROW())/100000,""))</f>
        <v/>
      </c>
    </row>
    <row r="757">
      <c r="A757" s="26">
        <f>IF(AND(ISNUMBER(Applications!A757),ISNUMBER(Applications!M757),OR(UPPER(TRIM(Applications!I757))="INTERVIEWING",UPPER(TRIM(Applications!I757))="REJECTED",UPPER(TRIM(Applications!I757))="OFFER")),IF(Applications!M757&gt;=Applications!A757,Applications!M757-Applications!A757,""),"")</f>
        <v/>
      </c>
      <c r="B757" s="26">
        <f>IF(AND(D757=1,ISNUMBER(Applications!A757)),WEEKDAY(Applications!A757),"")</f>
        <v/>
      </c>
      <c r="C757" s="27">
        <f>IF(AND(D757=1,ISNUMBER(Applications!A757)),Applications!A757-WEEKDAY(Applications!A757,3),"")</f>
        <v/>
      </c>
      <c r="D757" s="26">
        <f>IF(OR(UPPER(TRIM(Applications!I757))="APPLIED",UPPER(TRIM(Applications!I757))="INTERVIEWING",UPPER(TRIM(Applications!I757))="REJECTED",UPPER(TRIM(Applications!I757))="OFFER"),1,0)</f>
        <v/>
      </c>
      <c r="E757" s="26">
        <f>IF(AND(ISNUMBER(Applications!M757),OR(N(Applications!O757)&gt;0,UPPER(TRIM(Applications!I757))="INTERVIEWING",UPPER(TRIM(Applications!I757))="OFFER")),Applications!M757-WEEKDAY(Applications!M757,3),"")</f>
        <v/>
      </c>
      <c r="F757" s="26">
        <f>IF(AND(UPPER(TRIM(Applications!I757))="SKIPPED",ISNUMBER(Applications!A757)),Applications!A757-WEEKDAY(Applications!A757,3),"")</f>
        <v/>
      </c>
      <c r="G757" s="26">
        <f>IF(AND(UPPER(TRIM(Applications!I757))="BOOKMARKED",ISNUMBER(Applications!A757)),Applications!A757-WEEKDAY(Applications!A757,3),"")</f>
        <v/>
      </c>
      <c r="H757" s="26">
        <f>IF(AND(UPPER(TRIM(Applications!I757))="NOT APPLIED",ISNUMBER(Applications!A757)),Applications!A757-WEEKDAY(Applications!A757,3),"")</f>
        <v/>
      </c>
      <c r="I757" s="26">
        <f>IF(AND(UPPER(TRIM(Applications!I757))="REJECTED",ISNUMBER(Applications!M757)),Applications!M757-WEEKDAY(Applications!M757,3),"")</f>
        <v/>
      </c>
      <c r="J757" s="26">
        <f>IF(AND(UPPER(TRIM(Applications!I757))="OFFER",ISNUMBER(Applications!M757)),Applications!M757-WEEKDAY(Applications!M757,3),"")</f>
        <v/>
      </c>
      <c r="K757" s="26">
        <f>IF(TRIM(Applications!J757)="","",IFERROR(LOOKUP(2,1/ISNUMBER(SEARCH($R$2:$R$25,Applications!J757)),$S$2:$S$25),""))</f>
        <v/>
      </c>
      <c r="L757" s="26">
        <f>IF(K757="","",IF(COUNTIF(K$2:K757,K757)=1,COUNTIF(K$2:K$2000,K757)+(2001-ROW())/100000,""))</f>
        <v/>
      </c>
      <c r="M757" s="26">
        <f>IF(TRIM(Applications!D757)="","",TRIM(LEFT(TRIM(Applications!D757),FIND(",",TRIM(Applications!D757)&amp;",")-1)))</f>
        <v/>
      </c>
      <c r="N757" s="26">
        <f>IF(M757="","",IF(LEN(TRIM(LEFT(TRIM(MID(TRIM(Applications!D757),FIND(",",TRIM(Applications!D757)&amp;",")+1,200)),FIND(",",TRIM(MID(TRIM(Applications!D757),FIND(",",TRIM(Applications!D757)&amp;",")+1,200))&amp;",")-1)))=2,UPPER(TRIM(LEFT(TRIM(MID(TRIM(Applications!D757),FIND(",",TRIM(Applications!D757)&amp;",")+1,200)),FIND(",",TRIM(MID(TRIM(Applications!D757),FIND(",",TRIM(Applications!D757)&amp;",")+1,200))&amp;",")-1))),IFERROR(VLOOKUP(LOWER(TRIM(LEFT(TRIM(MID(TRIM(Applications!D757),FIND(",",TRIM(Applications!D757)&amp;",")+1,200)),FIND(",",TRIM(MID(TRIM(Applications!D757),FIND(",",TRIM(Applications!D757)&amp;",")+1,200))&amp;",")-1))),$U$2:$V$67,2,FALSE),"")))</f>
        <v/>
      </c>
      <c r="O757" s="26">
        <f>IF(M757="","",IF(N757="",M757,M757&amp;", "&amp;N757))</f>
        <v/>
      </c>
      <c r="P757" s="26">
        <f>IF(O757="","",IF(COUNTIF(O$2:O757,O757)=1,COUNTIF(O$2:O$2000,O757)+(2001-ROW())/100000,""))</f>
        <v/>
      </c>
    </row>
    <row r="758">
      <c r="A758" s="26">
        <f>IF(AND(ISNUMBER(Applications!A758),ISNUMBER(Applications!M758),OR(UPPER(TRIM(Applications!I758))="INTERVIEWING",UPPER(TRIM(Applications!I758))="REJECTED",UPPER(TRIM(Applications!I758))="OFFER")),IF(Applications!M758&gt;=Applications!A758,Applications!M758-Applications!A758,""),"")</f>
        <v/>
      </c>
      <c r="B758" s="26">
        <f>IF(AND(D758=1,ISNUMBER(Applications!A758)),WEEKDAY(Applications!A758),"")</f>
        <v/>
      </c>
      <c r="C758" s="27">
        <f>IF(AND(D758=1,ISNUMBER(Applications!A758)),Applications!A758-WEEKDAY(Applications!A758,3),"")</f>
        <v/>
      </c>
      <c r="D758" s="26">
        <f>IF(OR(UPPER(TRIM(Applications!I758))="APPLIED",UPPER(TRIM(Applications!I758))="INTERVIEWING",UPPER(TRIM(Applications!I758))="REJECTED",UPPER(TRIM(Applications!I758))="OFFER"),1,0)</f>
        <v/>
      </c>
      <c r="E758" s="26">
        <f>IF(AND(ISNUMBER(Applications!M758),OR(N(Applications!O758)&gt;0,UPPER(TRIM(Applications!I758))="INTERVIEWING",UPPER(TRIM(Applications!I758))="OFFER")),Applications!M758-WEEKDAY(Applications!M758,3),"")</f>
        <v/>
      </c>
      <c r="F758" s="26">
        <f>IF(AND(UPPER(TRIM(Applications!I758))="SKIPPED",ISNUMBER(Applications!A758)),Applications!A758-WEEKDAY(Applications!A758,3),"")</f>
        <v/>
      </c>
      <c r="G758" s="26">
        <f>IF(AND(UPPER(TRIM(Applications!I758))="BOOKMARKED",ISNUMBER(Applications!A758)),Applications!A758-WEEKDAY(Applications!A758,3),"")</f>
        <v/>
      </c>
      <c r="H758" s="26">
        <f>IF(AND(UPPER(TRIM(Applications!I758))="NOT APPLIED",ISNUMBER(Applications!A758)),Applications!A758-WEEKDAY(Applications!A758,3),"")</f>
        <v/>
      </c>
      <c r="I758" s="26">
        <f>IF(AND(UPPER(TRIM(Applications!I758))="REJECTED",ISNUMBER(Applications!M758)),Applications!M758-WEEKDAY(Applications!M758,3),"")</f>
        <v/>
      </c>
      <c r="J758" s="26">
        <f>IF(AND(UPPER(TRIM(Applications!I758))="OFFER",ISNUMBER(Applications!M758)),Applications!M758-WEEKDAY(Applications!M758,3),"")</f>
        <v/>
      </c>
      <c r="K758" s="26">
        <f>IF(TRIM(Applications!J758)="","",IFERROR(LOOKUP(2,1/ISNUMBER(SEARCH($R$2:$R$25,Applications!J758)),$S$2:$S$25),""))</f>
        <v/>
      </c>
      <c r="L758" s="26">
        <f>IF(K758="","",IF(COUNTIF(K$2:K758,K758)=1,COUNTIF(K$2:K$2000,K758)+(2001-ROW())/100000,""))</f>
        <v/>
      </c>
      <c r="M758" s="26">
        <f>IF(TRIM(Applications!D758)="","",TRIM(LEFT(TRIM(Applications!D758),FIND(",",TRIM(Applications!D758)&amp;",")-1)))</f>
        <v/>
      </c>
      <c r="N758" s="26">
        <f>IF(M758="","",IF(LEN(TRIM(LEFT(TRIM(MID(TRIM(Applications!D758),FIND(",",TRIM(Applications!D758)&amp;",")+1,200)),FIND(",",TRIM(MID(TRIM(Applications!D758),FIND(",",TRIM(Applications!D758)&amp;",")+1,200))&amp;",")-1)))=2,UPPER(TRIM(LEFT(TRIM(MID(TRIM(Applications!D758),FIND(",",TRIM(Applications!D758)&amp;",")+1,200)),FIND(",",TRIM(MID(TRIM(Applications!D758),FIND(",",TRIM(Applications!D758)&amp;",")+1,200))&amp;",")-1))),IFERROR(VLOOKUP(LOWER(TRIM(LEFT(TRIM(MID(TRIM(Applications!D758),FIND(",",TRIM(Applications!D758)&amp;",")+1,200)),FIND(",",TRIM(MID(TRIM(Applications!D758),FIND(",",TRIM(Applications!D758)&amp;",")+1,200))&amp;",")-1))),$U$2:$V$67,2,FALSE),"")))</f>
        <v/>
      </c>
      <c r="O758" s="26">
        <f>IF(M758="","",IF(N758="",M758,M758&amp;", "&amp;N758))</f>
        <v/>
      </c>
      <c r="P758" s="26">
        <f>IF(O758="","",IF(COUNTIF(O$2:O758,O758)=1,COUNTIF(O$2:O$2000,O758)+(2001-ROW())/100000,""))</f>
        <v/>
      </c>
    </row>
    <row r="759">
      <c r="A759" s="26">
        <f>IF(AND(ISNUMBER(Applications!A759),ISNUMBER(Applications!M759),OR(UPPER(TRIM(Applications!I759))="INTERVIEWING",UPPER(TRIM(Applications!I759))="REJECTED",UPPER(TRIM(Applications!I759))="OFFER")),IF(Applications!M759&gt;=Applications!A759,Applications!M759-Applications!A759,""),"")</f>
        <v/>
      </c>
      <c r="B759" s="26">
        <f>IF(AND(D759=1,ISNUMBER(Applications!A759)),WEEKDAY(Applications!A759),"")</f>
        <v/>
      </c>
      <c r="C759" s="27">
        <f>IF(AND(D759=1,ISNUMBER(Applications!A759)),Applications!A759-WEEKDAY(Applications!A759,3),"")</f>
        <v/>
      </c>
      <c r="D759" s="26">
        <f>IF(OR(UPPER(TRIM(Applications!I759))="APPLIED",UPPER(TRIM(Applications!I759))="INTERVIEWING",UPPER(TRIM(Applications!I759))="REJECTED",UPPER(TRIM(Applications!I759))="OFFER"),1,0)</f>
        <v/>
      </c>
      <c r="E759" s="26">
        <f>IF(AND(ISNUMBER(Applications!M759),OR(N(Applications!O759)&gt;0,UPPER(TRIM(Applications!I759))="INTERVIEWING",UPPER(TRIM(Applications!I759))="OFFER")),Applications!M759-WEEKDAY(Applications!M759,3),"")</f>
        <v/>
      </c>
      <c r="F759" s="26">
        <f>IF(AND(UPPER(TRIM(Applications!I759))="SKIPPED",ISNUMBER(Applications!A759)),Applications!A759-WEEKDAY(Applications!A759,3),"")</f>
        <v/>
      </c>
      <c r="G759" s="26">
        <f>IF(AND(UPPER(TRIM(Applications!I759))="BOOKMARKED",ISNUMBER(Applications!A759)),Applications!A759-WEEKDAY(Applications!A759,3),"")</f>
        <v/>
      </c>
      <c r="H759" s="26">
        <f>IF(AND(UPPER(TRIM(Applications!I759))="NOT APPLIED",ISNUMBER(Applications!A759)),Applications!A759-WEEKDAY(Applications!A759,3),"")</f>
        <v/>
      </c>
      <c r="I759" s="26">
        <f>IF(AND(UPPER(TRIM(Applications!I759))="REJECTED",ISNUMBER(Applications!M759)),Applications!M759-WEEKDAY(Applications!M759,3),"")</f>
        <v/>
      </c>
      <c r="J759" s="26">
        <f>IF(AND(UPPER(TRIM(Applications!I759))="OFFER",ISNUMBER(Applications!M759)),Applications!M759-WEEKDAY(Applications!M759,3),"")</f>
        <v/>
      </c>
      <c r="K759" s="26">
        <f>IF(TRIM(Applications!J759)="","",IFERROR(LOOKUP(2,1/ISNUMBER(SEARCH($R$2:$R$25,Applications!J759)),$S$2:$S$25),""))</f>
        <v/>
      </c>
      <c r="L759" s="26">
        <f>IF(K759="","",IF(COUNTIF(K$2:K759,K759)=1,COUNTIF(K$2:K$2000,K759)+(2001-ROW())/100000,""))</f>
        <v/>
      </c>
      <c r="M759" s="26">
        <f>IF(TRIM(Applications!D759)="","",TRIM(LEFT(TRIM(Applications!D759),FIND(",",TRIM(Applications!D759)&amp;",")-1)))</f>
        <v/>
      </c>
      <c r="N759" s="26">
        <f>IF(M759="","",IF(LEN(TRIM(LEFT(TRIM(MID(TRIM(Applications!D759),FIND(",",TRIM(Applications!D759)&amp;",")+1,200)),FIND(",",TRIM(MID(TRIM(Applications!D759),FIND(",",TRIM(Applications!D759)&amp;",")+1,200))&amp;",")-1)))=2,UPPER(TRIM(LEFT(TRIM(MID(TRIM(Applications!D759),FIND(",",TRIM(Applications!D759)&amp;",")+1,200)),FIND(",",TRIM(MID(TRIM(Applications!D759),FIND(",",TRIM(Applications!D759)&amp;",")+1,200))&amp;",")-1))),IFERROR(VLOOKUP(LOWER(TRIM(LEFT(TRIM(MID(TRIM(Applications!D759),FIND(",",TRIM(Applications!D759)&amp;",")+1,200)),FIND(",",TRIM(MID(TRIM(Applications!D759),FIND(",",TRIM(Applications!D759)&amp;",")+1,200))&amp;",")-1))),$U$2:$V$67,2,FALSE),"")))</f>
        <v/>
      </c>
      <c r="O759" s="26">
        <f>IF(M759="","",IF(N759="",M759,M759&amp;", "&amp;N759))</f>
        <v/>
      </c>
      <c r="P759" s="26">
        <f>IF(O759="","",IF(COUNTIF(O$2:O759,O759)=1,COUNTIF(O$2:O$2000,O759)+(2001-ROW())/100000,""))</f>
        <v/>
      </c>
    </row>
    <row r="760">
      <c r="A760" s="26">
        <f>IF(AND(ISNUMBER(Applications!A760),ISNUMBER(Applications!M760),OR(UPPER(TRIM(Applications!I760))="INTERVIEWING",UPPER(TRIM(Applications!I760))="REJECTED",UPPER(TRIM(Applications!I760))="OFFER")),IF(Applications!M760&gt;=Applications!A760,Applications!M760-Applications!A760,""),"")</f>
        <v/>
      </c>
      <c r="B760" s="26">
        <f>IF(AND(D760=1,ISNUMBER(Applications!A760)),WEEKDAY(Applications!A760),"")</f>
        <v/>
      </c>
      <c r="C760" s="27">
        <f>IF(AND(D760=1,ISNUMBER(Applications!A760)),Applications!A760-WEEKDAY(Applications!A760,3),"")</f>
        <v/>
      </c>
      <c r="D760" s="26">
        <f>IF(OR(UPPER(TRIM(Applications!I760))="APPLIED",UPPER(TRIM(Applications!I760))="INTERVIEWING",UPPER(TRIM(Applications!I760))="REJECTED",UPPER(TRIM(Applications!I760))="OFFER"),1,0)</f>
        <v/>
      </c>
      <c r="E760" s="26">
        <f>IF(AND(ISNUMBER(Applications!M760),OR(N(Applications!O760)&gt;0,UPPER(TRIM(Applications!I760))="INTERVIEWING",UPPER(TRIM(Applications!I760))="OFFER")),Applications!M760-WEEKDAY(Applications!M760,3),"")</f>
        <v/>
      </c>
      <c r="F760" s="26">
        <f>IF(AND(UPPER(TRIM(Applications!I760))="SKIPPED",ISNUMBER(Applications!A760)),Applications!A760-WEEKDAY(Applications!A760,3),"")</f>
        <v/>
      </c>
      <c r="G760" s="26">
        <f>IF(AND(UPPER(TRIM(Applications!I760))="BOOKMARKED",ISNUMBER(Applications!A760)),Applications!A760-WEEKDAY(Applications!A760,3),"")</f>
        <v/>
      </c>
      <c r="H760" s="26">
        <f>IF(AND(UPPER(TRIM(Applications!I760))="NOT APPLIED",ISNUMBER(Applications!A760)),Applications!A760-WEEKDAY(Applications!A760,3),"")</f>
        <v/>
      </c>
      <c r="I760" s="26">
        <f>IF(AND(UPPER(TRIM(Applications!I760))="REJECTED",ISNUMBER(Applications!M760)),Applications!M760-WEEKDAY(Applications!M760,3),"")</f>
        <v/>
      </c>
      <c r="J760" s="26">
        <f>IF(AND(UPPER(TRIM(Applications!I760))="OFFER",ISNUMBER(Applications!M760)),Applications!M760-WEEKDAY(Applications!M760,3),"")</f>
        <v/>
      </c>
      <c r="K760" s="26">
        <f>IF(TRIM(Applications!J760)="","",IFERROR(LOOKUP(2,1/ISNUMBER(SEARCH($R$2:$R$25,Applications!J760)),$S$2:$S$25),""))</f>
        <v/>
      </c>
      <c r="L760" s="26">
        <f>IF(K760="","",IF(COUNTIF(K$2:K760,K760)=1,COUNTIF(K$2:K$2000,K760)+(2001-ROW())/100000,""))</f>
        <v/>
      </c>
      <c r="M760" s="26">
        <f>IF(TRIM(Applications!D760)="","",TRIM(LEFT(TRIM(Applications!D760),FIND(",",TRIM(Applications!D760)&amp;",")-1)))</f>
        <v/>
      </c>
      <c r="N760" s="26">
        <f>IF(M760="","",IF(LEN(TRIM(LEFT(TRIM(MID(TRIM(Applications!D760),FIND(",",TRIM(Applications!D760)&amp;",")+1,200)),FIND(",",TRIM(MID(TRIM(Applications!D760),FIND(",",TRIM(Applications!D760)&amp;",")+1,200))&amp;",")-1)))=2,UPPER(TRIM(LEFT(TRIM(MID(TRIM(Applications!D760),FIND(",",TRIM(Applications!D760)&amp;",")+1,200)),FIND(",",TRIM(MID(TRIM(Applications!D760),FIND(",",TRIM(Applications!D760)&amp;",")+1,200))&amp;",")-1))),IFERROR(VLOOKUP(LOWER(TRIM(LEFT(TRIM(MID(TRIM(Applications!D760),FIND(",",TRIM(Applications!D760)&amp;",")+1,200)),FIND(",",TRIM(MID(TRIM(Applications!D760),FIND(",",TRIM(Applications!D760)&amp;",")+1,200))&amp;",")-1))),$U$2:$V$67,2,FALSE),"")))</f>
        <v/>
      </c>
      <c r="O760" s="26">
        <f>IF(M760="","",IF(N760="",M760,M760&amp;", "&amp;N760))</f>
        <v/>
      </c>
      <c r="P760" s="26">
        <f>IF(O760="","",IF(COUNTIF(O$2:O760,O760)=1,COUNTIF(O$2:O$2000,O760)+(2001-ROW())/100000,""))</f>
        <v/>
      </c>
    </row>
    <row r="761">
      <c r="A761" s="26">
        <f>IF(AND(ISNUMBER(Applications!A761),ISNUMBER(Applications!M761),OR(UPPER(TRIM(Applications!I761))="INTERVIEWING",UPPER(TRIM(Applications!I761))="REJECTED",UPPER(TRIM(Applications!I761))="OFFER")),IF(Applications!M761&gt;=Applications!A761,Applications!M761-Applications!A761,""),"")</f>
        <v/>
      </c>
      <c r="B761" s="26">
        <f>IF(AND(D761=1,ISNUMBER(Applications!A761)),WEEKDAY(Applications!A761),"")</f>
        <v/>
      </c>
      <c r="C761" s="27">
        <f>IF(AND(D761=1,ISNUMBER(Applications!A761)),Applications!A761-WEEKDAY(Applications!A761,3),"")</f>
        <v/>
      </c>
      <c r="D761" s="26">
        <f>IF(OR(UPPER(TRIM(Applications!I761))="APPLIED",UPPER(TRIM(Applications!I761))="INTERVIEWING",UPPER(TRIM(Applications!I761))="REJECTED",UPPER(TRIM(Applications!I761))="OFFER"),1,0)</f>
        <v/>
      </c>
      <c r="E761" s="26">
        <f>IF(AND(ISNUMBER(Applications!M761),OR(N(Applications!O761)&gt;0,UPPER(TRIM(Applications!I761))="INTERVIEWING",UPPER(TRIM(Applications!I761))="OFFER")),Applications!M761-WEEKDAY(Applications!M761,3),"")</f>
        <v/>
      </c>
      <c r="F761" s="26">
        <f>IF(AND(UPPER(TRIM(Applications!I761))="SKIPPED",ISNUMBER(Applications!A761)),Applications!A761-WEEKDAY(Applications!A761,3),"")</f>
        <v/>
      </c>
      <c r="G761" s="26">
        <f>IF(AND(UPPER(TRIM(Applications!I761))="BOOKMARKED",ISNUMBER(Applications!A761)),Applications!A761-WEEKDAY(Applications!A761,3),"")</f>
        <v/>
      </c>
      <c r="H761" s="26">
        <f>IF(AND(UPPER(TRIM(Applications!I761))="NOT APPLIED",ISNUMBER(Applications!A761)),Applications!A761-WEEKDAY(Applications!A761,3),"")</f>
        <v/>
      </c>
      <c r="I761" s="26">
        <f>IF(AND(UPPER(TRIM(Applications!I761))="REJECTED",ISNUMBER(Applications!M761)),Applications!M761-WEEKDAY(Applications!M761,3),"")</f>
        <v/>
      </c>
      <c r="J761" s="26">
        <f>IF(AND(UPPER(TRIM(Applications!I761))="OFFER",ISNUMBER(Applications!M761)),Applications!M761-WEEKDAY(Applications!M761,3),"")</f>
        <v/>
      </c>
      <c r="K761" s="26">
        <f>IF(TRIM(Applications!J761)="","",IFERROR(LOOKUP(2,1/ISNUMBER(SEARCH($R$2:$R$25,Applications!J761)),$S$2:$S$25),""))</f>
        <v/>
      </c>
      <c r="L761" s="26">
        <f>IF(K761="","",IF(COUNTIF(K$2:K761,K761)=1,COUNTIF(K$2:K$2000,K761)+(2001-ROW())/100000,""))</f>
        <v/>
      </c>
      <c r="M761" s="26">
        <f>IF(TRIM(Applications!D761)="","",TRIM(LEFT(TRIM(Applications!D761),FIND(",",TRIM(Applications!D761)&amp;",")-1)))</f>
        <v/>
      </c>
      <c r="N761" s="26">
        <f>IF(M761="","",IF(LEN(TRIM(LEFT(TRIM(MID(TRIM(Applications!D761),FIND(",",TRIM(Applications!D761)&amp;",")+1,200)),FIND(",",TRIM(MID(TRIM(Applications!D761),FIND(",",TRIM(Applications!D761)&amp;",")+1,200))&amp;",")-1)))=2,UPPER(TRIM(LEFT(TRIM(MID(TRIM(Applications!D761),FIND(",",TRIM(Applications!D761)&amp;",")+1,200)),FIND(",",TRIM(MID(TRIM(Applications!D761),FIND(",",TRIM(Applications!D761)&amp;",")+1,200))&amp;",")-1))),IFERROR(VLOOKUP(LOWER(TRIM(LEFT(TRIM(MID(TRIM(Applications!D761),FIND(",",TRIM(Applications!D761)&amp;",")+1,200)),FIND(",",TRIM(MID(TRIM(Applications!D761),FIND(",",TRIM(Applications!D761)&amp;",")+1,200))&amp;",")-1))),$U$2:$V$67,2,FALSE),"")))</f>
        <v/>
      </c>
      <c r="O761" s="26">
        <f>IF(M761="","",IF(N761="",M761,M761&amp;", "&amp;N761))</f>
        <v/>
      </c>
      <c r="P761" s="26">
        <f>IF(O761="","",IF(COUNTIF(O$2:O761,O761)=1,COUNTIF(O$2:O$2000,O761)+(2001-ROW())/100000,""))</f>
        <v/>
      </c>
    </row>
    <row r="762">
      <c r="A762" s="26">
        <f>IF(AND(ISNUMBER(Applications!A762),ISNUMBER(Applications!M762),OR(UPPER(TRIM(Applications!I762))="INTERVIEWING",UPPER(TRIM(Applications!I762))="REJECTED",UPPER(TRIM(Applications!I762))="OFFER")),IF(Applications!M762&gt;=Applications!A762,Applications!M762-Applications!A762,""),"")</f>
        <v/>
      </c>
      <c r="B762" s="26">
        <f>IF(AND(D762=1,ISNUMBER(Applications!A762)),WEEKDAY(Applications!A762),"")</f>
        <v/>
      </c>
      <c r="C762" s="27">
        <f>IF(AND(D762=1,ISNUMBER(Applications!A762)),Applications!A762-WEEKDAY(Applications!A762,3),"")</f>
        <v/>
      </c>
      <c r="D762" s="26">
        <f>IF(OR(UPPER(TRIM(Applications!I762))="APPLIED",UPPER(TRIM(Applications!I762))="INTERVIEWING",UPPER(TRIM(Applications!I762))="REJECTED",UPPER(TRIM(Applications!I762))="OFFER"),1,0)</f>
        <v/>
      </c>
      <c r="E762" s="26">
        <f>IF(AND(ISNUMBER(Applications!M762),OR(N(Applications!O762)&gt;0,UPPER(TRIM(Applications!I762))="INTERVIEWING",UPPER(TRIM(Applications!I762))="OFFER")),Applications!M762-WEEKDAY(Applications!M762,3),"")</f>
        <v/>
      </c>
      <c r="F762" s="26">
        <f>IF(AND(UPPER(TRIM(Applications!I762))="SKIPPED",ISNUMBER(Applications!A762)),Applications!A762-WEEKDAY(Applications!A762,3),"")</f>
        <v/>
      </c>
      <c r="G762" s="26">
        <f>IF(AND(UPPER(TRIM(Applications!I762))="BOOKMARKED",ISNUMBER(Applications!A762)),Applications!A762-WEEKDAY(Applications!A762,3),"")</f>
        <v/>
      </c>
      <c r="H762" s="26">
        <f>IF(AND(UPPER(TRIM(Applications!I762))="NOT APPLIED",ISNUMBER(Applications!A762)),Applications!A762-WEEKDAY(Applications!A762,3),"")</f>
        <v/>
      </c>
      <c r="I762" s="26">
        <f>IF(AND(UPPER(TRIM(Applications!I762))="REJECTED",ISNUMBER(Applications!M762)),Applications!M762-WEEKDAY(Applications!M762,3),"")</f>
        <v/>
      </c>
      <c r="J762" s="26">
        <f>IF(AND(UPPER(TRIM(Applications!I762))="OFFER",ISNUMBER(Applications!M762)),Applications!M762-WEEKDAY(Applications!M762,3),"")</f>
        <v/>
      </c>
      <c r="K762" s="26">
        <f>IF(TRIM(Applications!J762)="","",IFERROR(LOOKUP(2,1/ISNUMBER(SEARCH($R$2:$R$25,Applications!J762)),$S$2:$S$25),""))</f>
        <v/>
      </c>
      <c r="L762" s="26">
        <f>IF(K762="","",IF(COUNTIF(K$2:K762,K762)=1,COUNTIF(K$2:K$2000,K762)+(2001-ROW())/100000,""))</f>
        <v/>
      </c>
      <c r="M762" s="26">
        <f>IF(TRIM(Applications!D762)="","",TRIM(LEFT(TRIM(Applications!D762),FIND(",",TRIM(Applications!D762)&amp;",")-1)))</f>
        <v/>
      </c>
      <c r="N762" s="26">
        <f>IF(M762="","",IF(LEN(TRIM(LEFT(TRIM(MID(TRIM(Applications!D762),FIND(",",TRIM(Applications!D762)&amp;",")+1,200)),FIND(",",TRIM(MID(TRIM(Applications!D762),FIND(",",TRIM(Applications!D762)&amp;",")+1,200))&amp;",")-1)))=2,UPPER(TRIM(LEFT(TRIM(MID(TRIM(Applications!D762),FIND(",",TRIM(Applications!D762)&amp;",")+1,200)),FIND(",",TRIM(MID(TRIM(Applications!D762),FIND(",",TRIM(Applications!D762)&amp;",")+1,200))&amp;",")-1))),IFERROR(VLOOKUP(LOWER(TRIM(LEFT(TRIM(MID(TRIM(Applications!D762),FIND(",",TRIM(Applications!D762)&amp;",")+1,200)),FIND(",",TRIM(MID(TRIM(Applications!D762),FIND(",",TRIM(Applications!D762)&amp;",")+1,200))&amp;",")-1))),$U$2:$V$67,2,FALSE),"")))</f>
        <v/>
      </c>
      <c r="O762" s="26">
        <f>IF(M762="","",IF(N762="",M762,M762&amp;", "&amp;N762))</f>
        <v/>
      </c>
      <c r="P762" s="26">
        <f>IF(O762="","",IF(COUNTIF(O$2:O762,O762)=1,COUNTIF(O$2:O$2000,O762)+(2001-ROW())/100000,""))</f>
        <v/>
      </c>
    </row>
    <row r="763">
      <c r="A763" s="26">
        <f>IF(AND(ISNUMBER(Applications!A763),ISNUMBER(Applications!M763),OR(UPPER(TRIM(Applications!I763))="INTERVIEWING",UPPER(TRIM(Applications!I763))="REJECTED",UPPER(TRIM(Applications!I763))="OFFER")),IF(Applications!M763&gt;=Applications!A763,Applications!M763-Applications!A763,""),"")</f>
        <v/>
      </c>
      <c r="B763" s="26">
        <f>IF(AND(D763=1,ISNUMBER(Applications!A763)),WEEKDAY(Applications!A763),"")</f>
        <v/>
      </c>
      <c r="C763" s="27">
        <f>IF(AND(D763=1,ISNUMBER(Applications!A763)),Applications!A763-WEEKDAY(Applications!A763,3),"")</f>
        <v/>
      </c>
      <c r="D763" s="26">
        <f>IF(OR(UPPER(TRIM(Applications!I763))="APPLIED",UPPER(TRIM(Applications!I763))="INTERVIEWING",UPPER(TRIM(Applications!I763))="REJECTED",UPPER(TRIM(Applications!I763))="OFFER"),1,0)</f>
        <v/>
      </c>
      <c r="E763" s="26">
        <f>IF(AND(ISNUMBER(Applications!M763),OR(N(Applications!O763)&gt;0,UPPER(TRIM(Applications!I763))="INTERVIEWING",UPPER(TRIM(Applications!I763))="OFFER")),Applications!M763-WEEKDAY(Applications!M763,3),"")</f>
        <v/>
      </c>
      <c r="F763" s="26">
        <f>IF(AND(UPPER(TRIM(Applications!I763))="SKIPPED",ISNUMBER(Applications!A763)),Applications!A763-WEEKDAY(Applications!A763,3),"")</f>
        <v/>
      </c>
      <c r="G763" s="26">
        <f>IF(AND(UPPER(TRIM(Applications!I763))="BOOKMARKED",ISNUMBER(Applications!A763)),Applications!A763-WEEKDAY(Applications!A763,3),"")</f>
        <v/>
      </c>
      <c r="H763" s="26">
        <f>IF(AND(UPPER(TRIM(Applications!I763))="NOT APPLIED",ISNUMBER(Applications!A763)),Applications!A763-WEEKDAY(Applications!A763,3),"")</f>
        <v/>
      </c>
      <c r="I763" s="26">
        <f>IF(AND(UPPER(TRIM(Applications!I763))="REJECTED",ISNUMBER(Applications!M763)),Applications!M763-WEEKDAY(Applications!M763,3),"")</f>
        <v/>
      </c>
      <c r="J763" s="26">
        <f>IF(AND(UPPER(TRIM(Applications!I763))="OFFER",ISNUMBER(Applications!M763)),Applications!M763-WEEKDAY(Applications!M763,3),"")</f>
        <v/>
      </c>
      <c r="K763" s="26">
        <f>IF(TRIM(Applications!J763)="","",IFERROR(LOOKUP(2,1/ISNUMBER(SEARCH($R$2:$R$25,Applications!J763)),$S$2:$S$25),""))</f>
        <v/>
      </c>
      <c r="L763" s="26">
        <f>IF(K763="","",IF(COUNTIF(K$2:K763,K763)=1,COUNTIF(K$2:K$2000,K763)+(2001-ROW())/100000,""))</f>
        <v/>
      </c>
      <c r="M763" s="26">
        <f>IF(TRIM(Applications!D763)="","",TRIM(LEFT(TRIM(Applications!D763),FIND(",",TRIM(Applications!D763)&amp;",")-1)))</f>
        <v/>
      </c>
      <c r="N763" s="26">
        <f>IF(M763="","",IF(LEN(TRIM(LEFT(TRIM(MID(TRIM(Applications!D763),FIND(",",TRIM(Applications!D763)&amp;",")+1,200)),FIND(",",TRIM(MID(TRIM(Applications!D763),FIND(",",TRIM(Applications!D763)&amp;",")+1,200))&amp;",")-1)))=2,UPPER(TRIM(LEFT(TRIM(MID(TRIM(Applications!D763),FIND(",",TRIM(Applications!D763)&amp;",")+1,200)),FIND(",",TRIM(MID(TRIM(Applications!D763),FIND(",",TRIM(Applications!D763)&amp;",")+1,200))&amp;",")-1))),IFERROR(VLOOKUP(LOWER(TRIM(LEFT(TRIM(MID(TRIM(Applications!D763),FIND(",",TRIM(Applications!D763)&amp;",")+1,200)),FIND(",",TRIM(MID(TRIM(Applications!D763),FIND(",",TRIM(Applications!D763)&amp;",")+1,200))&amp;",")-1))),$U$2:$V$67,2,FALSE),"")))</f>
        <v/>
      </c>
      <c r="O763" s="26">
        <f>IF(M763="","",IF(N763="",M763,M763&amp;", "&amp;N763))</f>
        <v/>
      </c>
      <c r="P763" s="26">
        <f>IF(O763="","",IF(COUNTIF(O$2:O763,O763)=1,COUNTIF(O$2:O$2000,O763)+(2001-ROW())/100000,""))</f>
        <v/>
      </c>
    </row>
    <row r="764">
      <c r="A764" s="26">
        <f>IF(AND(ISNUMBER(Applications!A764),ISNUMBER(Applications!M764),OR(UPPER(TRIM(Applications!I764))="INTERVIEWING",UPPER(TRIM(Applications!I764))="REJECTED",UPPER(TRIM(Applications!I764))="OFFER")),IF(Applications!M764&gt;=Applications!A764,Applications!M764-Applications!A764,""),"")</f>
        <v/>
      </c>
      <c r="B764" s="26">
        <f>IF(AND(D764=1,ISNUMBER(Applications!A764)),WEEKDAY(Applications!A764),"")</f>
        <v/>
      </c>
      <c r="C764" s="27">
        <f>IF(AND(D764=1,ISNUMBER(Applications!A764)),Applications!A764-WEEKDAY(Applications!A764,3),"")</f>
        <v/>
      </c>
      <c r="D764" s="26">
        <f>IF(OR(UPPER(TRIM(Applications!I764))="APPLIED",UPPER(TRIM(Applications!I764))="INTERVIEWING",UPPER(TRIM(Applications!I764))="REJECTED",UPPER(TRIM(Applications!I764))="OFFER"),1,0)</f>
        <v/>
      </c>
      <c r="E764" s="26">
        <f>IF(AND(ISNUMBER(Applications!M764),OR(N(Applications!O764)&gt;0,UPPER(TRIM(Applications!I764))="INTERVIEWING",UPPER(TRIM(Applications!I764))="OFFER")),Applications!M764-WEEKDAY(Applications!M764,3),"")</f>
        <v/>
      </c>
      <c r="F764" s="26">
        <f>IF(AND(UPPER(TRIM(Applications!I764))="SKIPPED",ISNUMBER(Applications!A764)),Applications!A764-WEEKDAY(Applications!A764,3),"")</f>
        <v/>
      </c>
      <c r="G764" s="26">
        <f>IF(AND(UPPER(TRIM(Applications!I764))="BOOKMARKED",ISNUMBER(Applications!A764)),Applications!A764-WEEKDAY(Applications!A764,3),"")</f>
        <v/>
      </c>
      <c r="H764" s="26">
        <f>IF(AND(UPPER(TRIM(Applications!I764))="NOT APPLIED",ISNUMBER(Applications!A764)),Applications!A764-WEEKDAY(Applications!A764,3),"")</f>
        <v/>
      </c>
      <c r="I764" s="26">
        <f>IF(AND(UPPER(TRIM(Applications!I764))="REJECTED",ISNUMBER(Applications!M764)),Applications!M764-WEEKDAY(Applications!M764,3),"")</f>
        <v/>
      </c>
      <c r="J764" s="26">
        <f>IF(AND(UPPER(TRIM(Applications!I764))="OFFER",ISNUMBER(Applications!M764)),Applications!M764-WEEKDAY(Applications!M764,3),"")</f>
        <v/>
      </c>
      <c r="K764" s="26">
        <f>IF(TRIM(Applications!J764)="","",IFERROR(LOOKUP(2,1/ISNUMBER(SEARCH($R$2:$R$25,Applications!J764)),$S$2:$S$25),""))</f>
        <v/>
      </c>
      <c r="L764" s="26">
        <f>IF(K764="","",IF(COUNTIF(K$2:K764,K764)=1,COUNTIF(K$2:K$2000,K764)+(2001-ROW())/100000,""))</f>
        <v/>
      </c>
      <c r="M764" s="26">
        <f>IF(TRIM(Applications!D764)="","",TRIM(LEFT(TRIM(Applications!D764),FIND(",",TRIM(Applications!D764)&amp;",")-1)))</f>
        <v/>
      </c>
      <c r="N764" s="26">
        <f>IF(M764="","",IF(LEN(TRIM(LEFT(TRIM(MID(TRIM(Applications!D764),FIND(",",TRIM(Applications!D764)&amp;",")+1,200)),FIND(",",TRIM(MID(TRIM(Applications!D764),FIND(",",TRIM(Applications!D764)&amp;",")+1,200))&amp;",")-1)))=2,UPPER(TRIM(LEFT(TRIM(MID(TRIM(Applications!D764),FIND(",",TRIM(Applications!D764)&amp;",")+1,200)),FIND(",",TRIM(MID(TRIM(Applications!D764),FIND(",",TRIM(Applications!D764)&amp;",")+1,200))&amp;",")-1))),IFERROR(VLOOKUP(LOWER(TRIM(LEFT(TRIM(MID(TRIM(Applications!D764),FIND(",",TRIM(Applications!D764)&amp;",")+1,200)),FIND(",",TRIM(MID(TRIM(Applications!D764),FIND(",",TRIM(Applications!D764)&amp;",")+1,200))&amp;",")-1))),$U$2:$V$67,2,FALSE),"")))</f>
        <v/>
      </c>
      <c r="O764" s="26">
        <f>IF(M764="","",IF(N764="",M764,M764&amp;", "&amp;N764))</f>
        <v/>
      </c>
      <c r="P764" s="26">
        <f>IF(O764="","",IF(COUNTIF(O$2:O764,O764)=1,COUNTIF(O$2:O$2000,O764)+(2001-ROW())/100000,""))</f>
        <v/>
      </c>
    </row>
    <row r="765">
      <c r="A765" s="26">
        <f>IF(AND(ISNUMBER(Applications!A765),ISNUMBER(Applications!M765),OR(UPPER(TRIM(Applications!I765))="INTERVIEWING",UPPER(TRIM(Applications!I765))="REJECTED",UPPER(TRIM(Applications!I765))="OFFER")),IF(Applications!M765&gt;=Applications!A765,Applications!M765-Applications!A765,""),"")</f>
        <v/>
      </c>
      <c r="B765" s="26">
        <f>IF(AND(D765=1,ISNUMBER(Applications!A765)),WEEKDAY(Applications!A765),"")</f>
        <v/>
      </c>
      <c r="C765" s="27">
        <f>IF(AND(D765=1,ISNUMBER(Applications!A765)),Applications!A765-WEEKDAY(Applications!A765,3),"")</f>
        <v/>
      </c>
      <c r="D765" s="26">
        <f>IF(OR(UPPER(TRIM(Applications!I765))="APPLIED",UPPER(TRIM(Applications!I765))="INTERVIEWING",UPPER(TRIM(Applications!I765))="REJECTED",UPPER(TRIM(Applications!I765))="OFFER"),1,0)</f>
        <v/>
      </c>
      <c r="E765" s="26">
        <f>IF(AND(ISNUMBER(Applications!M765),OR(N(Applications!O765)&gt;0,UPPER(TRIM(Applications!I765))="INTERVIEWING",UPPER(TRIM(Applications!I765))="OFFER")),Applications!M765-WEEKDAY(Applications!M765,3),"")</f>
        <v/>
      </c>
      <c r="F765" s="26">
        <f>IF(AND(UPPER(TRIM(Applications!I765))="SKIPPED",ISNUMBER(Applications!A765)),Applications!A765-WEEKDAY(Applications!A765,3),"")</f>
        <v/>
      </c>
      <c r="G765" s="26">
        <f>IF(AND(UPPER(TRIM(Applications!I765))="BOOKMARKED",ISNUMBER(Applications!A765)),Applications!A765-WEEKDAY(Applications!A765,3),"")</f>
        <v/>
      </c>
      <c r="H765" s="26">
        <f>IF(AND(UPPER(TRIM(Applications!I765))="NOT APPLIED",ISNUMBER(Applications!A765)),Applications!A765-WEEKDAY(Applications!A765,3),"")</f>
        <v/>
      </c>
      <c r="I765" s="26">
        <f>IF(AND(UPPER(TRIM(Applications!I765))="REJECTED",ISNUMBER(Applications!M765)),Applications!M765-WEEKDAY(Applications!M765,3),"")</f>
        <v/>
      </c>
      <c r="J765" s="26">
        <f>IF(AND(UPPER(TRIM(Applications!I765))="OFFER",ISNUMBER(Applications!M765)),Applications!M765-WEEKDAY(Applications!M765,3),"")</f>
        <v/>
      </c>
      <c r="K765" s="26">
        <f>IF(TRIM(Applications!J765)="","",IFERROR(LOOKUP(2,1/ISNUMBER(SEARCH($R$2:$R$25,Applications!J765)),$S$2:$S$25),""))</f>
        <v/>
      </c>
      <c r="L765" s="26">
        <f>IF(K765="","",IF(COUNTIF(K$2:K765,K765)=1,COUNTIF(K$2:K$2000,K765)+(2001-ROW())/100000,""))</f>
        <v/>
      </c>
      <c r="M765" s="26">
        <f>IF(TRIM(Applications!D765)="","",TRIM(LEFT(TRIM(Applications!D765),FIND(",",TRIM(Applications!D765)&amp;",")-1)))</f>
        <v/>
      </c>
      <c r="N765" s="26">
        <f>IF(M765="","",IF(LEN(TRIM(LEFT(TRIM(MID(TRIM(Applications!D765),FIND(",",TRIM(Applications!D765)&amp;",")+1,200)),FIND(",",TRIM(MID(TRIM(Applications!D765),FIND(",",TRIM(Applications!D765)&amp;",")+1,200))&amp;",")-1)))=2,UPPER(TRIM(LEFT(TRIM(MID(TRIM(Applications!D765),FIND(",",TRIM(Applications!D765)&amp;",")+1,200)),FIND(",",TRIM(MID(TRIM(Applications!D765),FIND(",",TRIM(Applications!D765)&amp;",")+1,200))&amp;",")-1))),IFERROR(VLOOKUP(LOWER(TRIM(LEFT(TRIM(MID(TRIM(Applications!D765),FIND(",",TRIM(Applications!D765)&amp;",")+1,200)),FIND(",",TRIM(MID(TRIM(Applications!D765),FIND(",",TRIM(Applications!D765)&amp;",")+1,200))&amp;",")-1))),$U$2:$V$67,2,FALSE),"")))</f>
        <v/>
      </c>
      <c r="O765" s="26">
        <f>IF(M765="","",IF(N765="",M765,M765&amp;", "&amp;N765))</f>
        <v/>
      </c>
      <c r="P765" s="26">
        <f>IF(O765="","",IF(COUNTIF(O$2:O765,O765)=1,COUNTIF(O$2:O$2000,O765)+(2001-ROW())/100000,""))</f>
        <v/>
      </c>
    </row>
    <row r="766">
      <c r="A766" s="26">
        <f>IF(AND(ISNUMBER(Applications!A766),ISNUMBER(Applications!M766),OR(UPPER(TRIM(Applications!I766))="INTERVIEWING",UPPER(TRIM(Applications!I766))="REJECTED",UPPER(TRIM(Applications!I766))="OFFER")),IF(Applications!M766&gt;=Applications!A766,Applications!M766-Applications!A766,""),"")</f>
        <v/>
      </c>
      <c r="B766" s="26">
        <f>IF(AND(D766=1,ISNUMBER(Applications!A766)),WEEKDAY(Applications!A766),"")</f>
        <v/>
      </c>
      <c r="C766" s="27">
        <f>IF(AND(D766=1,ISNUMBER(Applications!A766)),Applications!A766-WEEKDAY(Applications!A766,3),"")</f>
        <v/>
      </c>
      <c r="D766" s="26">
        <f>IF(OR(UPPER(TRIM(Applications!I766))="APPLIED",UPPER(TRIM(Applications!I766))="INTERVIEWING",UPPER(TRIM(Applications!I766))="REJECTED",UPPER(TRIM(Applications!I766))="OFFER"),1,0)</f>
        <v/>
      </c>
      <c r="E766" s="26">
        <f>IF(AND(ISNUMBER(Applications!M766),OR(N(Applications!O766)&gt;0,UPPER(TRIM(Applications!I766))="INTERVIEWING",UPPER(TRIM(Applications!I766))="OFFER")),Applications!M766-WEEKDAY(Applications!M766,3),"")</f>
        <v/>
      </c>
      <c r="F766" s="26">
        <f>IF(AND(UPPER(TRIM(Applications!I766))="SKIPPED",ISNUMBER(Applications!A766)),Applications!A766-WEEKDAY(Applications!A766,3),"")</f>
        <v/>
      </c>
      <c r="G766" s="26">
        <f>IF(AND(UPPER(TRIM(Applications!I766))="BOOKMARKED",ISNUMBER(Applications!A766)),Applications!A766-WEEKDAY(Applications!A766,3),"")</f>
        <v/>
      </c>
      <c r="H766" s="26">
        <f>IF(AND(UPPER(TRIM(Applications!I766))="NOT APPLIED",ISNUMBER(Applications!A766)),Applications!A766-WEEKDAY(Applications!A766,3),"")</f>
        <v/>
      </c>
      <c r="I766" s="26">
        <f>IF(AND(UPPER(TRIM(Applications!I766))="REJECTED",ISNUMBER(Applications!M766)),Applications!M766-WEEKDAY(Applications!M766,3),"")</f>
        <v/>
      </c>
      <c r="J766" s="26">
        <f>IF(AND(UPPER(TRIM(Applications!I766))="OFFER",ISNUMBER(Applications!M766)),Applications!M766-WEEKDAY(Applications!M766,3),"")</f>
        <v/>
      </c>
      <c r="K766" s="26">
        <f>IF(TRIM(Applications!J766)="","",IFERROR(LOOKUP(2,1/ISNUMBER(SEARCH($R$2:$R$25,Applications!J766)),$S$2:$S$25),""))</f>
        <v/>
      </c>
      <c r="L766" s="26">
        <f>IF(K766="","",IF(COUNTIF(K$2:K766,K766)=1,COUNTIF(K$2:K$2000,K766)+(2001-ROW())/100000,""))</f>
        <v/>
      </c>
      <c r="M766" s="26">
        <f>IF(TRIM(Applications!D766)="","",TRIM(LEFT(TRIM(Applications!D766),FIND(",",TRIM(Applications!D766)&amp;",")-1)))</f>
        <v/>
      </c>
      <c r="N766" s="26">
        <f>IF(M766="","",IF(LEN(TRIM(LEFT(TRIM(MID(TRIM(Applications!D766),FIND(",",TRIM(Applications!D766)&amp;",")+1,200)),FIND(",",TRIM(MID(TRIM(Applications!D766),FIND(",",TRIM(Applications!D766)&amp;",")+1,200))&amp;",")-1)))=2,UPPER(TRIM(LEFT(TRIM(MID(TRIM(Applications!D766),FIND(",",TRIM(Applications!D766)&amp;",")+1,200)),FIND(",",TRIM(MID(TRIM(Applications!D766),FIND(",",TRIM(Applications!D766)&amp;",")+1,200))&amp;",")-1))),IFERROR(VLOOKUP(LOWER(TRIM(LEFT(TRIM(MID(TRIM(Applications!D766),FIND(",",TRIM(Applications!D766)&amp;",")+1,200)),FIND(",",TRIM(MID(TRIM(Applications!D766),FIND(",",TRIM(Applications!D766)&amp;",")+1,200))&amp;",")-1))),$U$2:$V$67,2,FALSE),"")))</f>
        <v/>
      </c>
      <c r="O766" s="26">
        <f>IF(M766="","",IF(N766="",M766,M766&amp;", "&amp;N766))</f>
        <v/>
      </c>
      <c r="P766" s="26">
        <f>IF(O766="","",IF(COUNTIF(O$2:O766,O766)=1,COUNTIF(O$2:O$2000,O766)+(2001-ROW())/100000,""))</f>
        <v/>
      </c>
    </row>
    <row r="767">
      <c r="A767" s="26">
        <f>IF(AND(ISNUMBER(Applications!A767),ISNUMBER(Applications!M767),OR(UPPER(TRIM(Applications!I767))="INTERVIEWING",UPPER(TRIM(Applications!I767))="REJECTED",UPPER(TRIM(Applications!I767))="OFFER")),IF(Applications!M767&gt;=Applications!A767,Applications!M767-Applications!A767,""),"")</f>
        <v/>
      </c>
      <c r="B767" s="26">
        <f>IF(AND(D767=1,ISNUMBER(Applications!A767)),WEEKDAY(Applications!A767),"")</f>
        <v/>
      </c>
      <c r="C767" s="27">
        <f>IF(AND(D767=1,ISNUMBER(Applications!A767)),Applications!A767-WEEKDAY(Applications!A767,3),"")</f>
        <v/>
      </c>
      <c r="D767" s="26">
        <f>IF(OR(UPPER(TRIM(Applications!I767))="APPLIED",UPPER(TRIM(Applications!I767))="INTERVIEWING",UPPER(TRIM(Applications!I767))="REJECTED",UPPER(TRIM(Applications!I767))="OFFER"),1,0)</f>
        <v/>
      </c>
      <c r="E767" s="26">
        <f>IF(AND(ISNUMBER(Applications!M767),OR(N(Applications!O767)&gt;0,UPPER(TRIM(Applications!I767))="INTERVIEWING",UPPER(TRIM(Applications!I767))="OFFER")),Applications!M767-WEEKDAY(Applications!M767,3),"")</f>
        <v/>
      </c>
      <c r="F767" s="26">
        <f>IF(AND(UPPER(TRIM(Applications!I767))="SKIPPED",ISNUMBER(Applications!A767)),Applications!A767-WEEKDAY(Applications!A767,3),"")</f>
        <v/>
      </c>
      <c r="G767" s="26">
        <f>IF(AND(UPPER(TRIM(Applications!I767))="BOOKMARKED",ISNUMBER(Applications!A767)),Applications!A767-WEEKDAY(Applications!A767,3),"")</f>
        <v/>
      </c>
      <c r="H767" s="26">
        <f>IF(AND(UPPER(TRIM(Applications!I767))="NOT APPLIED",ISNUMBER(Applications!A767)),Applications!A767-WEEKDAY(Applications!A767,3),"")</f>
        <v/>
      </c>
      <c r="I767" s="26">
        <f>IF(AND(UPPER(TRIM(Applications!I767))="REJECTED",ISNUMBER(Applications!M767)),Applications!M767-WEEKDAY(Applications!M767,3),"")</f>
        <v/>
      </c>
      <c r="J767" s="26">
        <f>IF(AND(UPPER(TRIM(Applications!I767))="OFFER",ISNUMBER(Applications!M767)),Applications!M767-WEEKDAY(Applications!M767,3),"")</f>
        <v/>
      </c>
      <c r="K767" s="26">
        <f>IF(TRIM(Applications!J767)="","",IFERROR(LOOKUP(2,1/ISNUMBER(SEARCH($R$2:$R$25,Applications!J767)),$S$2:$S$25),""))</f>
        <v/>
      </c>
      <c r="L767" s="26">
        <f>IF(K767="","",IF(COUNTIF(K$2:K767,K767)=1,COUNTIF(K$2:K$2000,K767)+(2001-ROW())/100000,""))</f>
        <v/>
      </c>
      <c r="M767" s="26">
        <f>IF(TRIM(Applications!D767)="","",TRIM(LEFT(TRIM(Applications!D767),FIND(",",TRIM(Applications!D767)&amp;",")-1)))</f>
        <v/>
      </c>
      <c r="N767" s="26">
        <f>IF(M767="","",IF(LEN(TRIM(LEFT(TRIM(MID(TRIM(Applications!D767),FIND(",",TRIM(Applications!D767)&amp;",")+1,200)),FIND(",",TRIM(MID(TRIM(Applications!D767),FIND(",",TRIM(Applications!D767)&amp;",")+1,200))&amp;",")-1)))=2,UPPER(TRIM(LEFT(TRIM(MID(TRIM(Applications!D767),FIND(",",TRIM(Applications!D767)&amp;",")+1,200)),FIND(",",TRIM(MID(TRIM(Applications!D767),FIND(",",TRIM(Applications!D767)&amp;",")+1,200))&amp;",")-1))),IFERROR(VLOOKUP(LOWER(TRIM(LEFT(TRIM(MID(TRIM(Applications!D767),FIND(",",TRIM(Applications!D767)&amp;",")+1,200)),FIND(",",TRIM(MID(TRIM(Applications!D767),FIND(",",TRIM(Applications!D767)&amp;",")+1,200))&amp;",")-1))),$U$2:$V$67,2,FALSE),"")))</f>
        <v/>
      </c>
      <c r="O767" s="26">
        <f>IF(M767="","",IF(N767="",M767,M767&amp;", "&amp;N767))</f>
        <v/>
      </c>
      <c r="P767" s="26">
        <f>IF(O767="","",IF(COUNTIF(O$2:O767,O767)=1,COUNTIF(O$2:O$2000,O767)+(2001-ROW())/100000,""))</f>
        <v/>
      </c>
    </row>
    <row r="768">
      <c r="A768" s="26">
        <f>IF(AND(ISNUMBER(Applications!A768),ISNUMBER(Applications!M768),OR(UPPER(TRIM(Applications!I768))="INTERVIEWING",UPPER(TRIM(Applications!I768))="REJECTED",UPPER(TRIM(Applications!I768))="OFFER")),IF(Applications!M768&gt;=Applications!A768,Applications!M768-Applications!A768,""),"")</f>
        <v/>
      </c>
      <c r="B768" s="26">
        <f>IF(AND(D768=1,ISNUMBER(Applications!A768)),WEEKDAY(Applications!A768),"")</f>
        <v/>
      </c>
      <c r="C768" s="27">
        <f>IF(AND(D768=1,ISNUMBER(Applications!A768)),Applications!A768-WEEKDAY(Applications!A768,3),"")</f>
        <v/>
      </c>
      <c r="D768" s="26">
        <f>IF(OR(UPPER(TRIM(Applications!I768))="APPLIED",UPPER(TRIM(Applications!I768))="INTERVIEWING",UPPER(TRIM(Applications!I768))="REJECTED",UPPER(TRIM(Applications!I768))="OFFER"),1,0)</f>
        <v/>
      </c>
      <c r="E768" s="26">
        <f>IF(AND(ISNUMBER(Applications!M768),OR(N(Applications!O768)&gt;0,UPPER(TRIM(Applications!I768))="INTERVIEWING",UPPER(TRIM(Applications!I768))="OFFER")),Applications!M768-WEEKDAY(Applications!M768,3),"")</f>
        <v/>
      </c>
      <c r="F768" s="26">
        <f>IF(AND(UPPER(TRIM(Applications!I768))="SKIPPED",ISNUMBER(Applications!A768)),Applications!A768-WEEKDAY(Applications!A768,3),"")</f>
        <v/>
      </c>
      <c r="G768" s="26">
        <f>IF(AND(UPPER(TRIM(Applications!I768))="BOOKMARKED",ISNUMBER(Applications!A768)),Applications!A768-WEEKDAY(Applications!A768,3),"")</f>
        <v/>
      </c>
      <c r="H768" s="26">
        <f>IF(AND(UPPER(TRIM(Applications!I768))="NOT APPLIED",ISNUMBER(Applications!A768)),Applications!A768-WEEKDAY(Applications!A768,3),"")</f>
        <v/>
      </c>
      <c r="I768" s="26">
        <f>IF(AND(UPPER(TRIM(Applications!I768))="REJECTED",ISNUMBER(Applications!M768)),Applications!M768-WEEKDAY(Applications!M768,3),"")</f>
        <v/>
      </c>
      <c r="J768" s="26">
        <f>IF(AND(UPPER(TRIM(Applications!I768))="OFFER",ISNUMBER(Applications!M768)),Applications!M768-WEEKDAY(Applications!M768,3),"")</f>
        <v/>
      </c>
      <c r="K768" s="26">
        <f>IF(TRIM(Applications!J768)="","",IFERROR(LOOKUP(2,1/ISNUMBER(SEARCH($R$2:$R$25,Applications!J768)),$S$2:$S$25),""))</f>
        <v/>
      </c>
      <c r="L768" s="26">
        <f>IF(K768="","",IF(COUNTIF(K$2:K768,K768)=1,COUNTIF(K$2:K$2000,K768)+(2001-ROW())/100000,""))</f>
        <v/>
      </c>
      <c r="M768" s="26">
        <f>IF(TRIM(Applications!D768)="","",TRIM(LEFT(TRIM(Applications!D768),FIND(",",TRIM(Applications!D768)&amp;",")-1)))</f>
        <v/>
      </c>
      <c r="N768" s="26">
        <f>IF(M768="","",IF(LEN(TRIM(LEFT(TRIM(MID(TRIM(Applications!D768),FIND(",",TRIM(Applications!D768)&amp;",")+1,200)),FIND(",",TRIM(MID(TRIM(Applications!D768),FIND(",",TRIM(Applications!D768)&amp;",")+1,200))&amp;",")-1)))=2,UPPER(TRIM(LEFT(TRIM(MID(TRIM(Applications!D768),FIND(",",TRIM(Applications!D768)&amp;",")+1,200)),FIND(",",TRIM(MID(TRIM(Applications!D768),FIND(",",TRIM(Applications!D768)&amp;",")+1,200))&amp;",")-1))),IFERROR(VLOOKUP(LOWER(TRIM(LEFT(TRIM(MID(TRIM(Applications!D768),FIND(",",TRIM(Applications!D768)&amp;",")+1,200)),FIND(",",TRIM(MID(TRIM(Applications!D768),FIND(",",TRIM(Applications!D768)&amp;",")+1,200))&amp;",")-1))),$U$2:$V$67,2,FALSE),"")))</f>
        <v/>
      </c>
      <c r="O768" s="26">
        <f>IF(M768="","",IF(N768="",M768,M768&amp;", "&amp;N768))</f>
        <v/>
      </c>
      <c r="P768" s="26">
        <f>IF(O768="","",IF(COUNTIF(O$2:O768,O768)=1,COUNTIF(O$2:O$2000,O768)+(2001-ROW())/100000,""))</f>
        <v/>
      </c>
    </row>
    <row r="769">
      <c r="A769" s="26">
        <f>IF(AND(ISNUMBER(Applications!A769),ISNUMBER(Applications!M769),OR(UPPER(TRIM(Applications!I769))="INTERVIEWING",UPPER(TRIM(Applications!I769))="REJECTED",UPPER(TRIM(Applications!I769))="OFFER")),IF(Applications!M769&gt;=Applications!A769,Applications!M769-Applications!A769,""),"")</f>
        <v/>
      </c>
      <c r="B769" s="26">
        <f>IF(AND(D769=1,ISNUMBER(Applications!A769)),WEEKDAY(Applications!A769),"")</f>
        <v/>
      </c>
      <c r="C769" s="27">
        <f>IF(AND(D769=1,ISNUMBER(Applications!A769)),Applications!A769-WEEKDAY(Applications!A769,3),"")</f>
        <v/>
      </c>
      <c r="D769" s="26">
        <f>IF(OR(UPPER(TRIM(Applications!I769))="APPLIED",UPPER(TRIM(Applications!I769))="INTERVIEWING",UPPER(TRIM(Applications!I769))="REJECTED",UPPER(TRIM(Applications!I769))="OFFER"),1,0)</f>
        <v/>
      </c>
      <c r="E769" s="26">
        <f>IF(AND(ISNUMBER(Applications!M769),OR(N(Applications!O769)&gt;0,UPPER(TRIM(Applications!I769))="INTERVIEWING",UPPER(TRIM(Applications!I769))="OFFER")),Applications!M769-WEEKDAY(Applications!M769,3),"")</f>
        <v/>
      </c>
      <c r="F769" s="26">
        <f>IF(AND(UPPER(TRIM(Applications!I769))="SKIPPED",ISNUMBER(Applications!A769)),Applications!A769-WEEKDAY(Applications!A769,3),"")</f>
        <v/>
      </c>
      <c r="G769" s="26">
        <f>IF(AND(UPPER(TRIM(Applications!I769))="BOOKMARKED",ISNUMBER(Applications!A769)),Applications!A769-WEEKDAY(Applications!A769,3),"")</f>
        <v/>
      </c>
      <c r="H769" s="26">
        <f>IF(AND(UPPER(TRIM(Applications!I769))="NOT APPLIED",ISNUMBER(Applications!A769)),Applications!A769-WEEKDAY(Applications!A769,3),"")</f>
        <v/>
      </c>
      <c r="I769" s="26">
        <f>IF(AND(UPPER(TRIM(Applications!I769))="REJECTED",ISNUMBER(Applications!M769)),Applications!M769-WEEKDAY(Applications!M769,3),"")</f>
        <v/>
      </c>
      <c r="J769" s="26">
        <f>IF(AND(UPPER(TRIM(Applications!I769))="OFFER",ISNUMBER(Applications!M769)),Applications!M769-WEEKDAY(Applications!M769,3),"")</f>
        <v/>
      </c>
      <c r="K769" s="26">
        <f>IF(TRIM(Applications!J769)="","",IFERROR(LOOKUP(2,1/ISNUMBER(SEARCH($R$2:$R$25,Applications!J769)),$S$2:$S$25),""))</f>
        <v/>
      </c>
      <c r="L769" s="26">
        <f>IF(K769="","",IF(COUNTIF(K$2:K769,K769)=1,COUNTIF(K$2:K$2000,K769)+(2001-ROW())/100000,""))</f>
        <v/>
      </c>
      <c r="M769" s="26">
        <f>IF(TRIM(Applications!D769)="","",TRIM(LEFT(TRIM(Applications!D769),FIND(",",TRIM(Applications!D769)&amp;",")-1)))</f>
        <v/>
      </c>
      <c r="N769" s="26">
        <f>IF(M769="","",IF(LEN(TRIM(LEFT(TRIM(MID(TRIM(Applications!D769),FIND(",",TRIM(Applications!D769)&amp;",")+1,200)),FIND(",",TRIM(MID(TRIM(Applications!D769),FIND(",",TRIM(Applications!D769)&amp;",")+1,200))&amp;",")-1)))=2,UPPER(TRIM(LEFT(TRIM(MID(TRIM(Applications!D769),FIND(",",TRIM(Applications!D769)&amp;",")+1,200)),FIND(",",TRIM(MID(TRIM(Applications!D769),FIND(",",TRIM(Applications!D769)&amp;",")+1,200))&amp;",")-1))),IFERROR(VLOOKUP(LOWER(TRIM(LEFT(TRIM(MID(TRIM(Applications!D769),FIND(",",TRIM(Applications!D769)&amp;",")+1,200)),FIND(",",TRIM(MID(TRIM(Applications!D769),FIND(",",TRIM(Applications!D769)&amp;",")+1,200))&amp;",")-1))),$U$2:$V$67,2,FALSE),"")))</f>
        <v/>
      </c>
      <c r="O769" s="26">
        <f>IF(M769="","",IF(N769="",M769,M769&amp;", "&amp;N769))</f>
        <v/>
      </c>
      <c r="P769" s="26">
        <f>IF(O769="","",IF(COUNTIF(O$2:O769,O769)=1,COUNTIF(O$2:O$2000,O769)+(2001-ROW())/100000,""))</f>
        <v/>
      </c>
    </row>
    <row r="770">
      <c r="A770" s="26">
        <f>IF(AND(ISNUMBER(Applications!A770),ISNUMBER(Applications!M770),OR(UPPER(TRIM(Applications!I770))="INTERVIEWING",UPPER(TRIM(Applications!I770))="REJECTED",UPPER(TRIM(Applications!I770))="OFFER")),IF(Applications!M770&gt;=Applications!A770,Applications!M770-Applications!A770,""),"")</f>
        <v/>
      </c>
      <c r="B770" s="26">
        <f>IF(AND(D770=1,ISNUMBER(Applications!A770)),WEEKDAY(Applications!A770),"")</f>
        <v/>
      </c>
      <c r="C770" s="27">
        <f>IF(AND(D770=1,ISNUMBER(Applications!A770)),Applications!A770-WEEKDAY(Applications!A770,3),"")</f>
        <v/>
      </c>
      <c r="D770" s="26">
        <f>IF(OR(UPPER(TRIM(Applications!I770))="APPLIED",UPPER(TRIM(Applications!I770))="INTERVIEWING",UPPER(TRIM(Applications!I770))="REJECTED",UPPER(TRIM(Applications!I770))="OFFER"),1,0)</f>
        <v/>
      </c>
      <c r="E770" s="26">
        <f>IF(AND(ISNUMBER(Applications!M770),OR(N(Applications!O770)&gt;0,UPPER(TRIM(Applications!I770))="INTERVIEWING",UPPER(TRIM(Applications!I770))="OFFER")),Applications!M770-WEEKDAY(Applications!M770,3),"")</f>
        <v/>
      </c>
      <c r="F770" s="26">
        <f>IF(AND(UPPER(TRIM(Applications!I770))="SKIPPED",ISNUMBER(Applications!A770)),Applications!A770-WEEKDAY(Applications!A770,3),"")</f>
        <v/>
      </c>
      <c r="G770" s="26">
        <f>IF(AND(UPPER(TRIM(Applications!I770))="BOOKMARKED",ISNUMBER(Applications!A770)),Applications!A770-WEEKDAY(Applications!A770,3),"")</f>
        <v/>
      </c>
      <c r="H770" s="26">
        <f>IF(AND(UPPER(TRIM(Applications!I770))="NOT APPLIED",ISNUMBER(Applications!A770)),Applications!A770-WEEKDAY(Applications!A770,3),"")</f>
        <v/>
      </c>
      <c r="I770" s="26">
        <f>IF(AND(UPPER(TRIM(Applications!I770))="REJECTED",ISNUMBER(Applications!M770)),Applications!M770-WEEKDAY(Applications!M770,3),"")</f>
        <v/>
      </c>
      <c r="J770" s="26">
        <f>IF(AND(UPPER(TRIM(Applications!I770))="OFFER",ISNUMBER(Applications!M770)),Applications!M770-WEEKDAY(Applications!M770,3),"")</f>
        <v/>
      </c>
      <c r="K770" s="26">
        <f>IF(TRIM(Applications!J770)="","",IFERROR(LOOKUP(2,1/ISNUMBER(SEARCH($R$2:$R$25,Applications!J770)),$S$2:$S$25),""))</f>
        <v/>
      </c>
      <c r="L770" s="26">
        <f>IF(K770="","",IF(COUNTIF(K$2:K770,K770)=1,COUNTIF(K$2:K$2000,K770)+(2001-ROW())/100000,""))</f>
        <v/>
      </c>
      <c r="M770" s="26">
        <f>IF(TRIM(Applications!D770)="","",TRIM(LEFT(TRIM(Applications!D770),FIND(",",TRIM(Applications!D770)&amp;",")-1)))</f>
        <v/>
      </c>
      <c r="N770" s="26">
        <f>IF(M770="","",IF(LEN(TRIM(LEFT(TRIM(MID(TRIM(Applications!D770),FIND(",",TRIM(Applications!D770)&amp;",")+1,200)),FIND(",",TRIM(MID(TRIM(Applications!D770),FIND(",",TRIM(Applications!D770)&amp;",")+1,200))&amp;",")-1)))=2,UPPER(TRIM(LEFT(TRIM(MID(TRIM(Applications!D770),FIND(",",TRIM(Applications!D770)&amp;",")+1,200)),FIND(",",TRIM(MID(TRIM(Applications!D770),FIND(",",TRIM(Applications!D770)&amp;",")+1,200))&amp;",")-1))),IFERROR(VLOOKUP(LOWER(TRIM(LEFT(TRIM(MID(TRIM(Applications!D770),FIND(",",TRIM(Applications!D770)&amp;",")+1,200)),FIND(",",TRIM(MID(TRIM(Applications!D770),FIND(",",TRIM(Applications!D770)&amp;",")+1,200))&amp;",")-1))),$U$2:$V$67,2,FALSE),"")))</f>
        <v/>
      </c>
      <c r="O770" s="26">
        <f>IF(M770="","",IF(N770="",M770,M770&amp;", "&amp;N770))</f>
        <v/>
      </c>
      <c r="P770" s="26">
        <f>IF(O770="","",IF(COUNTIF(O$2:O770,O770)=1,COUNTIF(O$2:O$2000,O770)+(2001-ROW())/100000,""))</f>
        <v/>
      </c>
    </row>
    <row r="771">
      <c r="A771" s="26">
        <f>IF(AND(ISNUMBER(Applications!A771),ISNUMBER(Applications!M771),OR(UPPER(TRIM(Applications!I771))="INTERVIEWING",UPPER(TRIM(Applications!I771))="REJECTED",UPPER(TRIM(Applications!I771))="OFFER")),IF(Applications!M771&gt;=Applications!A771,Applications!M771-Applications!A771,""),"")</f>
        <v/>
      </c>
      <c r="B771" s="26">
        <f>IF(AND(D771=1,ISNUMBER(Applications!A771)),WEEKDAY(Applications!A771),"")</f>
        <v/>
      </c>
      <c r="C771" s="27">
        <f>IF(AND(D771=1,ISNUMBER(Applications!A771)),Applications!A771-WEEKDAY(Applications!A771,3),"")</f>
        <v/>
      </c>
      <c r="D771" s="26">
        <f>IF(OR(UPPER(TRIM(Applications!I771))="APPLIED",UPPER(TRIM(Applications!I771))="INTERVIEWING",UPPER(TRIM(Applications!I771))="REJECTED",UPPER(TRIM(Applications!I771))="OFFER"),1,0)</f>
        <v/>
      </c>
      <c r="E771" s="26">
        <f>IF(AND(ISNUMBER(Applications!M771),OR(N(Applications!O771)&gt;0,UPPER(TRIM(Applications!I771))="INTERVIEWING",UPPER(TRIM(Applications!I771))="OFFER")),Applications!M771-WEEKDAY(Applications!M771,3),"")</f>
        <v/>
      </c>
      <c r="F771" s="26">
        <f>IF(AND(UPPER(TRIM(Applications!I771))="SKIPPED",ISNUMBER(Applications!A771)),Applications!A771-WEEKDAY(Applications!A771,3),"")</f>
        <v/>
      </c>
      <c r="G771" s="26">
        <f>IF(AND(UPPER(TRIM(Applications!I771))="BOOKMARKED",ISNUMBER(Applications!A771)),Applications!A771-WEEKDAY(Applications!A771,3),"")</f>
        <v/>
      </c>
      <c r="H771" s="26">
        <f>IF(AND(UPPER(TRIM(Applications!I771))="NOT APPLIED",ISNUMBER(Applications!A771)),Applications!A771-WEEKDAY(Applications!A771,3),"")</f>
        <v/>
      </c>
      <c r="I771" s="26">
        <f>IF(AND(UPPER(TRIM(Applications!I771))="REJECTED",ISNUMBER(Applications!M771)),Applications!M771-WEEKDAY(Applications!M771,3),"")</f>
        <v/>
      </c>
      <c r="J771" s="26">
        <f>IF(AND(UPPER(TRIM(Applications!I771))="OFFER",ISNUMBER(Applications!M771)),Applications!M771-WEEKDAY(Applications!M771,3),"")</f>
        <v/>
      </c>
      <c r="K771" s="26">
        <f>IF(TRIM(Applications!J771)="","",IFERROR(LOOKUP(2,1/ISNUMBER(SEARCH($R$2:$R$25,Applications!J771)),$S$2:$S$25),""))</f>
        <v/>
      </c>
      <c r="L771" s="26">
        <f>IF(K771="","",IF(COUNTIF(K$2:K771,K771)=1,COUNTIF(K$2:K$2000,K771)+(2001-ROW())/100000,""))</f>
        <v/>
      </c>
      <c r="M771" s="26">
        <f>IF(TRIM(Applications!D771)="","",TRIM(LEFT(TRIM(Applications!D771),FIND(",",TRIM(Applications!D771)&amp;",")-1)))</f>
        <v/>
      </c>
      <c r="N771" s="26">
        <f>IF(M771="","",IF(LEN(TRIM(LEFT(TRIM(MID(TRIM(Applications!D771),FIND(",",TRIM(Applications!D771)&amp;",")+1,200)),FIND(",",TRIM(MID(TRIM(Applications!D771),FIND(",",TRIM(Applications!D771)&amp;",")+1,200))&amp;",")-1)))=2,UPPER(TRIM(LEFT(TRIM(MID(TRIM(Applications!D771),FIND(",",TRIM(Applications!D771)&amp;",")+1,200)),FIND(",",TRIM(MID(TRIM(Applications!D771),FIND(",",TRIM(Applications!D771)&amp;",")+1,200))&amp;",")-1))),IFERROR(VLOOKUP(LOWER(TRIM(LEFT(TRIM(MID(TRIM(Applications!D771),FIND(",",TRIM(Applications!D771)&amp;",")+1,200)),FIND(",",TRIM(MID(TRIM(Applications!D771),FIND(",",TRIM(Applications!D771)&amp;",")+1,200))&amp;",")-1))),$U$2:$V$67,2,FALSE),"")))</f>
        <v/>
      </c>
      <c r="O771" s="26">
        <f>IF(M771="","",IF(N771="",M771,M771&amp;", "&amp;N771))</f>
        <v/>
      </c>
      <c r="P771" s="26">
        <f>IF(O771="","",IF(COUNTIF(O$2:O771,O771)=1,COUNTIF(O$2:O$2000,O771)+(2001-ROW())/100000,""))</f>
        <v/>
      </c>
    </row>
    <row r="772">
      <c r="A772" s="26">
        <f>IF(AND(ISNUMBER(Applications!A772),ISNUMBER(Applications!M772),OR(UPPER(TRIM(Applications!I772))="INTERVIEWING",UPPER(TRIM(Applications!I772))="REJECTED",UPPER(TRIM(Applications!I772))="OFFER")),IF(Applications!M772&gt;=Applications!A772,Applications!M772-Applications!A772,""),"")</f>
        <v/>
      </c>
      <c r="B772" s="26">
        <f>IF(AND(D772=1,ISNUMBER(Applications!A772)),WEEKDAY(Applications!A772),"")</f>
        <v/>
      </c>
      <c r="C772" s="27">
        <f>IF(AND(D772=1,ISNUMBER(Applications!A772)),Applications!A772-WEEKDAY(Applications!A772,3),"")</f>
        <v/>
      </c>
      <c r="D772" s="26">
        <f>IF(OR(UPPER(TRIM(Applications!I772))="APPLIED",UPPER(TRIM(Applications!I772))="INTERVIEWING",UPPER(TRIM(Applications!I772))="REJECTED",UPPER(TRIM(Applications!I772))="OFFER"),1,0)</f>
        <v/>
      </c>
      <c r="E772" s="26">
        <f>IF(AND(ISNUMBER(Applications!M772),OR(N(Applications!O772)&gt;0,UPPER(TRIM(Applications!I772))="INTERVIEWING",UPPER(TRIM(Applications!I772))="OFFER")),Applications!M772-WEEKDAY(Applications!M772,3),"")</f>
        <v/>
      </c>
      <c r="F772" s="26">
        <f>IF(AND(UPPER(TRIM(Applications!I772))="SKIPPED",ISNUMBER(Applications!A772)),Applications!A772-WEEKDAY(Applications!A772,3),"")</f>
        <v/>
      </c>
      <c r="G772" s="26">
        <f>IF(AND(UPPER(TRIM(Applications!I772))="BOOKMARKED",ISNUMBER(Applications!A772)),Applications!A772-WEEKDAY(Applications!A772,3),"")</f>
        <v/>
      </c>
      <c r="H772" s="26">
        <f>IF(AND(UPPER(TRIM(Applications!I772))="NOT APPLIED",ISNUMBER(Applications!A772)),Applications!A772-WEEKDAY(Applications!A772,3),"")</f>
        <v/>
      </c>
      <c r="I772" s="26">
        <f>IF(AND(UPPER(TRIM(Applications!I772))="REJECTED",ISNUMBER(Applications!M772)),Applications!M772-WEEKDAY(Applications!M772,3),"")</f>
        <v/>
      </c>
      <c r="J772" s="26">
        <f>IF(AND(UPPER(TRIM(Applications!I772))="OFFER",ISNUMBER(Applications!M772)),Applications!M772-WEEKDAY(Applications!M772,3),"")</f>
        <v/>
      </c>
      <c r="K772" s="26">
        <f>IF(TRIM(Applications!J772)="","",IFERROR(LOOKUP(2,1/ISNUMBER(SEARCH($R$2:$R$25,Applications!J772)),$S$2:$S$25),""))</f>
        <v/>
      </c>
      <c r="L772" s="26">
        <f>IF(K772="","",IF(COUNTIF(K$2:K772,K772)=1,COUNTIF(K$2:K$2000,K772)+(2001-ROW())/100000,""))</f>
        <v/>
      </c>
      <c r="M772" s="26">
        <f>IF(TRIM(Applications!D772)="","",TRIM(LEFT(TRIM(Applications!D772),FIND(",",TRIM(Applications!D772)&amp;",")-1)))</f>
        <v/>
      </c>
      <c r="N772" s="26">
        <f>IF(M772="","",IF(LEN(TRIM(LEFT(TRIM(MID(TRIM(Applications!D772),FIND(",",TRIM(Applications!D772)&amp;",")+1,200)),FIND(",",TRIM(MID(TRIM(Applications!D772),FIND(",",TRIM(Applications!D772)&amp;",")+1,200))&amp;",")-1)))=2,UPPER(TRIM(LEFT(TRIM(MID(TRIM(Applications!D772),FIND(",",TRIM(Applications!D772)&amp;",")+1,200)),FIND(",",TRIM(MID(TRIM(Applications!D772),FIND(",",TRIM(Applications!D772)&amp;",")+1,200))&amp;",")-1))),IFERROR(VLOOKUP(LOWER(TRIM(LEFT(TRIM(MID(TRIM(Applications!D772),FIND(",",TRIM(Applications!D772)&amp;",")+1,200)),FIND(",",TRIM(MID(TRIM(Applications!D772),FIND(",",TRIM(Applications!D772)&amp;",")+1,200))&amp;",")-1))),$U$2:$V$67,2,FALSE),"")))</f>
        <v/>
      </c>
      <c r="O772" s="26">
        <f>IF(M772="","",IF(N772="",M772,M772&amp;", "&amp;N772))</f>
        <v/>
      </c>
      <c r="P772" s="26">
        <f>IF(O772="","",IF(COUNTIF(O$2:O772,O772)=1,COUNTIF(O$2:O$2000,O772)+(2001-ROW())/100000,""))</f>
        <v/>
      </c>
    </row>
    <row r="773">
      <c r="A773" s="26">
        <f>IF(AND(ISNUMBER(Applications!A773),ISNUMBER(Applications!M773),OR(UPPER(TRIM(Applications!I773))="INTERVIEWING",UPPER(TRIM(Applications!I773))="REJECTED",UPPER(TRIM(Applications!I773))="OFFER")),IF(Applications!M773&gt;=Applications!A773,Applications!M773-Applications!A773,""),"")</f>
        <v/>
      </c>
      <c r="B773" s="26">
        <f>IF(AND(D773=1,ISNUMBER(Applications!A773)),WEEKDAY(Applications!A773),"")</f>
        <v/>
      </c>
      <c r="C773" s="27">
        <f>IF(AND(D773=1,ISNUMBER(Applications!A773)),Applications!A773-WEEKDAY(Applications!A773,3),"")</f>
        <v/>
      </c>
      <c r="D773" s="26">
        <f>IF(OR(UPPER(TRIM(Applications!I773))="APPLIED",UPPER(TRIM(Applications!I773))="INTERVIEWING",UPPER(TRIM(Applications!I773))="REJECTED",UPPER(TRIM(Applications!I773))="OFFER"),1,0)</f>
        <v/>
      </c>
      <c r="E773" s="26">
        <f>IF(AND(ISNUMBER(Applications!M773),OR(N(Applications!O773)&gt;0,UPPER(TRIM(Applications!I773))="INTERVIEWING",UPPER(TRIM(Applications!I773))="OFFER")),Applications!M773-WEEKDAY(Applications!M773,3),"")</f>
        <v/>
      </c>
      <c r="F773" s="26">
        <f>IF(AND(UPPER(TRIM(Applications!I773))="SKIPPED",ISNUMBER(Applications!A773)),Applications!A773-WEEKDAY(Applications!A773,3),"")</f>
        <v/>
      </c>
      <c r="G773" s="26">
        <f>IF(AND(UPPER(TRIM(Applications!I773))="BOOKMARKED",ISNUMBER(Applications!A773)),Applications!A773-WEEKDAY(Applications!A773,3),"")</f>
        <v/>
      </c>
      <c r="H773" s="26">
        <f>IF(AND(UPPER(TRIM(Applications!I773))="NOT APPLIED",ISNUMBER(Applications!A773)),Applications!A773-WEEKDAY(Applications!A773,3),"")</f>
        <v/>
      </c>
      <c r="I773" s="26">
        <f>IF(AND(UPPER(TRIM(Applications!I773))="REJECTED",ISNUMBER(Applications!M773)),Applications!M773-WEEKDAY(Applications!M773,3),"")</f>
        <v/>
      </c>
      <c r="J773" s="26">
        <f>IF(AND(UPPER(TRIM(Applications!I773))="OFFER",ISNUMBER(Applications!M773)),Applications!M773-WEEKDAY(Applications!M773,3),"")</f>
        <v/>
      </c>
      <c r="K773" s="26">
        <f>IF(TRIM(Applications!J773)="","",IFERROR(LOOKUP(2,1/ISNUMBER(SEARCH($R$2:$R$25,Applications!J773)),$S$2:$S$25),""))</f>
        <v/>
      </c>
      <c r="L773" s="26">
        <f>IF(K773="","",IF(COUNTIF(K$2:K773,K773)=1,COUNTIF(K$2:K$2000,K773)+(2001-ROW())/100000,""))</f>
        <v/>
      </c>
      <c r="M773" s="26">
        <f>IF(TRIM(Applications!D773)="","",TRIM(LEFT(TRIM(Applications!D773),FIND(",",TRIM(Applications!D773)&amp;",")-1)))</f>
        <v/>
      </c>
      <c r="N773" s="26">
        <f>IF(M773="","",IF(LEN(TRIM(LEFT(TRIM(MID(TRIM(Applications!D773),FIND(",",TRIM(Applications!D773)&amp;",")+1,200)),FIND(",",TRIM(MID(TRIM(Applications!D773),FIND(",",TRIM(Applications!D773)&amp;",")+1,200))&amp;",")-1)))=2,UPPER(TRIM(LEFT(TRIM(MID(TRIM(Applications!D773),FIND(",",TRIM(Applications!D773)&amp;",")+1,200)),FIND(",",TRIM(MID(TRIM(Applications!D773),FIND(",",TRIM(Applications!D773)&amp;",")+1,200))&amp;",")-1))),IFERROR(VLOOKUP(LOWER(TRIM(LEFT(TRIM(MID(TRIM(Applications!D773),FIND(",",TRIM(Applications!D773)&amp;",")+1,200)),FIND(",",TRIM(MID(TRIM(Applications!D773),FIND(",",TRIM(Applications!D773)&amp;",")+1,200))&amp;",")-1))),$U$2:$V$67,2,FALSE),"")))</f>
        <v/>
      </c>
      <c r="O773" s="26">
        <f>IF(M773="","",IF(N773="",M773,M773&amp;", "&amp;N773))</f>
        <v/>
      </c>
      <c r="P773" s="26">
        <f>IF(O773="","",IF(COUNTIF(O$2:O773,O773)=1,COUNTIF(O$2:O$2000,O773)+(2001-ROW())/100000,""))</f>
        <v/>
      </c>
    </row>
    <row r="774">
      <c r="A774" s="26">
        <f>IF(AND(ISNUMBER(Applications!A774),ISNUMBER(Applications!M774),OR(UPPER(TRIM(Applications!I774))="INTERVIEWING",UPPER(TRIM(Applications!I774))="REJECTED",UPPER(TRIM(Applications!I774))="OFFER")),IF(Applications!M774&gt;=Applications!A774,Applications!M774-Applications!A774,""),"")</f>
        <v/>
      </c>
      <c r="B774" s="26">
        <f>IF(AND(D774=1,ISNUMBER(Applications!A774)),WEEKDAY(Applications!A774),"")</f>
        <v/>
      </c>
      <c r="C774" s="27">
        <f>IF(AND(D774=1,ISNUMBER(Applications!A774)),Applications!A774-WEEKDAY(Applications!A774,3),"")</f>
        <v/>
      </c>
      <c r="D774" s="26">
        <f>IF(OR(UPPER(TRIM(Applications!I774))="APPLIED",UPPER(TRIM(Applications!I774))="INTERVIEWING",UPPER(TRIM(Applications!I774))="REJECTED",UPPER(TRIM(Applications!I774))="OFFER"),1,0)</f>
        <v/>
      </c>
      <c r="E774" s="26">
        <f>IF(AND(ISNUMBER(Applications!M774),OR(N(Applications!O774)&gt;0,UPPER(TRIM(Applications!I774))="INTERVIEWING",UPPER(TRIM(Applications!I774))="OFFER")),Applications!M774-WEEKDAY(Applications!M774,3),"")</f>
        <v/>
      </c>
      <c r="F774" s="26">
        <f>IF(AND(UPPER(TRIM(Applications!I774))="SKIPPED",ISNUMBER(Applications!A774)),Applications!A774-WEEKDAY(Applications!A774,3),"")</f>
        <v/>
      </c>
      <c r="G774" s="26">
        <f>IF(AND(UPPER(TRIM(Applications!I774))="BOOKMARKED",ISNUMBER(Applications!A774)),Applications!A774-WEEKDAY(Applications!A774,3),"")</f>
        <v/>
      </c>
      <c r="H774" s="26">
        <f>IF(AND(UPPER(TRIM(Applications!I774))="NOT APPLIED",ISNUMBER(Applications!A774)),Applications!A774-WEEKDAY(Applications!A774,3),"")</f>
        <v/>
      </c>
      <c r="I774" s="26">
        <f>IF(AND(UPPER(TRIM(Applications!I774))="REJECTED",ISNUMBER(Applications!M774)),Applications!M774-WEEKDAY(Applications!M774,3),"")</f>
        <v/>
      </c>
      <c r="J774" s="26">
        <f>IF(AND(UPPER(TRIM(Applications!I774))="OFFER",ISNUMBER(Applications!M774)),Applications!M774-WEEKDAY(Applications!M774,3),"")</f>
        <v/>
      </c>
      <c r="K774" s="26">
        <f>IF(TRIM(Applications!J774)="","",IFERROR(LOOKUP(2,1/ISNUMBER(SEARCH($R$2:$R$25,Applications!J774)),$S$2:$S$25),""))</f>
        <v/>
      </c>
      <c r="L774" s="26">
        <f>IF(K774="","",IF(COUNTIF(K$2:K774,K774)=1,COUNTIF(K$2:K$2000,K774)+(2001-ROW())/100000,""))</f>
        <v/>
      </c>
      <c r="M774" s="26">
        <f>IF(TRIM(Applications!D774)="","",TRIM(LEFT(TRIM(Applications!D774),FIND(",",TRIM(Applications!D774)&amp;",")-1)))</f>
        <v/>
      </c>
      <c r="N774" s="26">
        <f>IF(M774="","",IF(LEN(TRIM(LEFT(TRIM(MID(TRIM(Applications!D774),FIND(",",TRIM(Applications!D774)&amp;",")+1,200)),FIND(",",TRIM(MID(TRIM(Applications!D774),FIND(",",TRIM(Applications!D774)&amp;",")+1,200))&amp;",")-1)))=2,UPPER(TRIM(LEFT(TRIM(MID(TRIM(Applications!D774),FIND(",",TRIM(Applications!D774)&amp;",")+1,200)),FIND(",",TRIM(MID(TRIM(Applications!D774),FIND(",",TRIM(Applications!D774)&amp;",")+1,200))&amp;",")-1))),IFERROR(VLOOKUP(LOWER(TRIM(LEFT(TRIM(MID(TRIM(Applications!D774),FIND(",",TRIM(Applications!D774)&amp;",")+1,200)),FIND(",",TRIM(MID(TRIM(Applications!D774),FIND(",",TRIM(Applications!D774)&amp;",")+1,200))&amp;",")-1))),$U$2:$V$67,2,FALSE),"")))</f>
        <v/>
      </c>
      <c r="O774" s="26">
        <f>IF(M774="","",IF(N774="",M774,M774&amp;", "&amp;N774))</f>
        <v/>
      </c>
      <c r="P774" s="26">
        <f>IF(O774="","",IF(COUNTIF(O$2:O774,O774)=1,COUNTIF(O$2:O$2000,O774)+(2001-ROW())/100000,""))</f>
        <v/>
      </c>
    </row>
    <row r="775">
      <c r="A775" s="26">
        <f>IF(AND(ISNUMBER(Applications!A775),ISNUMBER(Applications!M775),OR(UPPER(TRIM(Applications!I775))="INTERVIEWING",UPPER(TRIM(Applications!I775))="REJECTED",UPPER(TRIM(Applications!I775))="OFFER")),IF(Applications!M775&gt;=Applications!A775,Applications!M775-Applications!A775,""),"")</f>
        <v/>
      </c>
      <c r="B775" s="26">
        <f>IF(AND(D775=1,ISNUMBER(Applications!A775)),WEEKDAY(Applications!A775),"")</f>
        <v/>
      </c>
      <c r="C775" s="27">
        <f>IF(AND(D775=1,ISNUMBER(Applications!A775)),Applications!A775-WEEKDAY(Applications!A775,3),"")</f>
        <v/>
      </c>
      <c r="D775" s="26">
        <f>IF(OR(UPPER(TRIM(Applications!I775))="APPLIED",UPPER(TRIM(Applications!I775))="INTERVIEWING",UPPER(TRIM(Applications!I775))="REJECTED",UPPER(TRIM(Applications!I775))="OFFER"),1,0)</f>
        <v/>
      </c>
      <c r="E775" s="26">
        <f>IF(AND(ISNUMBER(Applications!M775),OR(N(Applications!O775)&gt;0,UPPER(TRIM(Applications!I775))="INTERVIEWING",UPPER(TRIM(Applications!I775))="OFFER")),Applications!M775-WEEKDAY(Applications!M775,3),"")</f>
        <v/>
      </c>
      <c r="F775" s="26">
        <f>IF(AND(UPPER(TRIM(Applications!I775))="SKIPPED",ISNUMBER(Applications!A775)),Applications!A775-WEEKDAY(Applications!A775,3),"")</f>
        <v/>
      </c>
      <c r="G775" s="26">
        <f>IF(AND(UPPER(TRIM(Applications!I775))="BOOKMARKED",ISNUMBER(Applications!A775)),Applications!A775-WEEKDAY(Applications!A775,3),"")</f>
        <v/>
      </c>
      <c r="H775" s="26">
        <f>IF(AND(UPPER(TRIM(Applications!I775))="NOT APPLIED",ISNUMBER(Applications!A775)),Applications!A775-WEEKDAY(Applications!A775,3),"")</f>
        <v/>
      </c>
      <c r="I775" s="26">
        <f>IF(AND(UPPER(TRIM(Applications!I775))="REJECTED",ISNUMBER(Applications!M775)),Applications!M775-WEEKDAY(Applications!M775,3),"")</f>
        <v/>
      </c>
      <c r="J775" s="26">
        <f>IF(AND(UPPER(TRIM(Applications!I775))="OFFER",ISNUMBER(Applications!M775)),Applications!M775-WEEKDAY(Applications!M775,3),"")</f>
        <v/>
      </c>
      <c r="K775" s="26">
        <f>IF(TRIM(Applications!J775)="","",IFERROR(LOOKUP(2,1/ISNUMBER(SEARCH($R$2:$R$25,Applications!J775)),$S$2:$S$25),""))</f>
        <v/>
      </c>
      <c r="L775" s="26">
        <f>IF(K775="","",IF(COUNTIF(K$2:K775,K775)=1,COUNTIF(K$2:K$2000,K775)+(2001-ROW())/100000,""))</f>
        <v/>
      </c>
      <c r="M775" s="26">
        <f>IF(TRIM(Applications!D775)="","",TRIM(LEFT(TRIM(Applications!D775),FIND(",",TRIM(Applications!D775)&amp;",")-1)))</f>
        <v/>
      </c>
      <c r="N775" s="26">
        <f>IF(M775="","",IF(LEN(TRIM(LEFT(TRIM(MID(TRIM(Applications!D775),FIND(",",TRIM(Applications!D775)&amp;",")+1,200)),FIND(",",TRIM(MID(TRIM(Applications!D775),FIND(",",TRIM(Applications!D775)&amp;",")+1,200))&amp;",")-1)))=2,UPPER(TRIM(LEFT(TRIM(MID(TRIM(Applications!D775),FIND(",",TRIM(Applications!D775)&amp;",")+1,200)),FIND(",",TRIM(MID(TRIM(Applications!D775),FIND(",",TRIM(Applications!D775)&amp;",")+1,200))&amp;",")-1))),IFERROR(VLOOKUP(LOWER(TRIM(LEFT(TRIM(MID(TRIM(Applications!D775),FIND(",",TRIM(Applications!D775)&amp;",")+1,200)),FIND(",",TRIM(MID(TRIM(Applications!D775),FIND(",",TRIM(Applications!D775)&amp;",")+1,200))&amp;",")-1))),$U$2:$V$67,2,FALSE),"")))</f>
        <v/>
      </c>
      <c r="O775" s="26">
        <f>IF(M775="","",IF(N775="",M775,M775&amp;", "&amp;N775))</f>
        <v/>
      </c>
      <c r="P775" s="26">
        <f>IF(O775="","",IF(COUNTIF(O$2:O775,O775)=1,COUNTIF(O$2:O$2000,O775)+(2001-ROW())/100000,""))</f>
        <v/>
      </c>
    </row>
    <row r="776">
      <c r="A776" s="26">
        <f>IF(AND(ISNUMBER(Applications!A776),ISNUMBER(Applications!M776),OR(UPPER(TRIM(Applications!I776))="INTERVIEWING",UPPER(TRIM(Applications!I776))="REJECTED",UPPER(TRIM(Applications!I776))="OFFER")),IF(Applications!M776&gt;=Applications!A776,Applications!M776-Applications!A776,""),"")</f>
        <v/>
      </c>
      <c r="B776" s="26">
        <f>IF(AND(D776=1,ISNUMBER(Applications!A776)),WEEKDAY(Applications!A776),"")</f>
        <v/>
      </c>
      <c r="C776" s="27">
        <f>IF(AND(D776=1,ISNUMBER(Applications!A776)),Applications!A776-WEEKDAY(Applications!A776,3),"")</f>
        <v/>
      </c>
      <c r="D776" s="26">
        <f>IF(OR(UPPER(TRIM(Applications!I776))="APPLIED",UPPER(TRIM(Applications!I776))="INTERVIEWING",UPPER(TRIM(Applications!I776))="REJECTED",UPPER(TRIM(Applications!I776))="OFFER"),1,0)</f>
        <v/>
      </c>
      <c r="E776" s="26">
        <f>IF(AND(ISNUMBER(Applications!M776),OR(N(Applications!O776)&gt;0,UPPER(TRIM(Applications!I776))="INTERVIEWING",UPPER(TRIM(Applications!I776))="OFFER")),Applications!M776-WEEKDAY(Applications!M776,3),"")</f>
        <v/>
      </c>
      <c r="F776" s="26">
        <f>IF(AND(UPPER(TRIM(Applications!I776))="SKIPPED",ISNUMBER(Applications!A776)),Applications!A776-WEEKDAY(Applications!A776,3),"")</f>
        <v/>
      </c>
      <c r="G776" s="26">
        <f>IF(AND(UPPER(TRIM(Applications!I776))="BOOKMARKED",ISNUMBER(Applications!A776)),Applications!A776-WEEKDAY(Applications!A776,3),"")</f>
        <v/>
      </c>
      <c r="H776" s="26">
        <f>IF(AND(UPPER(TRIM(Applications!I776))="NOT APPLIED",ISNUMBER(Applications!A776)),Applications!A776-WEEKDAY(Applications!A776,3),"")</f>
        <v/>
      </c>
      <c r="I776" s="26">
        <f>IF(AND(UPPER(TRIM(Applications!I776))="REJECTED",ISNUMBER(Applications!M776)),Applications!M776-WEEKDAY(Applications!M776,3),"")</f>
        <v/>
      </c>
      <c r="J776" s="26">
        <f>IF(AND(UPPER(TRIM(Applications!I776))="OFFER",ISNUMBER(Applications!M776)),Applications!M776-WEEKDAY(Applications!M776,3),"")</f>
        <v/>
      </c>
      <c r="K776" s="26">
        <f>IF(TRIM(Applications!J776)="","",IFERROR(LOOKUP(2,1/ISNUMBER(SEARCH($R$2:$R$25,Applications!J776)),$S$2:$S$25),""))</f>
        <v/>
      </c>
      <c r="L776" s="26">
        <f>IF(K776="","",IF(COUNTIF(K$2:K776,K776)=1,COUNTIF(K$2:K$2000,K776)+(2001-ROW())/100000,""))</f>
        <v/>
      </c>
      <c r="M776" s="26">
        <f>IF(TRIM(Applications!D776)="","",TRIM(LEFT(TRIM(Applications!D776),FIND(",",TRIM(Applications!D776)&amp;",")-1)))</f>
        <v/>
      </c>
      <c r="N776" s="26">
        <f>IF(M776="","",IF(LEN(TRIM(LEFT(TRIM(MID(TRIM(Applications!D776),FIND(",",TRIM(Applications!D776)&amp;",")+1,200)),FIND(",",TRIM(MID(TRIM(Applications!D776),FIND(",",TRIM(Applications!D776)&amp;",")+1,200))&amp;",")-1)))=2,UPPER(TRIM(LEFT(TRIM(MID(TRIM(Applications!D776),FIND(",",TRIM(Applications!D776)&amp;",")+1,200)),FIND(",",TRIM(MID(TRIM(Applications!D776),FIND(",",TRIM(Applications!D776)&amp;",")+1,200))&amp;",")-1))),IFERROR(VLOOKUP(LOWER(TRIM(LEFT(TRIM(MID(TRIM(Applications!D776),FIND(",",TRIM(Applications!D776)&amp;",")+1,200)),FIND(",",TRIM(MID(TRIM(Applications!D776),FIND(",",TRIM(Applications!D776)&amp;",")+1,200))&amp;",")-1))),$U$2:$V$67,2,FALSE),"")))</f>
        <v/>
      </c>
      <c r="O776" s="26">
        <f>IF(M776="","",IF(N776="",M776,M776&amp;", "&amp;N776))</f>
        <v/>
      </c>
      <c r="P776" s="26">
        <f>IF(O776="","",IF(COUNTIF(O$2:O776,O776)=1,COUNTIF(O$2:O$2000,O776)+(2001-ROW())/100000,""))</f>
        <v/>
      </c>
    </row>
    <row r="777">
      <c r="A777" s="26">
        <f>IF(AND(ISNUMBER(Applications!A777),ISNUMBER(Applications!M777),OR(UPPER(TRIM(Applications!I777))="INTERVIEWING",UPPER(TRIM(Applications!I777))="REJECTED",UPPER(TRIM(Applications!I777))="OFFER")),IF(Applications!M777&gt;=Applications!A777,Applications!M777-Applications!A777,""),"")</f>
        <v/>
      </c>
      <c r="B777" s="26">
        <f>IF(AND(D777=1,ISNUMBER(Applications!A777)),WEEKDAY(Applications!A777),"")</f>
        <v/>
      </c>
      <c r="C777" s="27">
        <f>IF(AND(D777=1,ISNUMBER(Applications!A777)),Applications!A777-WEEKDAY(Applications!A777,3),"")</f>
        <v/>
      </c>
      <c r="D777" s="26">
        <f>IF(OR(UPPER(TRIM(Applications!I777))="APPLIED",UPPER(TRIM(Applications!I777))="INTERVIEWING",UPPER(TRIM(Applications!I777))="REJECTED",UPPER(TRIM(Applications!I777))="OFFER"),1,0)</f>
        <v/>
      </c>
      <c r="E777" s="26">
        <f>IF(AND(ISNUMBER(Applications!M777),OR(N(Applications!O777)&gt;0,UPPER(TRIM(Applications!I777))="INTERVIEWING",UPPER(TRIM(Applications!I777))="OFFER")),Applications!M777-WEEKDAY(Applications!M777,3),"")</f>
        <v/>
      </c>
      <c r="F777" s="26">
        <f>IF(AND(UPPER(TRIM(Applications!I777))="SKIPPED",ISNUMBER(Applications!A777)),Applications!A777-WEEKDAY(Applications!A777,3),"")</f>
        <v/>
      </c>
      <c r="G777" s="26">
        <f>IF(AND(UPPER(TRIM(Applications!I777))="BOOKMARKED",ISNUMBER(Applications!A777)),Applications!A777-WEEKDAY(Applications!A777,3),"")</f>
        <v/>
      </c>
      <c r="H777" s="26">
        <f>IF(AND(UPPER(TRIM(Applications!I777))="NOT APPLIED",ISNUMBER(Applications!A777)),Applications!A777-WEEKDAY(Applications!A777,3),"")</f>
        <v/>
      </c>
      <c r="I777" s="26">
        <f>IF(AND(UPPER(TRIM(Applications!I777))="REJECTED",ISNUMBER(Applications!M777)),Applications!M777-WEEKDAY(Applications!M777,3),"")</f>
        <v/>
      </c>
      <c r="J777" s="26">
        <f>IF(AND(UPPER(TRIM(Applications!I777))="OFFER",ISNUMBER(Applications!M777)),Applications!M777-WEEKDAY(Applications!M777,3),"")</f>
        <v/>
      </c>
      <c r="K777" s="26">
        <f>IF(TRIM(Applications!J777)="","",IFERROR(LOOKUP(2,1/ISNUMBER(SEARCH($R$2:$R$25,Applications!J777)),$S$2:$S$25),""))</f>
        <v/>
      </c>
      <c r="L777" s="26">
        <f>IF(K777="","",IF(COUNTIF(K$2:K777,K777)=1,COUNTIF(K$2:K$2000,K777)+(2001-ROW())/100000,""))</f>
        <v/>
      </c>
      <c r="M777" s="26">
        <f>IF(TRIM(Applications!D777)="","",TRIM(LEFT(TRIM(Applications!D777),FIND(",",TRIM(Applications!D777)&amp;",")-1)))</f>
        <v/>
      </c>
      <c r="N777" s="26">
        <f>IF(M777="","",IF(LEN(TRIM(LEFT(TRIM(MID(TRIM(Applications!D777),FIND(",",TRIM(Applications!D777)&amp;",")+1,200)),FIND(",",TRIM(MID(TRIM(Applications!D777),FIND(",",TRIM(Applications!D777)&amp;",")+1,200))&amp;",")-1)))=2,UPPER(TRIM(LEFT(TRIM(MID(TRIM(Applications!D777),FIND(",",TRIM(Applications!D777)&amp;",")+1,200)),FIND(",",TRIM(MID(TRIM(Applications!D777),FIND(",",TRIM(Applications!D777)&amp;",")+1,200))&amp;",")-1))),IFERROR(VLOOKUP(LOWER(TRIM(LEFT(TRIM(MID(TRIM(Applications!D777),FIND(",",TRIM(Applications!D777)&amp;",")+1,200)),FIND(",",TRIM(MID(TRIM(Applications!D777),FIND(",",TRIM(Applications!D777)&amp;",")+1,200))&amp;",")-1))),$U$2:$V$67,2,FALSE),"")))</f>
        <v/>
      </c>
      <c r="O777" s="26">
        <f>IF(M777="","",IF(N777="",M777,M777&amp;", "&amp;N777))</f>
        <v/>
      </c>
      <c r="P777" s="26">
        <f>IF(O777="","",IF(COUNTIF(O$2:O777,O777)=1,COUNTIF(O$2:O$2000,O777)+(2001-ROW())/100000,""))</f>
        <v/>
      </c>
    </row>
    <row r="778">
      <c r="A778" s="26">
        <f>IF(AND(ISNUMBER(Applications!A778),ISNUMBER(Applications!M778),OR(UPPER(TRIM(Applications!I778))="INTERVIEWING",UPPER(TRIM(Applications!I778))="REJECTED",UPPER(TRIM(Applications!I778))="OFFER")),IF(Applications!M778&gt;=Applications!A778,Applications!M778-Applications!A778,""),"")</f>
        <v/>
      </c>
      <c r="B778" s="26">
        <f>IF(AND(D778=1,ISNUMBER(Applications!A778)),WEEKDAY(Applications!A778),"")</f>
        <v/>
      </c>
      <c r="C778" s="27">
        <f>IF(AND(D778=1,ISNUMBER(Applications!A778)),Applications!A778-WEEKDAY(Applications!A778,3),"")</f>
        <v/>
      </c>
      <c r="D778" s="26">
        <f>IF(OR(UPPER(TRIM(Applications!I778))="APPLIED",UPPER(TRIM(Applications!I778))="INTERVIEWING",UPPER(TRIM(Applications!I778))="REJECTED",UPPER(TRIM(Applications!I778))="OFFER"),1,0)</f>
        <v/>
      </c>
      <c r="E778" s="26">
        <f>IF(AND(ISNUMBER(Applications!M778),OR(N(Applications!O778)&gt;0,UPPER(TRIM(Applications!I778))="INTERVIEWING",UPPER(TRIM(Applications!I778))="OFFER")),Applications!M778-WEEKDAY(Applications!M778,3),"")</f>
        <v/>
      </c>
      <c r="F778" s="26">
        <f>IF(AND(UPPER(TRIM(Applications!I778))="SKIPPED",ISNUMBER(Applications!A778)),Applications!A778-WEEKDAY(Applications!A778,3),"")</f>
        <v/>
      </c>
      <c r="G778" s="26">
        <f>IF(AND(UPPER(TRIM(Applications!I778))="BOOKMARKED",ISNUMBER(Applications!A778)),Applications!A778-WEEKDAY(Applications!A778,3),"")</f>
        <v/>
      </c>
      <c r="H778" s="26">
        <f>IF(AND(UPPER(TRIM(Applications!I778))="NOT APPLIED",ISNUMBER(Applications!A778)),Applications!A778-WEEKDAY(Applications!A778,3),"")</f>
        <v/>
      </c>
      <c r="I778" s="26">
        <f>IF(AND(UPPER(TRIM(Applications!I778))="REJECTED",ISNUMBER(Applications!M778)),Applications!M778-WEEKDAY(Applications!M778,3),"")</f>
        <v/>
      </c>
      <c r="J778" s="26">
        <f>IF(AND(UPPER(TRIM(Applications!I778))="OFFER",ISNUMBER(Applications!M778)),Applications!M778-WEEKDAY(Applications!M778,3),"")</f>
        <v/>
      </c>
      <c r="K778" s="26">
        <f>IF(TRIM(Applications!J778)="","",IFERROR(LOOKUP(2,1/ISNUMBER(SEARCH($R$2:$R$25,Applications!J778)),$S$2:$S$25),""))</f>
        <v/>
      </c>
      <c r="L778" s="26">
        <f>IF(K778="","",IF(COUNTIF(K$2:K778,K778)=1,COUNTIF(K$2:K$2000,K778)+(2001-ROW())/100000,""))</f>
        <v/>
      </c>
      <c r="M778" s="26">
        <f>IF(TRIM(Applications!D778)="","",TRIM(LEFT(TRIM(Applications!D778),FIND(",",TRIM(Applications!D778)&amp;",")-1)))</f>
        <v/>
      </c>
      <c r="N778" s="26">
        <f>IF(M778="","",IF(LEN(TRIM(LEFT(TRIM(MID(TRIM(Applications!D778),FIND(",",TRIM(Applications!D778)&amp;",")+1,200)),FIND(",",TRIM(MID(TRIM(Applications!D778),FIND(",",TRIM(Applications!D778)&amp;",")+1,200))&amp;",")-1)))=2,UPPER(TRIM(LEFT(TRIM(MID(TRIM(Applications!D778),FIND(",",TRIM(Applications!D778)&amp;",")+1,200)),FIND(",",TRIM(MID(TRIM(Applications!D778),FIND(",",TRIM(Applications!D778)&amp;",")+1,200))&amp;",")-1))),IFERROR(VLOOKUP(LOWER(TRIM(LEFT(TRIM(MID(TRIM(Applications!D778),FIND(",",TRIM(Applications!D778)&amp;",")+1,200)),FIND(",",TRIM(MID(TRIM(Applications!D778),FIND(",",TRIM(Applications!D778)&amp;",")+1,200))&amp;",")-1))),$U$2:$V$67,2,FALSE),"")))</f>
        <v/>
      </c>
      <c r="O778" s="26">
        <f>IF(M778="","",IF(N778="",M778,M778&amp;", "&amp;N778))</f>
        <v/>
      </c>
      <c r="P778" s="26">
        <f>IF(O778="","",IF(COUNTIF(O$2:O778,O778)=1,COUNTIF(O$2:O$2000,O778)+(2001-ROW())/100000,""))</f>
        <v/>
      </c>
    </row>
    <row r="779">
      <c r="A779" s="26">
        <f>IF(AND(ISNUMBER(Applications!A779),ISNUMBER(Applications!M779),OR(UPPER(TRIM(Applications!I779))="INTERVIEWING",UPPER(TRIM(Applications!I779))="REJECTED",UPPER(TRIM(Applications!I779))="OFFER")),IF(Applications!M779&gt;=Applications!A779,Applications!M779-Applications!A779,""),"")</f>
        <v/>
      </c>
      <c r="B779" s="26">
        <f>IF(AND(D779=1,ISNUMBER(Applications!A779)),WEEKDAY(Applications!A779),"")</f>
        <v/>
      </c>
      <c r="C779" s="27">
        <f>IF(AND(D779=1,ISNUMBER(Applications!A779)),Applications!A779-WEEKDAY(Applications!A779,3),"")</f>
        <v/>
      </c>
      <c r="D779" s="26">
        <f>IF(OR(UPPER(TRIM(Applications!I779))="APPLIED",UPPER(TRIM(Applications!I779))="INTERVIEWING",UPPER(TRIM(Applications!I779))="REJECTED",UPPER(TRIM(Applications!I779))="OFFER"),1,0)</f>
        <v/>
      </c>
      <c r="E779" s="26">
        <f>IF(AND(ISNUMBER(Applications!M779),OR(N(Applications!O779)&gt;0,UPPER(TRIM(Applications!I779))="INTERVIEWING",UPPER(TRIM(Applications!I779))="OFFER")),Applications!M779-WEEKDAY(Applications!M779,3),"")</f>
        <v/>
      </c>
      <c r="F779" s="26">
        <f>IF(AND(UPPER(TRIM(Applications!I779))="SKIPPED",ISNUMBER(Applications!A779)),Applications!A779-WEEKDAY(Applications!A779,3),"")</f>
        <v/>
      </c>
      <c r="G779" s="26">
        <f>IF(AND(UPPER(TRIM(Applications!I779))="BOOKMARKED",ISNUMBER(Applications!A779)),Applications!A779-WEEKDAY(Applications!A779,3),"")</f>
        <v/>
      </c>
      <c r="H779" s="26">
        <f>IF(AND(UPPER(TRIM(Applications!I779))="NOT APPLIED",ISNUMBER(Applications!A779)),Applications!A779-WEEKDAY(Applications!A779,3),"")</f>
        <v/>
      </c>
      <c r="I779" s="26">
        <f>IF(AND(UPPER(TRIM(Applications!I779))="REJECTED",ISNUMBER(Applications!M779)),Applications!M779-WEEKDAY(Applications!M779,3),"")</f>
        <v/>
      </c>
      <c r="J779" s="26">
        <f>IF(AND(UPPER(TRIM(Applications!I779))="OFFER",ISNUMBER(Applications!M779)),Applications!M779-WEEKDAY(Applications!M779,3),"")</f>
        <v/>
      </c>
      <c r="K779" s="26">
        <f>IF(TRIM(Applications!J779)="","",IFERROR(LOOKUP(2,1/ISNUMBER(SEARCH($R$2:$R$25,Applications!J779)),$S$2:$S$25),""))</f>
        <v/>
      </c>
      <c r="L779" s="26">
        <f>IF(K779="","",IF(COUNTIF(K$2:K779,K779)=1,COUNTIF(K$2:K$2000,K779)+(2001-ROW())/100000,""))</f>
        <v/>
      </c>
      <c r="M779" s="26">
        <f>IF(TRIM(Applications!D779)="","",TRIM(LEFT(TRIM(Applications!D779),FIND(",",TRIM(Applications!D779)&amp;",")-1)))</f>
        <v/>
      </c>
      <c r="N779" s="26">
        <f>IF(M779="","",IF(LEN(TRIM(LEFT(TRIM(MID(TRIM(Applications!D779),FIND(",",TRIM(Applications!D779)&amp;",")+1,200)),FIND(",",TRIM(MID(TRIM(Applications!D779),FIND(",",TRIM(Applications!D779)&amp;",")+1,200))&amp;",")-1)))=2,UPPER(TRIM(LEFT(TRIM(MID(TRIM(Applications!D779),FIND(",",TRIM(Applications!D779)&amp;",")+1,200)),FIND(",",TRIM(MID(TRIM(Applications!D779),FIND(",",TRIM(Applications!D779)&amp;",")+1,200))&amp;",")-1))),IFERROR(VLOOKUP(LOWER(TRIM(LEFT(TRIM(MID(TRIM(Applications!D779),FIND(",",TRIM(Applications!D779)&amp;",")+1,200)),FIND(",",TRIM(MID(TRIM(Applications!D779),FIND(",",TRIM(Applications!D779)&amp;",")+1,200))&amp;",")-1))),$U$2:$V$67,2,FALSE),"")))</f>
        <v/>
      </c>
      <c r="O779" s="26">
        <f>IF(M779="","",IF(N779="",M779,M779&amp;", "&amp;N779))</f>
        <v/>
      </c>
      <c r="P779" s="26">
        <f>IF(O779="","",IF(COUNTIF(O$2:O779,O779)=1,COUNTIF(O$2:O$2000,O779)+(2001-ROW())/100000,""))</f>
        <v/>
      </c>
    </row>
    <row r="780">
      <c r="A780" s="26">
        <f>IF(AND(ISNUMBER(Applications!A780),ISNUMBER(Applications!M780),OR(UPPER(TRIM(Applications!I780))="INTERVIEWING",UPPER(TRIM(Applications!I780))="REJECTED",UPPER(TRIM(Applications!I780))="OFFER")),IF(Applications!M780&gt;=Applications!A780,Applications!M780-Applications!A780,""),"")</f>
        <v/>
      </c>
      <c r="B780" s="26">
        <f>IF(AND(D780=1,ISNUMBER(Applications!A780)),WEEKDAY(Applications!A780),"")</f>
        <v/>
      </c>
      <c r="C780" s="27">
        <f>IF(AND(D780=1,ISNUMBER(Applications!A780)),Applications!A780-WEEKDAY(Applications!A780,3),"")</f>
        <v/>
      </c>
      <c r="D780" s="26">
        <f>IF(OR(UPPER(TRIM(Applications!I780))="APPLIED",UPPER(TRIM(Applications!I780))="INTERVIEWING",UPPER(TRIM(Applications!I780))="REJECTED",UPPER(TRIM(Applications!I780))="OFFER"),1,0)</f>
        <v/>
      </c>
      <c r="E780" s="26">
        <f>IF(AND(ISNUMBER(Applications!M780),OR(N(Applications!O780)&gt;0,UPPER(TRIM(Applications!I780))="INTERVIEWING",UPPER(TRIM(Applications!I780))="OFFER")),Applications!M780-WEEKDAY(Applications!M780,3),"")</f>
        <v/>
      </c>
      <c r="F780" s="26">
        <f>IF(AND(UPPER(TRIM(Applications!I780))="SKIPPED",ISNUMBER(Applications!A780)),Applications!A780-WEEKDAY(Applications!A780,3),"")</f>
        <v/>
      </c>
      <c r="G780" s="26">
        <f>IF(AND(UPPER(TRIM(Applications!I780))="BOOKMARKED",ISNUMBER(Applications!A780)),Applications!A780-WEEKDAY(Applications!A780,3),"")</f>
        <v/>
      </c>
      <c r="H780" s="26">
        <f>IF(AND(UPPER(TRIM(Applications!I780))="NOT APPLIED",ISNUMBER(Applications!A780)),Applications!A780-WEEKDAY(Applications!A780,3),"")</f>
        <v/>
      </c>
      <c r="I780" s="26">
        <f>IF(AND(UPPER(TRIM(Applications!I780))="REJECTED",ISNUMBER(Applications!M780)),Applications!M780-WEEKDAY(Applications!M780,3),"")</f>
        <v/>
      </c>
      <c r="J780" s="26">
        <f>IF(AND(UPPER(TRIM(Applications!I780))="OFFER",ISNUMBER(Applications!M780)),Applications!M780-WEEKDAY(Applications!M780,3),"")</f>
        <v/>
      </c>
      <c r="K780" s="26">
        <f>IF(TRIM(Applications!J780)="","",IFERROR(LOOKUP(2,1/ISNUMBER(SEARCH($R$2:$R$25,Applications!J780)),$S$2:$S$25),""))</f>
        <v/>
      </c>
      <c r="L780" s="26">
        <f>IF(K780="","",IF(COUNTIF(K$2:K780,K780)=1,COUNTIF(K$2:K$2000,K780)+(2001-ROW())/100000,""))</f>
        <v/>
      </c>
      <c r="M780" s="26">
        <f>IF(TRIM(Applications!D780)="","",TRIM(LEFT(TRIM(Applications!D780),FIND(",",TRIM(Applications!D780)&amp;",")-1)))</f>
        <v/>
      </c>
      <c r="N780" s="26">
        <f>IF(M780="","",IF(LEN(TRIM(LEFT(TRIM(MID(TRIM(Applications!D780),FIND(",",TRIM(Applications!D780)&amp;",")+1,200)),FIND(",",TRIM(MID(TRIM(Applications!D780),FIND(",",TRIM(Applications!D780)&amp;",")+1,200))&amp;",")-1)))=2,UPPER(TRIM(LEFT(TRIM(MID(TRIM(Applications!D780),FIND(",",TRIM(Applications!D780)&amp;",")+1,200)),FIND(",",TRIM(MID(TRIM(Applications!D780),FIND(",",TRIM(Applications!D780)&amp;",")+1,200))&amp;",")-1))),IFERROR(VLOOKUP(LOWER(TRIM(LEFT(TRIM(MID(TRIM(Applications!D780),FIND(",",TRIM(Applications!D780)&amp;",")+1,200)),FIND(",",TRIM(MID(TRIM(Applications!D780),FIND(",",TRIM(Applications!D780)&amp;",")+1,200))&amp;",")-1))),$U$2:$V$67,2,FALSE),"")))</f>
        <v/>
      </c>
      <c r="O780" s="26">
        <f>IF(M780="","",IF(N780="",M780,M780&amp;", "&amp;N780))</f>
        <v/>
      </c>
      <c r="P780" s="26">
        <f>IF(O780="","",IF(COUNTIF(O$2:O780,O780)=1,COUNTIF(O$2:O$2000,O780)+(2001-ROW())/100000,""))</f>
        <v/>
      </c>
    </row>
    <row r="781">
      <c r="A781" s="26">
        <f>IF(AND(ISNUMBER(Applications!A781),ISNUMBER(Applications!M781),OR(UPPER(TRIM(Applications!I781))="INTERVIEWING",UPPER(TRIM(Applications!I781))="REJECTED",UPPER(TRIM(Applications!I781))="OFFER")),IF(Applications!M781&gt;=Applications!A781,Applications!M781-Applications!A781,""),"")</f>
        <v/>
      </c>
      <c r="B781" s="26">
        <f>IF(AND(D781=1,ISNUMBER(Applications!A781)),WEEKDAY(Applications!A781),"")</f>
        <v/>
      </c>
      <c r="C781" s="27">
        <f>IF(AND(D781=1,ISNUMBER(Applications!A781)),Applications!A781-WEEKDAY(Applications!A781,3),"")</f>
        <v/>
      </c>
      <c r="D781" s="26">
        <f>IF(OR(UPPER(TRIM(Applications!I781))="APPLIED",UPPER(TRIM(Applications!I781))="INTERVIEWING",UPPER(TRIM(Applications!I781))="REJECTED",UPPER(TRIM(Applications!I781))="OFFER"),1,0)</f>
        <v/>
      </c>
      <c r="E781" s="26">
        <f>IF(AND(ISNUMBER(Applications!M781),OR(N(Applications!O781)&gt;0,UPPER(TRIM(Applications!I781))="INTERVIEWING",UPPER(TRIM(Applications!I781))="OFFER")),Applications!M781-WEEKDAY(Applications!M781,3),"")</f>
        <v/>
      </c>
      <c r="F781" s="26">
        <f>IF(AND(UPPER(TRIM(Applications!I781))="SKIPPED",ISNUMBER(Applications!A781)),Applications!A781-WEEKDAY(Applications!A781,3),"")</f>
        <v/>
      </c>
      <c r="G781" s="26">
        <f>IF(AND(UPPER(TRIM(Applications!I781))="BOOKMARKED",ISNUMBER(Applications!A781)),Applications!A781-WEEKDAY(Applications!A781,3),"")</f>
        <v/>
      </c>
      <c r="H781" s="26">
        <f>IF(AND(UPPER(TRIM(Applications!I781))="NOT APPLIED",ISNUMBER(Applications!A781)),Applications!A781-WEEKDAY(Applications!A781,3),"")</f>
        <v/>
      </c>
      <c r="I781" s="26">
        <f>IF(AND(UPPER(TRIM(Applications!I781))="REJECTED",ISNUMBER(Applications!M781)),Applications!M781-WEEKDAY(Applications!M781,3),"")</f>
        <v/>
      </c>
      <c r="J781" s="26">
        <f>IF(AND(UPPER(TRIM(Applications!I781))="OFFER",ISNUMBER(Applications!M781)),Applications!M781-WEEKDAY(Applications!M781,3),"")</f>
        <v/>
      </c>
      <c r="K781" s="26">
        <f>IF(TRIM(Applications!J781)="","",IFERROR(LOOKUP(2,1/ISNUMBER(SEARCH($R$2:$R$25,Applications!J781)),$S$2:$S$25),""))</f>
        <v/>
      </c>
      <c r="L781" s="26">
        <f>IF(K781="","",IF(COUNTIF(K$2:K781,K781)=1,COUNTIF(K$2:K$2000,K781)+(2001-ROW())/100000,""))</f>
        <v/>
      </c>
      <c r="M781" s="26">
        <f>IF(TRIM(Applications!D781)="","",TRIM(LEFT(TRIM(Applications!D781),FIND(",",TRIM(Applications!D781)&amp;",")-1)))</f>
        <v/>
      </c>
      <c r="N781" s="26">
        <f>IF(M781="","",IF(LEN(TRIM(LEFT(TRIM(MID(TRIM(Applications!D781),FIND(",",TRIM(Applications!D781)&amp;",")+1,200)),FIND(",",TRIM(MID(TRIM(Applications!D781),FIND(",",TRIM(Applications!D781)&amp;",")+1,200))&amp;",")-1)))=2,UPPER(TRIM(LEFT(TRIM(MID(TRIM(Applications!D781),FIND(",",TRIM(Applications!D781)&amp;",")+1,200)),FIND(",",TRIM(MID(TRIM(Applications!D781),FIND(",",TRIM(Applications!D781)&amp;",")+1,200))&amp;",")-1))),IFERROR(VLOOKUP(LOWER(TRIM(LEFT(TRIM(MID(TRIM(Applications!D781),FIND(",",TRIM(Applications!D781)&amp;",")+1,200)),FIND(",",TRIM(MID(TRIM(Applications!D781),FIND(",",TRIM(Applications!D781)&amp;",")+1,200))&amp;",")-1))),$U$2:$V$67,2,FALSE),"")))</f>
        <v/>
      </c>
      <c r="O781" s="26">
        <f>IF(M781="","",IF(N781="",M781,M781&amp;", "&amp;N781))</f>
        <v/>
      </c>
      <c r="P781" s="26">
        <f>IF(O781="","",IF(COUNTIF(O$2:O781,O781)=1,COUNTIF(O$2:O$2000,O781)+(2001-ROW())/100000,""))</f>
        <v/>
      </c>
    </row>
    <row r="782">
      <c r="A782" s="26">
        <f>IF(AND(ISNUMBER(Applications!A782),ISNUMBER(Applications!M782),OR(UPPER(TRIM(Applications!I782))="INTERVIEWING",UPPER(TRIM(Applications!I782))="REJECTED",UPPER(TRIM(Applications!I782))="OFFER")),IF(Applications!M782&gt;=Applications!A782,Applications!M782-Applications!A782,""),"")</f>
        <v/>
      </c>
      <c r="B782" s="26">
        <f>IF(AND(D782=1,ISNUMBER(Applications!A782)),WEEKDAY(Applications!A782),"")</f>
        <v/>
      </c>
      <c r="C782" s="27">
        <f>IF(AND(D782=1,ISNUMBER(Applications!A782)),Applications!A782-WEEKDAY(Applications!A782,3),"")</f>
        <v/>
      </c>
      <c r="D782" s="26">
        <f>IF(OR(UPPER(TRIM(Applications!I782))="APPLIED",UPPER(TRIM(Applications!I782))="INTERVIEWING",UPPER(TRIM(Applications!I782))="REJECTED",UPPER(TRIM(Applications!I782))="OFFER"),1,0)</f>
        <v/>
      </c>
      <c r="E782" s="26">
        <f>IF(AND(ISNUMBER(Applications!M782),OR(N(Applications!O782)&gt;0,UPPER(TRIM(Applications!I782))="INTERVIEWING",UPPER(TRIM(Applications!I782))="OFFER")),Applications!M782-WEEKDAY(Applications!M782,3),"")</f>
        <v/>
      </c>
      <c r="F782" s="26">
        <f>IF(AND(UPPER(TRIM(Applications!I782))="SKIPPED",ISNUMBER(Applications!A782)),Applications!A782-WEEKDAY(Applications!A782,3),"")</f>
        <v/>
      </c>
      <c r="G782" s="26">
        <f>IF(AND(UPPER(TRIM(Applications!I782))="BOOKMARKED",ISNUMBER(Applications!A782)),Applications!A782-WEEKDAY(Applications!A782,3),"")</f>
        <v/>
      </c>
      <c r="H782" s="26">
        <f>IF(AND(UPPER(TRIM(Applications!I782))="NOT APPLIED",ISNUMBER(Applications!A782)),Applications!A782-WEEKDAY(Applications!A782,3),"")</f>
        <v/>
      </c>
      <c r="I782" s="26">
        <f>IF(AND(UPPER(TRIM(Applications!I782))="REJECTED",ISNUMBER(Applications!M782)),Applications!M782-WEEKDAY(Applications!M782,3),"")</f>
        <v/>
      </c>
      <c r="J782" s="26">
        <f>IF(AND(UPPER(TRIM(Applications!I782))="OFFER",ISNUMBER(Applications!M782)),Applications!M782-WEEKDAY(Applications!M782,3),"")</f>
        <v/>
      </c>
      <c r="K782" s="26">
        <f>IF(TRIM(Applications!J782)="","",IFERROR(LOOKUP(2,1/ISNUMBER(SEARCH($R$2:$R$25,Applications!J782)),$S$2:$S$25),""))</f>
        <v/>
      </c>
      <c r="L782" s="26">
        <f>IF(K782="","",IF(COUNTIF(K$2:K782,K782)=1,COUNTIF(K$2:K$2000,K782)+(2001-ROW())/100000,""))</f>
        <v/>
      </c>
      <c r="M782" s="26">
        <f>IF(TRIM(Applications!D782)="","",TRIM(LEFT(TRIM(Applications!D782),FIND(",",TRIM(Applications!D782)&amp;",")-1)))</f>
        <v/>
      </c>
      <c r="N782" s="26">
        <f>IF(M782="","",IF(LEN(TRIM(LEFT(TRIM(MID(TRIM(Applications!D782),FIND(",",TRIM(Applications!D782)&amp;",")+1,200)),FIND(",",TRIM(MID(TRIM(Applications!D782),FIND(",",TRIM(Applications!D782)&amp;",")+1,200))&amp;",")-1)))=2,UPPER(TRIM(LEFT(TRIM(MID(TRIM(Applications!D782),FIND(",",TRIM(Applications!D782)&amp;",")+1,200)),FIND(",",TRIM(MID(TRIM(Applications!D782),FIND(",",TRIM(Applications!D782)&amp;",")+1,200))&amp;",")-1))),IFERROR(VLOOKUP(LOWER(TRIM(LEFT(TRIM(MID(TRIM(Applications!D782),FIND(",",TRIM(Applications!D782)&amp;",")+1,200)),FIND(",",TRIM(MID(TRIM(Applications!D782),FIND(",",TRIM(Applications!D782)&amp;",")+1,200))&amp;",")-1))),$U$2:$V$67,2,FALSE),"")))</f>
        <v/>
      </c>
      <c r="O782" s="26">
        <f>IF(M782="","",IF(N782="",M782,M782&amp;", "&amp;N782))</f>
        <v/>
      </c>
      <c r="P782" s="26">
        <f>IF(O782="","",IF(COUNTIF(O$2:O782,O782)=1,COUNTIF(O$2:O$2000,O782)+(2001-ROW())/100000,""))</f>
        <v/>
      </c>
    </row>
    <row r="783">
      <c r="A783" s="26">
        <f>IF(AND(ISNUMBER(Applications!A783),ISNUMBER(Applications!M783),OR(UPPER(TRIM(Applications!I783))="INTERVIEWING",UPPER(TRIM(Applications!I783))="REJECTED",UPPER(TRIM(Applications!I783))="OFFER")),IF(Applications!M783&gt;=Applications!A783,Applications!M783-Applications!A783,""),"")</f>
        <v/>
      </c>
      <c r="B783" s="26">
        <f>IF(AND(D783=1,ISNUMBER(Applications!A783)),WEEKDAY(Applications!A783),"")</f>
        <v/>
      </c>
      <c r="C783" s="27">
        <f>IF(AND(D783=1,ISNUMBER(Applications!A783)),Applications!A783-WEEKDAY(Applications!A783,3),"")</f>
        <v/>
      </c>
      <c r="D783" s="26">
        <f>IF(OR(UPPER(TRIM(Applications!I783))="APPLIED",UPPER(TRIM(Applications!I783))="INTERVIEWING",UPPER(TRIM(Applications!I783))="REJECTED",UPPER(TRIM(Applications!I783))="OFFER"),1,0)</f>
        <v/>
      </c>
      <c r="E783" s="26">
        <f>IF(AND(ISNUMBER(Applications!M783),OR(N(Applications!O783)&gt;0,UPPER(TRIM(Applications!I783))="INTERVIEWING",UPPER(TRIM(Applications!I783))="OFFER")),Applications!M783-WEEKDAY(Applications!M783,3),"")</f>
        <v/>
      </c>
      <c r="F783" s="26">
        <f>IF(AND(UPPER(TRIM(Applications!I783))="SKIPPED",ISNUMBER(Applications!A783)),Applications!A783-WEEKDAY(Applications!A783,3),"")</f>
        <v/>
      </c>
      <c r="G783" s="26">
        <f>IF(AND(UPPER(TRIM(Applications!I783))="BOOKMARKED",ISNUMBER(Applications!A783)),Applications!A783-WEEKDAY(Applications!A783,3),"")</f>
        <v/>
      </c>
      <c r="H783" s="26">
        <f>IF(AND(UPPER(TRIM(Applications!I783))="NOT APPLIED",ISNUMBER(Applications!A783)),Applications!A783-WEEKDAY(Applications!A783,3),"")</f>
        <v/>
      </c>
      <c r="I783" s="26">
        <f>IF(AND(UPPER(TRIM(Applications!I783))="REJECTED",ISNUMBER(Applications!M783)),Applications!M783-WEEKDAY(Applications!M783,3),"")</f>
        <v/>
      </c>
      <c r="J783" s="26">
        <f>IF(AND(UPPER(TRIM(Applications!I783))="OFFER",ISNUMBER(Applications!M783)),Applications!M783-WEEKDAY(Applications!M783,3),"")</f>
        <v/>
      </c>
      <c r="K783" s="26">
        <f>IF(TRIM(Applications!J783)="","",IFERROR(LOOKUP(2,1/ISNUMBER(SEARCH($R$2:$R$25,Applications!J783)),$S$2:$S$25),""))</f>
        <v/>
      </c>
      <c r="L783" s="26">
        <f>IF(K783="","",IF(COUNTIF(K$2:K783,K783)=1,COUNTIF(K$2:K$2000,K783)+(2001-ROW())/100000,""))</f>
        <v/>
      </c>
      <c r="M783" s="26">
        <f>IF(TRIM(Applications!D783)="","",TRIM(LEFT(TRIM(Applications!D783),FIND(",",TRIM(Applications!D783)&amp;",")-1)))</f>
        <v/>
      </c>
      <c r="N783" s="26">
        <f>IF(M783="","",IF(LEN(TRIM(LEFT(TRIM(MID(TRIM(Applications!D783),FIND(",",TRIM(Applications!D783)&amp;",")+1,200)),FIND(",",TRIM(MID(TRIM(Applications!D783),FIND(",",TRIM(Applications!D783)&amp;",")+1,200))&amp;",")-1)))=2,UPPER(TRIM(LEFT(TRIM(MID(TRIM(Applications!D783),FIND(",",TRIM(Applications!D783)&amp;",")+1,200)),FIND(",",TRIM(MID(TRIM(Applications!D783),FIND(",",TRIM(Applications!D783)&amp;",")+1,200))&amp;",")-1))),IFERROR(VLOOKUP(LOWER(TRIM(LEFT(TRIM(MID(TRIM(Applications!D783),FIND(",",TRIM(Applications!D783)&amp;",")+1,200)),FIND(",",TRIM(MID(TRIM(Applications!D783),FIND(",",TRIM(Applications!D783)&amp;",")+1,200))&amp;",")-1))),$U$2:$V$67,2,FALSE),"")))</f>
        <v/>
      </c>
      <c r="O783" s="26">
        <f>IF(M783="","",IF(N783="",M783,M783&amp;", "&amp;N783))</f>
        <v/>
      </c>
      <c r="P783" s="26">
        <f>IF(O783="","",IF(COUNTIF(O$2:O783,O783)=1,COUNTIF(O$2:O$2000,O783)+(2001-ROW())/100000,""))</f>
        <v/>
      </c>
    </row>
    <row r="784">
      <c r="A784" s="26">
        <f>IF(AND(ISNUMBER(Applications!A784),ISNUMBER(Applications!M784),OR(UPPER(TRIM(Applications!I784))="INTERVIEWING",UPPER(TRIM(Applications!I784))="REJECTED",UPPER(TRIM(Applications!I784))="OFFER")),IF(Applications!M784&gt;=Applications!A784,Applications!M784-Applications!A784,""),"")</f>
        <v/>
      </c>
      <c r="B784" s="26">
        <f>IF(AND(D784=1,ISNUMBER(Applications!A784)),WEEKDAY(Applications!A784),"")</f>
        <v/>
      </c>
      <c r="C784" s="27">
        <f>IF(AND(D784=1,ISNUMBER(Applications!A784)),Applications!A784-WEEKDAY(Applications!A784,3),"")</f>
        <v/>
      </c>
      <c r="D784" s="26">
        <f>IF(OR(UPPER(TRIM(Applications!I784))="APPLIED",UPPER(TRIM(Applications!I784))="INTERVIEWING",UPPER(TRIM(Applications!I784))="REJECTED",UPPER(TRIM(Applications!I784))="OFFER"),1,0)</f>
        <v/>
      </c>
      <c r="E784" s="26">
        <f>IF(AND(ISNUMBER(Applications!M784),OR(N(Applications!O784)&gt;0,UPPER(TRIM(Applications!I784))="INTERVIEWING",UPPER(TRIM(Applications!I784))="OFFER")),Applications!M784-WEEKDAY(Applications!M784,3),"")</f>
        <v/>
      </c>
      <c r="F784" s="26">
        <f>IF(AND(UPPER(TRIM(Applications!I784))="SKIPPED",ISNUMBER(Applications!A784)),Applications!A784-WEEKDAY(Applications!A784,3),"")</f>
        <v/>
      </c>
      <c r="G784" s="26">
        <f>IF(AND(UPPER(TRIM(Applications!I784))="BOOKMARKED",ISNUMBER(Applications!A784)),Applications!A784-WEEKDAY(Applications!A784,3),"")</f>
        <v/>
      </c>
      <c r="H784" s="26">
        <f>IF(AND(UPPER(TRIM(Applications!I784))="NOT APPLIED",ISNUMBER(Applications!A784)),Applications!A784-WEEKDAY(Applications!A784,3),"")</f>
        <v/>
      </c>
      <c r="I784" s="26">
        <f>IF(AND(UPPER(TRIM(Applications!I784))="REJECTED",ISNUMBER(Applications!M784)),Applications!M784-WEEKDAY(Applications!M784,3),"")</f>
        <v/>
      </c>
      <c r="J784" s="26">
        <f>IF(AND(UPPER(TRIM(Applications!I784))="OFFER",ISNUMBER(Applications!M784)),Applications!M784-WEEKDAY(Applications!M784,3),"")</f>
        <v/>
      </c>
      <c r="K784" s="26">
        <f>IF(TRIM(Applications!J784)="","",IFERROR(LOOKUP(2,1/ISNUMBER(SEARCH($R$2:$R$25,Applications!J784)),$S$2:$S$25),""))</f>
        <v/>
      </c>
      <c r="L784" s="26">
        <f>IF(K784="","",IF(COUNTIF(K$2:K784,K784)=1,COUNTIF(K$2:K$2000,K784)+(2001-ROW())/100000,""))</f>
        <v/>
      </c>
      <c r="M784" s="26">
        <f>IF(TRIM(Applications!D784)="","",TRIM(LEFT(TRIM(Applications!D784),FIND(",",TRIM(Applications!D784)&amp;",")-1)))</f>
        <v/>
      </c>
      <c r="N784" s="26">
        <f>IF(M784="","",IF(LEN(TRIM(LEFT(TRIM(MID(TRIM(Applications!D784),FIND(",",TRIM(Applications!D784)&amp;",")+1,200)),FIND(",",TRIM(MID(TRIM(Applications!D784),FIND(",",TRIM(Applications!D784)&amp;",")+1,200))&amp;",")-1)))=2,UPPER(TRIM(LEFT(TRIM(MID(TRIM(Applications!D784),FIND(",",TRIM(Applications!D784)&amp;",")+1,200)),FIND(",",TRIM(MID(TRIM(Applications!D784),FIND(",",TRIM(Applications!D784)&amp;",")+1,200))&amp;",")-1))),IFERROR(VLOOKUP(LOWER(TRIM(LEFT(TRIM(MID(TRIM(Applications!D784),FIND(",",TRIM(Applications!D784)&amp;",")+1,200)),FIND(",",TRIM(MID(TRIM(Applications!D784),FIND(",",TRIM(Applications!D784)&amp;",")+1,200))&amp;",")-1))),$U$2:$V$67,2,FALSE),"")))</f>
        <v/>
      </c>
      <c r="O784" s="26">
        <f>IF(M784="","",IF(N784="",M784,M784&amp;", "&amp;N784))</f>
        <v/>
      </c>
      <c r="P784" s="26">
        <f>IF(O784="","",IF(COUNTIF(O$2:O784,O784)=1,COUNTIF(O$2:O$2000,O784)+(2001-ROW())/100000,""))</f>
        <v/>
      </c>
    </row>
    <row r="785">
      <c r="A785" s="26">
        <f>IF(AND(ISNUMBER(Applications!A785),ISNUMBER(Applications!M785),OR(UPPER(TRIM(Applications!I785))="INTERVIEWING",UPPER(TRIM(Applications!I785))="REJECTED",UPPER(TRIM(Applications!I785))="OFFER")),IF(Applications!M785&gt;=Applications!A785,Applications!M785-Applications!A785,""),"")</f>
        <v/>
      </c>
      <c r="B785" s="26">
        <f>IF(AND(D785=1,ISNUMBER(Applications!A785)),WEEKDAY(Applications!A785),"")</f>
        <v/>
      </c>
      <c r="C785" s="27">
        <f>IF(AND(D785=1,ISNUMBER(Applications!A785)),Applications!A785-WEEKDAY(Applications!A785,3),"")</f>
        <v/>
      </c>
      <c r="D785" s="26">
        <f>IF(OR(UPPER(TRIM(Applications!I785))="APPLIED",UPPER(TRIM(Applications!I785))="INTERVIEWING",UPPER(TRIM(Applications!I785))="REJECTED",UPPER(TRIM(Applications!I785))="OFFER"),1,0)</f>
        <v/>
      </c>
      <c r="E785" s="26">
        <f>IF(AND(ISNUMBER(Applications!M785),OR(N(Applications!O785)&gt;0,UPPER(TRIM(Applications!I785))="INTERVIEWING",UPPER(TRIM(Applications!I785))="OFFER")),Applications!M785-WEEKDAY(Applications!M785,3),"")</f>
        <v/>
      </c>
      <c r="F785" s="26">
        <f>IF(AND(UPPER(TRIM(Applications!I785))="SKIPPED",ISNUMBER(Applications!A785)),Applications!A785-WEEKDAY(Applications!A785,3),"")</f>
        <v/>
      </c>
      <c r="G785" s="26">
        <f>IF(AND(UPPER(TRIM(Applications!I785))="BOOKMARKED",ISNUMBER(Applications!A785)),Applications!A785-WEEKDAY(Applications!A785,3),"")</f>
        <v/>
      </c>
      <c r="H785" s="26">
        <f>IF(AND(UPPER(TRIM(Applications!I785))="NOT APPLIED",ISNUMBER(Applications!A785)),Applications!A785-WEEKDAY(Applications!A785,3),"")</f>
        <v/>
      </c>
      <c r="I785" s="26">
        <f>IF(AND(UPPER(TRIM(Applications!I785))="REJECTED",ISNUMBER(Applications!M785)),Applications!M785-WEEKDAY(Applications!M785,3),"")</f>
        <v/>
      </c>
      <c r="J785" s="26">
        <f>IF(AND(UPPER(TRIM(Applications!I785))="OFFER",ISNUMBER(Applications!M785)),Applications!M785-WEEKDAY(Applications!M785,3),"")</f>
        <v/>
      </c>
      <c r="K785" s="26">
        <f>IF(TRIM(Applications!J785)="","",IFERROR(LOOKUP(2,1/ISNUMBER(SEARCH($R$2:$R$25,Applications!J785)),$S$2:$S$25),""))</f>
        <v/>
      </c>
      <c r="L785" s="26">
        <f>IF(K785="","",IF(COUNTIF(K$2:K785,K785)=1,COUNTIF(K$2:K$2000,K785)+(2001-ROW())/100000,""))</f>
        <v/>
      </c>
      <c r="M785" s="26">
        <f>IF(TRIM(Applications!D785)="","",TRIM(LEFT(TRIM(Applications!D785),FIND(",",TRIM(Applications!D785)&amp;",")-1)))</f>
        <v/>
      </c>
      <c r="N785" s="26">
        <f>IF(M785="","",IF(LEN(TRIM(LEFT(TRIM(MID(TRIM(Applications!D785),FIND(",",TRIM(Applications!D785)&amp;",")+1,200)),FIND(",",TRIM(MID(TRIM(Applications!D785),FIND(",",TRIM(Applications!D785)&amp;",")+1,200))&amp;",")-1)))=2,UPPER(TRIM(LEFT(TRIM(MID(TRIM(Applications!D785),FIND(",",TRIM(Applications!D785)&amp;",")+1,200)),FIND(",",TRIM(MID(TRIM(Applications!D785),FIND(",",TRIM(Applications!D785)&amp;",")+1,200))&amp;",")-1))),IFERROR(VLOOKUP(LOWER(TRIM(LEFT(TRIM(MID(TRIM(Applications!D785),FIND(",",TRIM(Applications!D785)&amp;",")+1,200)),FIND(",",TRIM(MID(TRIM(Applications!D785),FIND(",",TRIM(Applications!D785)&amp;",")+1,200))&amp;",")-1))),$U$2:$V$67,2,FALSE),"")))</f>
        <v/>
      </c>
      <c r="O785" s="26">
        <f>IF(M785="","",IF(N785="",M785,M785&amp;", "&amp;N785))</f>
        <v/>
      </c>
      <c r="P785" s="26">
        <f>IF(O785="","",IF(COUNTIF(O$2:O785,O785)=1,COUNTIF(O$2:O$2000,O785)+(2001-ROW())/100000,""))</f>
        <v/>
      </c>
    </row>
    <row r="786">
      <c r="A786" s="26">
        <f>IF(AND(ISNUMBER(Applications!A786),ISNUMBER(Applications!M786),OR(UPPER(TRIM(Applications!I786))="INTERVIEWING",UPPER(TRIM(Applications!I786))="REJECTED",UPPER(TRIM(Applications!I786))="OFFER")),IF(Applications!M786&gt;=Applications!A786,Applications!M786-Applications!A786,""),"")</f>
        <v/>
      </c>
      <c r="B786" s="26">
        <f>IF(AND(D786=1,ISNUMBER(Applications!A786)),WEEKDAY(Applications!A786),"")</f>
        <v/>
      </c>
      <c r="C786" s="27">
        <f>IF(AND(D786=1,ISNUMBER(Applications!A786)),Applications!A786-WEEKDAY(Applications!A786,3),"")</f>
        <v/>
      </c>
      <c r="D786" s="26">
        <f>IF(OR(UPPER(TRIM(Applications!I786))="APPLIED",UPPER(TRIM(Applications!I786))="INTERVIEWING",UPPER(TRIM(Applications!I786))="REJECTED",UPPER(TRIM(Applications!I786))="OFFER"),1,0)</f>
        <v/>
      </c>
      <c r="E786" s="26">
        <f>IF(AND(ISNUMBER(Applications!M786),OR(N(Applications!O786)&gt;0,UPPER(TRIM(Applications!I786))="INTERVIEWING",UPPER(TRIM(Applications!I786))="OFFER")),Applications!M786-WEEKDAY(Applications!M786,3),"")</f>
        <v/>
      </c>
      <c r="F786" s="26">
        <f>IF(AND(UPPER(TRIM(Applications!I786))="SKIPPED",ISNUMBER(Applications!A786)),Applications!A786-WEEKDAY(Applications!A786,3),"")</f>
        <v/>
      </c>
      <c r="G786" s="26">
        <f>IF(AND(UPPER(TRIM(Applications!I786))="BOOKMARKED",ISNUMBER(Applications!A786)),Applications!A786-WEEKDAY(Applications!A786,3),"")</f>
        <v/>
      </c>
      <c r="H786" s="26">
        <f>IF(AND(UPPER(TRIM(Applications!I786))="NOT APPLIED",ISNUMBER(Applications!A786)),Applications!A786-WEEKDAY(Applications!A786,3),"")</f>
        <v/>
      </c>
      <c r="I786" s="26">
        <f>IF(AND(UPPER(TRIM(Applications!I786))="REJECTED",ISNUMBER(Applications!M786)),Applications!M786-WEEKDAY(Applications!M786,3),"")</f>
        <v/>
      </c>
      <c r="J786" s="26">
        <f>IF(AND(UPPER(TRIM(Applications!I786))="OFFER",ISNUMBER(Applications!M786)),Applications!M786-WEEKDAY(Applications!M786,3),"")</f>
        <v/>
      </c>
      <c r="K786" s="26">
        <f>IF(TRIM(Applications!J786)="","",IFERROR(LOOKUP(2,1/ISNUMBER(SEARCH($R$2:$R$25,Applications!J786)),$S$2:$S$25),""))</f>
        <v/>
      </c>
      <c r="L786" s="26">
        <f>IF(K786="","",IF(COUNTIF(K$2:K786,K786)=1,COUNTIF(K$2:K$2000,K786)+(2001-ROW())/100000,""))</f>
        <v/>
      </c>
      <c r="M786" s="26">
        <f>IF(TRIM(Applications!D786)="","",TRIM(LEFT(TRIM(Applications!D786),FIND(",",TRIM(Applications!D786)&amp;",")-1)))</f>
        <v/>
      </c>
      <c r="N786" s="26">
        <f>IF(M786="","",IF(LEN(TRIM(LEFT(TRIM(MID(TRIM(Applications!D786),FIND(",",TRIM(Applications!D786)&amp;",")+1,200)),FIND(",",TRIM(MID(TRIM(Applications!D786),FIND(",",TRIM(Applications!D786)&amp;",")+1,200))&amp;",")-1)))=2,UPPER(TRIM(LEFT(TRIM(MID(TRIM(Applications!D786),FIND(",",TRIM(Applications!D786)&amp;",")+1,200)),FIND(",",TRIM(MID(TRIM(Applications!D786),FIND(",",TRIM(Applications!D786)&amp;",")+1,200))&amp;",")-1))),IFERROR(VLOOKUP(LOWER(TRIM(LEFT(TRIM(MID(TRIM(Applications!D786),FIND(",",TRIM(Applications!D786)&amp;",")+1,200)),FIND(",",TRIM(MID(TRIM(Applications!D786),FIND(",",TRIM(Applications!D786)&amp;",")+1,200))&amp;",")-1))),$U$2:$V$67,2,FALSE),"")))</f>
        <v/>
      </c>
      <c r="O786" s="26">
        <f>IF(M786="","",IF(N786="",M786,M786&amp;", "&amp;N786))</f>
        <v/>
      </c>
      <c r="P786" s="26">
        <f>IF(O786="","",IF(COUNTIF(O$2:O786,O786)=1,COUNTIF(O$2:O$2000,O786)+(2001-ROW())/100000,""))</f>
        <v/>
      </c>
    </row>
    <row r="787">
      <c r="A787" s="26">
        <f>IF(AND(ISNUMBER(Applications!A787),ISNUMBER(Applications!M787),OR(UPPER(TRIM(Applications!I787))="INTERVIEWING",UPPER(TRIM(Applications!I787))="REJECTED",UPPER(TRIM(Applications!I787))="OFFER")),IF(Applications!M787&gt;=Applications!A787,Applications!M787-Applications!A787,""),"")</f>
        <v/>
      </c>
      <c r="B787" s="26">
        <f>IF(AND(D787=1,ISNUMBER(Applications!A787)),WEEKDAY(Applications!A787),"")</f>
        <v/>
      </c>
      <c r="C787" s="27">
        <f>IF(AND(D787=1,ISNUMBER(Applications!A787)),Applications!A787-WEEKDAY(Applications!A787,3),"")</f>
        <v/>
      </c>
      <c r="D787" s="26">
        <f>IF(OR(UPPER(TRIM(Applications!I787))="APPLIED",UPPER(TRIM(Applications!I787))="INTERVIEWING",UPPER(TRIM(Applications!I787))="REJECTED",UPPER(TRIM(Applications!I787))="OFFER"),1,0)</f>
        <v/>
      </c>
      <c r="E787" s="26">
        <f>IF(AND(ISNUMBER(Applications!M787),OR(N(Applications!O787)&gt;0,UPPER(TRIM(Applications!I787))="INTERVIEWING",UPPER(TRIM(Applications!I787))="OFFER")),Applications!M787-WEEKDAY(Applications!M787,3),"")</f>
        <v/>
      </c>
      <c r="F787" s="26">
        <f>IF(AND(UPPER(TRIM(Applications!I787))="SKIPPED",ISNUMBER(Applications!A787)),Applications!A787-WEEKDAY(Applications!A787,3),"")</f>
        <v/>
      </c>
      <c r="G787" s="26">
        <f>IF(AND(UPPER(TRIM(Applications!I787))="BOOKMARKED",ISNUMBER(Applications!A787)),Applications!A787-WEEKDAY(Applications!A787,3),"")</f>
        <v/>
      </c>
      <c r="H787" s="26">
        <f>IF(AND(UPPER(TRIM(Applications!I787))="NOT APPLIED",ISNUMBER(Applications!A787)),Applications!A787-WEEKDAY(Applications!A787,3),"")</f>
        <v/>
      </c>
      <c r="I787" s="26">
        <f>IF(AND(UPPER(TRIM(Applications!I787))="REJECTED",ISNUMBER(Applications!M787)),Applications!M787-WEEKDAY(Applications!M787,3),"")</f>
        <v/>
      </c>
      <c r="J787" s="26">
        <f>IF(AND(UPPER(TRIM(Applications!I787))="OFFER",ISNUMBER(Applications!M787)),Applications!M787-WEEKDAY(Applications!M787,3),"")</f>
        <v/>
      </c>
      <c r="K787" s="26">
        <f>IF(TRIM(Applications!J787)="","",IFERROR(LOOKUP(2,1/ISNUMBER(SEARCH($R$2:$R$25,Applications!J787)),$S$2:$S$25),""))</f>
        <v/>
      </c>
      <c r="L787" s="26">
        <f>IF(K787="","",IF(COUNTIF(K$2:K787,K787)=1,COUNTIF(K$2:K$2000,K787)+(2001-ROW())/100000,""))</f>
        <v/>
      </c>
      <c r="M787" s="26">
        <f>IF(TRIM(Applications!D787)="","",TRIM(LEFT(TRIM(Applications!D787),FIND(",",TRIM(Applications!D787)&amp;",")-1)))</f>
        <v/>
      </c>
      <c r="N787" s="26">
        <f>IF(M787="","",IF(LEN(TRIM(LEFT(TRIM(MID(TRIM(Applications!D787),FIND(",",TRIM(Applications!D787)&amp;",")+1,200)),FIND(",",TRIM(MID(TRIM(Applications!D787),FIND(",",TRIM(Applications!D787)&amp;",")+1,200))&amp;",")-1)))=2,UPPER(TRIM(LEFT(TRIM(MID(TRIM(Applications!D787),FIND(",",TRIM(Applications!D787)&amp;",")+1,200)),FIND(",",TRIM(MID(TRIM(Applications!D787),FIND(",",TRIM(Applications!D787)&amp;",")+1,200))&amp;",")-1))),IFERROR(VLOOKUP(LOWER(TRIM(LEFT(TRIM(MID(TRIM(Applications!D787),FIND(",",TRIM(Applications!D787)&amp;",")+1,200)),FIND(",",TRIM(MID(TRIM(Applications!D787),FIND(",",TRIM(Applications!D787)&amp;",")+1,200))&amp;",")-1))),$U$2:$V$67,2,FALSE),"")))</f>
        <v/>
      </c>
      <c r="O787" s="26">
        <f>IF(M787="","",IF(N787="",M787,M787&amp;", "&amp;N787))</f>
        <v/>
      </c>
      <c r="P787" s="26">
        <f>IF(O787="","",IF(COUNTIF(O$2:O787,O787)=1,COUNTIF(O$2:O$2000,O787)+(2001-ROW())/100000,""))</f>
        <v/>
      </c>
    </row>
    <row r="788">
      <c r="A788" s="26">
        <f>IF(AND(ISNUMBER(Applications!A788),ISNUMBER(Applications!M788),OR(UPPER(TRIM(Applications!I788))="INTERVIEWING",UPPER(TRIM(Applications!I788))="REJECTED",UPPER(TRIM(Applications!I788))="OFFER")),IF(Applications!M788&gt;=Applications!A788,Applications!M788-Applications!A788,""),"")</f>
        <v/>
      </c>
      <c r="B788" s="26">
        <f>IF(AND(D788=1,ISNUMBER(Applications!A788)),WEEKDAY(Applications!A788),"")</f>
        <v/>
      </c>
      <c r="C788" s="27">
        <f>IF(AND(D788=1,ISNUMBER(Applications!A788)),Applications!A788-WEEKDAY(Applications!A788,3),"")</f>
        <v/>
      </c>
      <c r="D788" s="26">
        <f>IF(OR(UPPER(TRIM(Applications!I788))="APPLIED",UPPER(TRIM(Applications!I788))="INTERVIEWING",UPPER(TRIM(Applications!I788))="REJECTED",UPPER(TRIM(Applications!I788))="OFFER"),1,0)</f>
        <v/>
      </c>
      <c r="E788" s="26">
        <f>IF(AND(ISNUMBER(Applications!M788),OR(N(Applications!O788)&gt;0,UPPER(TRIM(Applications!I788))="INTERVIEWING",UPPER(TRIM(Applications!I788))="OFFER")),Applications!M788-WEEKDAY(Applications!M788,3),"")</f>
        <v/>
      </c>
      <c r="F788" s="26">
        <f>IF(AND(UPPER(TRIM(Applications!I788))="SKIPPED",ISNUMBER(Applications!A788)),Applications!A788-WEEKDAY(Applications!A788,3),"")</f>
        <v/>
      </c>
      <c r="G788" s="26">
        <f>IF(AND(UPPER(TRIM(Applications!I788))="BOOKMARKED",ISNUMBER(Applications!A788)),Applications!A788-WEEKDAY(Applications!A788,3),"")</f>
        <v/>
      </c>
      <c r="H788" s="26">
        <f>IF(AND(UPPER(TRIM(Applications!I788))="NOT APPLIED",ISNUMBER(Applications!A788)),Applications!A788-WEEKDAY(Applications!A788,3),"")</f>
        <v/>
      </c>
      <c r="I788" s="26">
        <f>IF(AND(UPPER(TRIM(Applications!I788))="REJECTED",ISNUMBER(Applications!M788)),Applications!M788-WEEKDAY(Applications!M788,3),"")</f>
        <v/>
      </c>
      <c r="J788" s="26">
        <f>IF(AND(UPPER(TRIM(Applications!I788))="OFFER",ISNUMBER(Applications!M788)),Applications!M788-WEEKDAY(Applications!M788,3),"")</f>
        <v/>
      </c>
      <c r="K788" s="26">
        <f>IF(TRIM(Applications!J788)="","",IFERROR(LOOKUP(2,1/ISNUMBER(SEARCH($R$2:$R$25,Applications!J788)),$S$2:$S$25),""))</f>
        <v/>
      </c>
      <c r="L788" s="26">
        <f>IF(K788="","",IF(COUNTIF(K$2:K788,K788)=1,COUNTIF(K$2:K$2000,K788)+(2001-ROW())/100000,""))</f>
        <v/>
      </c>
      <c r="M788" s="26">
        <f>IF(TRIM(Applications!D788)="","",TRIM(LEFT(TRIM(Applications!D788),FIND(",",TRIM(Applications!D788)&amp;",")-1)))</f>
        <v/>
      </c>
      <c r="N788" s="26">
        <f>IF(M788="","",IF(LEN(TRIM(LEFT(TRIM(MID(TRIM(Applications!D788),FIND(",",TRIM(Applications!D788)&amp;",")+1,200)),FIND(",",TRIM(MID(TRIM(Applications!D788),FIND(",",TRIM(Applications!D788)&amp;",")+1,200))&amp;",")-1)))=2,UPPER(TRIM(LEFT(TRIM(MID(TRIM(Applications!D788),FIND(",",TRIM(Applications!D788)&amp;",")+1,200)),FIND(",",TRIM(MID(TRIM(Applications!D788),FIND(",",TRIM(Applications!D788)&amp;",")+1,200))&amp;",")-1))),IFERROR(VLOOKUP(LOWER(TRIM(LEFT(TRIM(MID(TRIM(Applications!D788),FIND(",",TRIM(Applications!D788)&amp;",")+1,200)),FIND(",",TRIM(MID(TRIM(Applications!D788),FIND(",",TRIM(Applications!D788)&amp;",")+1,200))&amp;",")-1))),$U$2:$V$67,2,FALSE),"")))</f>
        <v/>
      </c>
      <c r="O788" s="26">
        <f>IF(M788="","",IF(N788="",M788,M788&amp;", "&amp;N788))</f>
        <v/>
      </c>
      <c r="P788" s="26">
        <f>IF(O788="","",IF(COUNTIF(O$2:O788,O788)=1,COUNTIF(O$2:O$2000,O788)+(2001-ROW())/100000,""))</f>
        <v/>
      </c>
    </row>
    <row r="789">
      <c r="A789" s="26">
        <f>IF(AND(ISNUMBER(Applications!A789),ISNUMBER(Applications!M789),OR(UPPER(TRIM(Applications!I789))="INTERVIEWING",UPPER(TRIM(Applications!I789))="REJECTED",UPPER(TRIM(Applications!I789))="OFFER")),IF(Applications!M789&gt;=Applications!A789,Applications!M789-Applications!A789,""),"")</f>
        <v/>
      </c>
      <c r="B789" s="26">
        <f>IF(AND(D789=1,ISNUMBER(Applications!A789)),WEEKDAY(Applications!A789),"")</f>
        <v/>
      </c>
      <c r="C789" s="27">
        <f>IF(AND(D789=1,ISNUMBER(Applications!A789)),Applications!A789-WEEKDAY(Applications!A789,3),"")</f>
        <v/>
      </c>
      <c r="D789" s="26">
        <f>IF(OR(UPPER(TRIM(Applications!I789))="APPLIED",UPPER(TRIM(Applications!I789))="INTERVIEWING",UPPER(TRIM(Applications!I789))="REJECTED",UPPER(TRIM(Applications!I789))="OFFER"),1,0)</f>
        <v/>
      </c>
      <c r="E789" s="26">
        <f>IF(AND(ISNUMBER(Applications!M789),OR(N(Applications!O789)&gt;0,UPPER(TRIM(Applications!I789))="INTERVIEWING",UPPER(TRIM(Applications!I789))="OFFER")),Applications!M789-WEEKDAY(Applications!M789,3),"")</f>
        <v/>
      </c>
      <c r="F789" s="26">
        <f>IF(AND(UPPER(TRIM(Applications!I789))="SKIPPED",ISNUMBER(Applications!A789)),Applications!A789-WEEKDAY(Applications!A789,3),"")</f>
        <v/>
      </c>
      <c r="G789" s="26">
        <f>IF(AND(UPPER(TRIM(Applications!I789))="BOOKMARKED",ISNUMBER(Applications!A789)),Applications!A789-WEEKDAY(Applications!A789,3),"")</f>
        <v/>
      </c>
      <c r="H789" s="26">
        <f>IF(AND(UPPER(TRIM(Applications!I789))="NOT APPLIED",ISNUMBER(Applications!A789)),Applications!A789-WEEKDAY(Applications!A789,3),"")</f>
        <v/>
      </c>
      <c r="I789" s="26">
        <f>IF(AND(UPPER(TRIM(Applications!I789))="REJECTED",ISNUMBER(Applications!M789)),Applications!M789-WEEKDAY(Applications!M789,3),"")</f>
        <v/>
      </c>
      <c r="J789" s="26">
        <f>IF(AND(UPPER(TRIM(Applications!I789))="OFFER",ISNUMBER(Applications!M789)),Applications!M789-WEEKDAY(Applications!M789,3),"")</f>
        <v/>
      </c>
      <c r="K789" s="26">
        <f>IF(TRIM(Applications!J789)="","",IFERROR(LOOKUP(2,1/ISNUMBER(SEARCH($R$2:$R$25,Applications!J789)),$S$2:$S$25),""))</f>
        <v/>
      </c>
      <c r="L789" s="26">
        <f>IF(K789="","",IF(COUNTIF(K$2:K789,K789)=1,COUNTIF(K$2:K$2000,K789)+(2001-ROW())/100000,""))</f>
        <v/>
      </c>
      <c r="M789" s="26">
        <f>IF(TRIM(Applications!D789)="","",TRIM(LEFT(TRIM(Applications!D789),FIND(",",TRIM(Applications!D789)&amp;",")-1)))</f>
        <v/>
      </c>
      <c r="N789" s="26">
        <f>IF(M789="","",IF(LEN(TRIM(LEFT(TRIM(MID(TRIM(Applications!D789),FIND(",",TRIM(Applications!D789)&amp;",")+1,200)),FIND(",",TRIM(MID(TRIM(Applications!D789),FIND(",",TRIM(Applications!D789)&amp;",")+1,200))&amp;",")-1)))=2,UPPER(TRIM(LEFT(TRIM(MID(TRIM(Applications!D789),FIND(",",TRIM(Applications!D789)&amp;",")+1,200)),FIND(",",TRIM(MID(TRIM(Applications!D789),FIND(",",TRIM(Applications!D789)&amp;",")+1,200))&amp;",")-1))),IFERROR(VLOOKUP(LOWER(TRIM(LEFT(TRIM(MID(TRIM(Applications!D789),FIND(",",TRIM(Applications!D789)&amp;",")+1,200)),FIND(",",TRIM(MID(TRIM(Applications!D789),FIND(",",TRIM(Applications!D789)&amp;",")+1,200))&amp;",")-1))),$U$2:$V$67,2,FALSE),"")))</f>
        <v/>
      </c>
      <c r="O789" s="26">
        <f>IF(M789="","",IF(N789="",M789,M789&amp;", "&amp;N789))</f>
        <v/>
      </c>
      <c r="P789" s="26">
        <f>IF(O789="","",IF(COUNTIF(O$2:O789,O789)=1,COUNTIF(O$2:O$2000,O789)+(2001-ROW())/100000,""))</f>
        <v/>
      </c>
    </row>
    <row r="790">
      <c r="A790" s="26">
        <f>IF(AND(ISNUMBER(Applications!A790),ISNUMBER(Applications!M790),OR(UPPER(TRIM(Applications!I790))="INTERVIEWING",UPPER(TRIM(Applications!I790))="REJECTED",UPPER(TRIM(Applications!I790))="OFFER")),IF(Applications!M790&gt;=Applications!A790,Applications!M790-Applications!A790,""),"")</f>
        <v/>
      </c>
      <c r="B790" s="26">
        <f>IF(AND(D790=1,ISNUMBER(Applications!A790)),WEEKDAY(Applications!A790),"")</f>
        <v/>
      </c>
      <c r="C790" s="27">
        <f>IF(AND(D790=1,ISNUMBER(Applications!A790)),Applications!A790-WEEKDAY(Applications!A790,3),"")</f>
        <v/>
      </c>
      <c r="D790" s="26">
        <f>IF(OR(UPPER(TRIM(Applications!I790))="APPLIED",UPPER(TRIM(Applications!I790))="INTERVIEWING",UPPER(TRIM(Applications!I790))="REJECTED",UPPER(TRIM(Applications!I790))="OFFER"),1,0)</f>
        <v/>
      </c>
      <c r="E790" s="26">
        <f>IF(AND(ISNUMBER(Applications!M790),OR(N(Applications!O790)&gt;0,UPPER(TRIM(Applications!I790))="INTERVIEWING",UPPER(TRIM(Applications!I790))="OFFER")),Applications!M790-WEEKDAY(Applications!M790,3),"")</f>
        <v/>
      </c>
      <c r="F790" s="26">
        <f>IF(AND(UPPER(TRIM(Applications!I790))="SKIPPED",ISNUMBER(Applications!A790)),Applications!A790-WEEKDAY(Applications!A790,3),"")</f>
        <v/>
      </c>
      <c r="G790" s="26">
        <f>IF(AND(UPPER(TRIM(Applications!I790))="BOOKMARKED",ISNUMBER(Applications!A790)),Applications!A790-WEEKDAY(Applications!A790,3),"")</f>
        <v/>
      </c>
      <c r="H790" s="26">
        <f>IF(AND(UPPER(TRIM(Applications!I790))="NOT APPLIED",ISNUMBER(Applications!A790)),Applications!A790-WEEKDAY(Applications!A790,3),"")</f>
        <v/>
      </c>
      <c r="I790" s="26">
        <f>IF(AND(UPPER(TRIM(Applications!I790))="REJECTED",ISNUMBER(Applications!M790)),Applications!M790-WEEKDAY(Applications!M790,3),"")</f>
        <v/>
      </c>
      <c r="J790" s="26">
        <f>IF(AND(UPPER(TRIM(Applications!I790))="OFFER",ISNUMBER(Applications!M790)),Applications!M790-WEEKDAY(Applications!M790,3),"")</f>
        <v/>
      </c>
      <c r="K790" s="26">
        <f>IF(TRIM(Applications!J790)="","",IFERROR(LOOKUP(2,1/ISNUMBER(SEARCH($R$2:$R$25,Applications!J790)),$S$2:$S$25),""))</f>
        <v/>
      </c>
      <c r="L790" s="26">
        <f>IF(K790="","",IF(COUNTIF(K$2:K790,K790)=1,COUNTIF(K$2:K$2000,K790)+(2001-ROW())/100000,""))</f>
        <v/>
      </c>
      <c r="M790" s="26">
        <f>IF(TRIM(Applications!D790)="","",TRIM(LEFT(TRIM(Applications!D790),FIND(",",TRIM(Applications!D790)&amp;",")-1)))</f>
        <v/>
      </c>
      <c r="N790" s="26">
        <f>IF(M790="","",IF(LEN(TRIM(LEFT(TRIM(MID(TRIM(Applications!D790),FIND(",",TRIM(Applications!D790)&amp;",")+1,200)),FIND(",",TRIM(MID(TRIM(Applications!D790),FIND(",",TRIM(Applications!D790)&amp;",")+1,200))&amp;",")-1)))=2,UPPER(TRIM(LEFT(TRIM(MID(TRIM(Applications!D790),FIND(",",TRIM(Applications!D790)&amp;",")+1,200)),FIND(",",TRIM(MID(TRIM(Applications!D790),FIND(",",TRIM(Applications!D790)&amp;",")+1,200))&amp;",")-1))),IFERROR(VLOOKUP(LOWER(TRIM(LEFT(TRIM(MID(TRIM(Applications!D790),FIND(",",TRIM(Applications!D790)&amp;",")+1,200)),FIND(",",TRIM(MID(TRIM(Applications!D790),FIND(",",TRIM(Applications!D790)&amp;",")+1,200))&amp;",")-1))),$U$2:$V$67,2,FALSE),"")))</f>
        <v/>
      </c>
      <c r="O790" s="26">
        <f>IF(M790="","",IF(N790="",M790,M790&amp;", "&amp;N790))</f>
        <v/>
      </c>
      <c r="P790" s="26">
        <f>IF(O790="","",IF(COUNTIF(O$2:O790,O790)=1,COUNTIF(O$2:O$2000,O790)+(2001-ROW())/100000,""))</f>
        <v/>
      </c>
    </row>
    <row r="791">
      <c r="A791" s="26">
        <f>IF(AND(ISNUMBER(Applications!A791),ISNUMBER(Applications!M791),OR(UPPER(TRIM(Applications!I791))="INTERVIEWING",UPPER(TRIM(Applications!I791))="REJECTED",UPPER(TRIM(Applications!I791))="OFFER")),IF(Applications!M791&gt;=Applications!A791,Applications!M791-Applications!A791,""),"")</f>
        <v/>
      </c>
      <c r="B791" s="26">
        <f>IF(AND(D791=1,ISNUMBER(Applications!A791)),WEEKDAY(Applications!A791),"")</f>
        <v/>
      </c>
      <c r="C791" s="27">
        <f>IF(AND(D791=1,ISNUMBER(Applications!A791)),Applications!A791-WEEKDAY(Applications!A791,3),"")</f>
        <v/>
      </c>
      <c r="D791" s="26">
        <f>IF(OR(UPPER(TRIM(Applications!I791))="APPLIED",UPPER(TRIM(Applications!I791))="INTERVIEWING",UPPER(TRIM(Applications!I791))="REJECTED",UPPER(TRIM(Applications!I791))="OFFER"),1,0)</f>
        <v/>
      </c>
      <c r="E791" s="26">
        <f>IF(AND(ISNUMBER(Applications!M791),OR(N(Applications!O791)&gt;0,UPPER(TRIM(Applications!I791))="INTERVIEWING",UPPER(TRIM(Applications!I791))="OFFER")),Applications!M791-WEEKDAY(Applications!M791,3),"")</f>
        <v/>
      </c>
      <c r="F791" s="26">
        <f>IF(AND(UPPER(TRIM(Applications!I791))="SKIPPED",ISNUMBER(Applications!A791)),Applications!A791-WEEKDAY(Applications!A791,3),"")</f>
        <v/>
      </c>
      <c r="G791" s="26">
        <f>IF(AND(UPPER(TRIM(Applications!I791))="BOOKMARKED",ISNUMBER(Applications!A791)),Applications!A791-WEEKDAY(Applications!A791,3),"")</f>
        <v/>
      </c>
      <c r="H791" s="26">
        <f>IF(AND(UPPER(TRIM(Applications!I791))="NOT APPLIED",ISNUMBER(Applications!A791)),Applications!A791-WEEKDAY(Applications!A791,3),"")</f>
        <v/>
      </c>
      <c r="I791" s="26">
        <f>IF(AND(UPPER(TRIM(Applications!I791))="REJECTED",ISNUMBER(Applications!M791)),Applications!M791-WEEKDAY(Applications!M791,3),"")</f>
        <v/>
      </c>
      <c r="J791" s="26">
        <f>IF(AND(UPPER(TRIM(Applications!I791))="OFFER",ISNUMBER(Applications!M791)),Applications!M791-WEEKDAY(Applications!M791,3),"")</f>
        <v/>
      </c>
      <c r="K791" s="26">
        <f>IF(TRIM(Applications!J791)="","",IFERROR(LOOKUP(2,1/ISNUMBER(SEARCH($R$2:$R$25,Applications!J791)),$S$2:$S$25),""))</f>
        <v/>
      </c>
      <c r="L791" s="26">
        <f>IF(K791="","",IF(COUNTIF(K$2:K791,K791)=1,COUNTIF(K$2:K$2000,K791)+(2001-ROW())/100000,""))</f>
        <v/>
      </c>
      <c r="M791" s="26">
        <f>IF(TRIM(Applications!D791)="","",TRIM(LEFT(TRIM(Applications!D791),FIND(",",TRIM(Applications!D791)&amp;",")-1)))</f>
        <v/>
      </c>
      <c r="N791" s="26">
        <f>IF(M791="","",IF(LEN(TRIM(LEFT(TRIM(MID(TRIM(Applications!D791),FIND(",",TRIM(Applications!D791)&amp;",")+1,200)),FIND(",",TRIM(MID(TRIM(Applications!D791),FIND(",",TRIM(Applications!D791)&amp;",")+1,200))&amp;",")-1)))=2,UPPER(TRIM(LEFT(TRIM(MID(TRIM(Applications!D791),FIND(",",TRIM(Applications!D791)&amp;",")+1,200)),FIND(",",TRIM(MID(TRIM(Applications!D791),FIND(",",TRIM(Applications!D791)&amp;",")+1,200))&amp;",")-1))),IFERROR(VLOOKUP(LOWER(TRIM(LEFT(TRIM(MID(TRIM(Applications!D791),FIND(",",TRIM(Applications!D791)&amp;",")+1,200)),FIND(",",TRIM(MID(TRIM(Applications!D791),FIND(",",TRIM(Applications!D791)&amp;",")+1,200))&amp;",")-1))),$U$2:$V$67,2,FALSE),"")))</f>
        <v/>
      </c>
      <c r="O791" s="26">
        <f>IF(M791="","",IF(N791="",M791,M791&amp;", "&amp;N791))</f>
        <v/>
      </c>
      <c r="P791" s="26">
        <f>IF(O791="","",IF(COUNTIF(O$2:O791,O791)=1,COUNTIF(O$2:O$2000,O791)+(2001-ROW())/100000,""))</f>
        <v/>
      </c>
    </row>
    <row r="792">
      <c r="A792" s="26">
        <f>IF(AND(ISNUMBER(Applications!A792),ISNUMBER(Applications!M792),OR(UPPER(TRIM(Applications!I792))="INTERVIEWING",UPPER(TRIM(Applications!I792))="REJECTED",UPPER(TRIM(Applications!I792))="OFFER")),IF(Applications!M792&gt;=Applications!A792,Applications!M792-Applications!A792,""),"")</f>
        <v/>
      </c>
      <c r="B792" s="26">
        <f>IF(AND(D792=1,ISNUMBER(Applications!A792)),WEEKDAY(Applications!A792),"")</f>
        <v/>
      </c>
      <c r="C792" s="27">
        <f>IF(AND(D792=1,ISNUMBER(Applications!A792)),Applications!A792-WEEKDAY(Applications!A792,3),"")</f>
        <v/>
      </c>
      <c r="D792" s="26">
        <f>IF(OR(UPPER(TRIM(Applications!I792))="APPLIED",UPPER(TRIM(Applications!I792))="INTERVIEWING",UPPER(TRIM(Applications!I792))="REJECTED",UPPER(TRIM(Applications!I792))="OFFER"),1,0)</f>
        <v/>
      </c>
      <c r="E792" s="26">
        <f>IF(AND(ISNUMBER(Applications!M792),OR(N(Applications!O792)&gt;0,UPPER(TRIM(Applications!I792))="INTERVIEWING",UPPER(TRIM(Applications!I792))="OFFER")),Applications!M792-WEEKDAY(Applications!M792,3),"")</f>
        <v/>
      </c>
      <c r="F792" s="26">
        <f>IF(AND(UPPER(TRIM(Applications!I792))="SKIPPED",ISNUMBER(Applications!A792)),Applications!A792-WEEKDAY(Applications!A792,3),"")</f>
        <v/>
      </c>
      <c r="G792" s="26">
        <f>IF(AND(UPPER(TRIM(Applications!I792))="BOOKMARKED",ISNUMBER(Applications!A792)),Applications!A792-WEEKDAY(Applications!A792,3),"")</f>
        <v/>
      </c>
      <c r="H792" s="26">
        <f>IF(AND(UPPER(TRIM(Applications!I792))="NOT APPLIED",ISNUMBER(Applications!A792)),Applications!A792-WEEKDAY(Applications!A792,3),"")</f>
        <v/>
      </c>
      <c r="I792" s="26">
        <f>IF(AND(UPPER(TRIM(Applications!I792))="REJECTED",ISNUMBER(Applications!M792)),Applications!M792-WEEKDAY(Applications!M792,3),"")</f>
        <v/>
      </c>
      <c r="J792" s="26">
        <f>IF(AND(UPPER(TRIM(Applications!I792))="OFFER",ISNUMBER(Applications!M792)),Applications!M792-WEEKDAY(Applications!M792,3),"")</f>
        <v/>
      </c>
      <c r="K792" s="26">
        <f>IF(TRIM(Applications!J792)="","",IFERROR(LOOKUP(2,1/ISNUMBER(SEARCH($R$2:$R$25,Applications!J792)),$S$2:$S$25),""))</f>
        <v/>
      </c>
      <c r="L792" s="26">
        <f>IF(K792="","",IF(COUNTIF(K$2:K792,K792)=1,COUNTIF(K$2:K$2000,K792)+(2001-ROW())/100000,""))</f>
        <v/>
      </c>
      <c r="M792" s="26">
        <f>IF(TRIM(Applications!D792)="","",TRIM(LEFT(TRIM(Applications!D792),FIND(",",TRIM(Applications!D792)&amp;",")-1)))</f>
        <v/>
      </c>
      <c r="N792" s="26">
        <f>IF(M792="","",IF(LEN(TRIM(LEFT(TRIM(MID(TRIM(Applications!D792),FIND(",",TRIM(Applications!D792)&amp;",")+1,200)),FIND(",",TRIM(MID(TRIM(Applications!D792),FIND(",",TRIM(Applications!D792)&amp;",")+1,200))&amp;",")-1)))=2,UPPER(TRIM(LEFT(TRIM(MID(TRIM(Applications!D792),FIND(",",TRIM(Applications!D792)&amp;",")+1,200)),FIND(",",TRIM(MID(TRIM(Applications!D792),FIND(",",TRIM(Applications!D792)&amp;",")+1,200))&amp;",")-1))),IFERROR(VLOOKUP(LOWER(TRIM(LEFT(TRIM(MID(TRIM(Applications!D792),FIND(",",TRIM(Applications!D792)&amp;",")+1,200)),FIND(",",TRIM(MID(TRIM(Applications!D792),FIND(",",TRIM(Applications!D792)&amp;",")+1,200))&amp;",")-1))),$U$2:$V$67,2,FALSE),"")))</f>
        <v/>
      </c>
      <c r="O792" s="26">
        <f>IF(M792="","",IF(N792="",M792,M792&amp;", "&amp;N792))</f>
        <v/>
      </c>
      <c r="P792" s="26">
        <f>IF(O792="","",IF(COUNTIF(O$2:O792,O792)=1,COUNTIF(O$2:O$2000,O792)+(2001-ROW())/100000,""))</f>
        <v/>
      </c>
    </row>
    <row r="793">
      <c r="A793" s="26">
        <f>IF(AND(ISNUMBER(Applications!A793),ISNUMBER(Applications!M793),OR(UPPER(TRIM(Applications!I793))="INTERVIEWING",UPPER(TRIM(Applications!I793))="REJECTED",UPPER(TRIM(Applications!I793))="OFFER")),IF(Applications!M793&gt;=Applications!A793,Applications!M793-Applications!A793,""),"")</f>
        <v/>
      </c>
      <c r="B793" s="26">
        <f>IF(AND(D793=1,ISNUMBER(Applications!A793)),WEEKDAY(Applications!A793),"")</f>
        <v/>
      </c>
      <c r="C793" s="27">
        <f>IF(AND(D793=1,ISNUMBER(Applications!A793)),Applications!A793-WEEKDAY(Applications!A793,3),"")</f>
        <v/>
      </c>
      <c r="D793" s="26">
        <f>IF(OR(UPPER(TRIM(Applications!I793))="APPLIED",UPPER(TRIM(Applications!I793))="INTERVIEWING",UPPER(TRIM(Applications!I793))="REJECTED",UPPER(TRIM(Applications!I793))="OFFER"),1,0)</f>
        <v/>
      </c>
      <c r="E793" s="26">
        <f>IF(AND(ISNUMBER(Applications!M793),OR(N(Applications!O793)&gt;0,UPPER(TRIM(Applications!I793))="INTERVIEWING",UPPER(TRIM(Applications!I793))="OFFER")),Applications!M793-WEEKDAY(Applications!M793,3),"")</f>
        <v/>
      </c>
      <c r="F793" s="26">
        <f>IF(AND(UPPER(TRIM(Applications!I793))="SKIPPED",ISNUMBER(Applications!A793)),Applications!A793-WEEKDAY(Applications!A793,3),"")</f>
        <v/>
      </c>
      <c r="G793" s="26">
        <f>IF(AND(UPPER(TRIM(Applications!I793))="BOOKMARKED",ISNUMBER(Applications!A793)),Applications!A793-WEEKDAY(Applications!A793,3),"")</f>
        <v/>
      </c>
      <c r="H793" s="26">
        <f>IF(AND(UPPER(TRIM(Applications!I793))="NOT APPLIED",ISNUMBER(Applications!A793)),Applications!A793-WEEKDAY(Applications!A793,3),"")</f>
        <v/>
      </c>
      <c r="I793" s="26">
        <f>IF(AND(UPPER(TRIM(Applications!I793))="REJECTED",ISNUMBER(Applications!M793)),Applications!M793-WEEKDAY(Applications!M793,3),"")</f>
        <v/>
      </c>
      <c r="J793" s="26">
        <f>IF(AND(UPPER(TRIM(Applications!I793))="OFFER",ISNUMBER(Applications!M793)),Applications!M793-WEEKDAY(Applications!M793,3),"")</f>
        <v/>
      </c>
      <c r="K793" s="26">
        <f>IF(TRIM(Applications!J793)="","",IFERROR(LOOKUP(2,1/ISNUMBER(SEARCH($R$2:$R$25,Applications!J793)),$S$2:$S$25),""))</f>
        <v/>
      </c>
      <c r="L793" s="26">
        <f>IF(K793="","",IF(COUNTIF(K$2:K793,K793)=1,COUNTIF(K$2:K$2000,K793)+(2001-ROW())/100000,""))</f>
        <v/>
      </c>
      <c r="M793" s="26">
        <f>IF(TRIM(Applications!D793)="","",TRIM(LEFT(TRIM(Applications!D793),FIND(",",TRIM(Applications!D793)&amp;",")-1)))</f>
        <v/>
      </c>
      <c r="N793" s="26">
        <f>IF(M793="","",IF(LEN(TRIM(LEFT(TRIM(MID(TRIM(Applications!D793),FIND(",",TRIM(Applications!D793)&amp;",")+1,200)),FIND(",",TRIM(MID(TRIM(Applications!D793),FIND(",",TRIM(Applications!D793)&amp;",")+1,200))&amp;",")-1)))=2,UPPER(TRIM(LEFT(TRIM(MID(TRIM(Applications!D793),FIND(",",TRIM(Applications!D793)&amp;",")+1,200)),FIND(",",TRIM(MID(TRIM(Applications!D793),FIND(",",TRIM(Applications!D793)&amp;",")+1,200))&amp;",")-1))),IFERROR(VLOOKUP(LOWER(TRIM(LEFT(TRIM(MID(TRIM(Applications!D793),FIND(",",TRIM(Applications!D793)&amp;",")+1,200)),FIND(",",TRIM(MID(TRIM(Applications!D793),FIND(",",TRIM(Applications!D793)&amp;",")+1,200))&amp;",")-1))),$U$2:$V$67,2,FALSE),"")))</f>
        <v/>
      </c>
      <c r="O793" s="26">
        <f>IF(M793="","",IF(N793="",M793,M793&amp;", "&amp;N793))</f>
        <v/>
      </c>
      <c r="P793" s="26">
        <f>IF(O793="","",IF(COUNTIF(O$2:O793,O793)=1,COUNTIF(O$2:O$2000,O793)+(2001-ROW())/100000,""))</f>
        <v/>
      </c>
    </row>
    <row r="794">
      <c r="A794" s="26">
        <f>IF(AND(ISNUMBER(Applications!A794),ISNUMBER(Applications!M794),OR(UPPER(TRIM(Applications!I794))="INTERVIEWING",UPPER(TRIM(Applications!I794))="REJECTED",UPPER(TRIM(Applications!I794))="OFFER")),IF(Applications!M794&gt;=Applications!A794,Applications!M794-Applications!A794,""),"")</f>
        <v/>
      </c>
      <c r="B794" s="26">
        <f>IF(AND(D794=1,ISNUMBER(Applications!A794)),WEEKDAY(Applications!A794),"")</f>
        <v/>
      </c>
      <c r="C794" s="27">
        <f>IF(AND(D794=1,ISNUMBER(Applications!A794)),Applications!A794-WEEKDAY(Applications!A794,3),"")</f>
        <v/>
      </c>
      <c r="D794" s="26">
        <f>IF(OR(UPPER(TRIM(Applications!I794))="APPLIED",UPPER(TRIM(Applications!I794))="INTERVIEWING",UPPER(TRIM(Applications!I794))="REJECTED",UPPER(TRIM(Applications!I794))="OFFER"),1,0)</f>
        <v/>
      </c>
      <c r="E794" s="26">
        <f>IF(AND(ISNUMBER(Applications!M794),OR(N(Applications!O794)&gt;0,UPPER(TRIM(Applications!I794))="INTERVIEWING",UPPER(TRIM(Applications!I794))="OFFER")),Applications!M794-WEEKDAY(Applications!M794,3),"")</f>
        <v/>
      </c>
      <c r="F794" s="26">
        <f>IF(AND(UPPER(TRIM(Applications!I794))="SKIPPED",ISNUMBER(Applications!A794)),Applications!A794-WEEKDAY(Applications!A794,3),"")</f>
        <v/>
      </c>
      <c r="G794" s="26">
        <f>IF(AND(UPPER(TRIM(Applications!I794))="BOOKMARKED",ISNUMBER(Applications!A794)),Applications!A794-WEEKDAY(Applications!A794,3),"")</f>
        <v/>
      </c>
      <c r="H794" s="26">
        <f>IF(AND(UPPER(TRIM(Applications!I794))="NOT APPLIED",ISNUMBER(Applications!A794)),Applications!A794-WEEKDAY(Applications!A794,3),"")</f>
        <v/>
      </c>
      <c r="I794" s="26">
        <f>IF(AND(UPPER(TRIM(Applications!I794))="REJECTED",ISNUMBER(Applications!M794)),Applications!M794-WEEKDAY(Applications!M794,3),"")</f>
        <v/>
      </c>
      <c r="J794" s="26">
        <f>IF(AND(UPPER(TRIM(Applications!I794))="OFFER",ISNUMBER(Applications!M794)),Applications!M794-WEEKDAY(Applications!M794,3),"")</f>
        <v/>
      </c>
      <c r="K794" s="26">
        <f>IF(TRIM(Applications!J794)="","",IFERROR(LOOKUP(2,1/ISNUMBER(SEARCH($R$2:$R$25,Applications!J794)),$S$2:$S$25),""))</f>
        <v/>
      </c>
      <c r="L794" s="26">
        <f>IF(K794="","",IF(COUNTIF(K$2:K794,K794)=1,COUNTIF(K$2:K$2000,K794)+(2001-ROW())/100000,""))</f>
        <v/>
      </c>
      <c r="M794" s="26">
        <f>IF(TRIM(Applications!D794)="","",TRIM(LEFT(TRIM(Applications!D794),FIND(",",TRIM(Applications!D794)&amp;",")-1)))</f>
        <v/>
      </c>
      <c r="N794" s="26">
        <f>IF(M794="","",IF(LEN(TRIM(LEFT(TRIM(MID(TRIM(Applications!D794),FIND(",",TRIM(Applications!D794)&amp;",")+1,200)),FIND(",",TRIM(MID(TRIM(Applications!D794),FIND(",",TRIM(Applications!D794)&amp;",")+1,200))&amp;",")-1)))=2,UPPER(TRIM(LEFT(TRIM(MID(TRIM(Applications!D794),FIND(",",TRIM(Applications!D794)&amp;",")+1,200)),FIND(",",TRIM(MID(TRIM(Applications!D794),FIND(",",TRIM(Applications!D794)&amp;",")+1,200))&amp;",")-1))),IFERROR(VLOOKUP(LOWER(TRIM(LEFT(TRIM(MID(TRIM(Applications!D794),FIND(",",TRIM(Applications!D794)&amp;",")+1,200)),FIND(",",TRIM(MID(TRIM(Applications!D794),FIND(",",TRIM(Applications!D794)&amp;",")+1,200))&amp;",")-1))),$U$2:$V$67,2,FALSE),"")))</f>
        <v/>
      </c>
      <c r="O794" s="26">
        <f>IF(M794="","",IF(N794="",M794,M794&amp;", "&amp;N794))</f>
        <v/>
      </c>
      <c r="P794" s="26">
        <f>IF(O794="","",IF(COUNTIF(O$2:O794,O794)=1,COUNTIF(O$2:O$2000,O794)+(2001-ROW())/100000,""))</f>
        <v/>
      </c>
    </row>
    <row r="795">
      <c r="A795" s="26">
        <f>IF(AND(ISNUMBER(Applications!A795),ISNUMBER(Applications!M795),OR(UPPER(TRIM(Applications!I795))="INTERVIEWING",UPPER(TRIM(Applications!I795))="REJECTED",UPPER(TRIM(Applications!I795))="OFFER")),IF(Applications!M795&gt;=Applications!A795,Applications!M795-Applications!A795,""),"")</f>
        <v/>
      </c>
      <c r="B795" s="26">
        <f>IF(AND(D795=1,ISNUMBER(Applications!A795)),WEEKDAY(Applications!A795),"")</f>
        <v/>
      </c>
      <c r="C795" s="27">
        <f>IF(AND(D795=1,ISNUMBER(Applications!A795)),Applications!A795-WEEKDAY(Applications!A795,3),"")</f>
        <v/>
      </c>
      <c r="D795" s="26">
        <f>IF(OR(UPPER(TRIM(Applications!I795))="APPLIED",UPPER(TRIM(Applications!I795))="INTERVIEWING",UPPER(TRIM(Applications!I795))="REJECTED",UPPER(TRIM(Applications!I795))="OFFER"),1,0)</f>
        <v/>
      </c>
      <c r="E795" s="26">
        <f>IF(AND(ISNUMBER(Applications!M795),OR(N(Applications!O795)&gt;0,UPPER(TRIM(Applications!I795))="INTERVIEWING",UPPER(TRIM(Applications!I795))="OFFER")),Applications!M795-WEEKDAY(Applications!M795,3),"")</f>
        <v/>
      </c>
      <c r="F795" s="26">
        <f>IF(AND(UPPER(TRIM(Applications!I795))="SKIPPED",ISNUMBER(Applications!A795)),Applications!A795-WEEKDAY(Applications!A795,3),"")</f>
        <v/>
      </c>
      <c r="G795" s="26">
        <f>IF(AND(UPPER(TRIM(Applications!I795))="BOOKMARKED",ISNUMBER(Applications!A795)),Applications!A795-WEEKDAY(Applications!A795,3),"")</f>
        <v/>
      </c>
      <c r="H795" s="26">
        <f>IF(AND(UPPER(TRIM(Applications!I795))="NOT APPLIED",ISNUMBER(Applications!A795)),Applications!A795-WEEKDAY(Applications!A795,3),"")</f>
        <v/>
      </c>
      <c r="I795" s="26">
        <f>IF(AND(UPPER(TRIM(Applications!I795))="REJECTED",ISNUMBER(Applications!M795)),Applications!M795-WEEKDAY(Applications!M795,3),"")</f>
        <v/>
      </c>
      <c r="J795" s="26">
        <f>IF(AND(UPPER(TRIM(Applications!I795))="OFFER",ISNUMBER(Applications!M795)),Applications!M795-WEEKDAY(Applications!M795,3),"")</f>
        <v/>
      </c>
      <c r="K795" s="26">
        <f>IF(TRIM(Applications!J795)="","",IFERROR(LOOKUP(2,1/ISNUMBER(SEARCH($R$2:$R$25,Applications!J795)),$S$2:$S$25),""))</f>
        <v/>
      </c>
      <c r="L795" s="26">
        <f>IF(K795="","",IF(COUNTIF(K$2:K795,K795)=1,COUNTIF(K$2:K$2000,K795)+(2001-ROW())/100000,""))</f>
        <v/>
      </c>
      <c r="M795" s="26">
        <f>IF(TRIM(Applications!D795)="","",TRIM(LEFT(TRIM(Applications!D795),FIND(",",TRIM(Applications!D795)&amp;",")-1)))</f>
        <v/>
      </c>
      <c r="N795" s="26">
        <f>IF(M795="","",IF(LEN(TRIM(LEFT(TRIM(MID(TRIM(Applications!D795),FIND(",",TRIM(Applications!D795)&amp;",")+1,200)),FIND(",",TRIM(MID(TRIM(Applications!D795),FIND(",",TRIM(Applications!D795)&amp;",")+1,200))&amp;",")-1)))=2,UPPER(TRIM(LEFT(TRIM(MID(TRIM(Applications!D795),FIND(",",TRIM(Applications!D795)&amp;",")+1,200)),FIND(",",TRIM(MID(TRIM(Applications!D795),FIND(",",TRIM(Applications!D795)&amp;",")+1,200))&amp;",")-1))),IFERROR(VLOOKUP(LOWER(TRIM(LEFT(TRIM(MID(TRIM(Applications!D795),FIND(",",TRIM(Applications!D795)&amp;",")+1,200)),FIND(",",TRIM(MID(TRIM(Applications!D795),FIND(",",TRIM(Applications!D795)&amp;",")+1,200))&amp;",")-1))),$U$2:$V$67,2,FALSE),"")))</f>
        <v/>
      </c>
      <c r="O795" s="26">
        <f>IF(M795="","",IF(N795="",M795,M795&amp;", "&amp;N795))</f>
        <v/>
      </c>
      <c r="P795" s="26">
        <f>IF(O795="","",IF(COUNTIF(O$2:O795,O795)=1,COUNTIF(O$2:O$2000,O795)+(2001-ROW())/100000,""))</f>
        <v/>
      </c>
    </row>
    <row r="796">
      <c r="A796" s="26">
        <f>IF(AND(ISNUMBER(Applications!A796),ISNUMBER(Applications!M796),OR(UPPER(TRIM(Applications!I796))="INTERVIEWING",UPPER(TRIM(Applications!I796))="REJECTED",UPPER(TRIM(Applications!I796))="OFFER")),IF(Applications!M796&gt;=Applications!A796,Applications!M796-Applications!A796,""),"")</f>
        <v/>
      </c>
      <c r="B796" s="26">
        <f>IF(AND(D796=1,ISNUMBER(Applications!A796)),WEEKDAY(Applications!A796),"")</f>
        <v/>
      </c>
      <c r="C796" s="27">
        <f>IF(AND(D796=1,ISNUMBER(Applications!A796)),Applications!A796-WEEKDAY(Applications!A796,3),"")</f>
        <v/>
      </c>
      <c r="D796" s="26">
        <f>IF(OR(UPPER(TRIM(Applications!I796))="APPLIED",UPPER(TRIM(Applications!I796))="INTERVIEWING",UPPER(TRIM(Applications!I796))="REJECTED",UPPER(TRIM(Applications!I796))="OFFER"),1,0)</f>
        <v/>
      </c>
      <c r="E796" s="26">
        <f>IF(AND(ISNUMBER(Applications!M796),OR(N(Applications!O796)&gt;0,UPPER(TRIM(Applications!I796))="INTERVIEWING",UPPER(TRIM(Applications!I796))="OFFER")),Applications!M796-WEEKDAY(Applications!M796,3),"")</f>
        <v/>
      </c>
      <c r="F796" s="26">
        <f>IF(AND(UPPER(TRIM(Applications!I796))="SKIPPED",ISNUMBER(Applications!A796)),Applications!A796-WEEKDAY(Applications!A796,3),"")</f>
        <v/>
      </c>
      <c r="G796" s="26">
        <f>IF(AND(UPPER(TRIM(Applications!I796))="BOOKMARKED",ISNUMBER(Applications!A796)),Applications!A796-WEEKDAY(Applications!A796,3),"")</f>
        <v/>
      </c>
      <c r="H796" s="26">
        <f>IF(AND(UPPER(TRIM(Applications!I796))="NOT APPLIED",ISNUMBER(Applications!A796)),Applications!A796-WEEKDAY(Applications!A796,3),"")</f>
        <v/>
      </c>
      <c r="I796" s="26">
        <f>IF(AND(UPPER(TRIM(Applications!I796))="REJECTED",ISNUMBER(Applications!M796)),Applications!M796-WEEKDAY(Applications!M796,3),"")</f>
        <v/>
      </c>
      <c r="J796" s="26">
        <f>IF(AND(UPPER(TRIM(Applications!I796))="OFFER",ISNUMBER(Applications!M796)),Applications!M796-WEEKDAY(Applications!M796,3),"")</f>
        <v/>
      </c>
      <c r="K796" s="26">
        <f>IF(TRIM(Applications!J796)="","",IFERROR(LOOKUP(2,1/ISNUMBER(SEARCH($R$2:$R$25,Applications!J796)),$S$2:$S$25),""))</f>
        <v/>
      </c>
      <c r="L796" s="26">
        <f>IF(K796="","",IF(COUNTIF(K$2:K796,K796)=1,COUNTIF(K$2:K$2000,K796)+(2001-ROW())/100000,""))</f>
        <v/>
      </c>
      <c r="M796" s="26">
        <f>IF(TRIM(Applications!D796)="","",TRIM(LEFT(TRIM(Applications!D796),FIND(",",TRIM(Applications!D796)&amp;",")-1)))</f>
        <v/>
      </c>
      <c r="N796" s="26">
        <f>IF(M796="","",IF(LEN(TRIM(LEFT(TRIM(MID(TRIM(Applications!D796),FIND(",",TRIM(Applications!D796)&amp;",")+1,200)),FIND(",",TRIM(MID(TRIM(Applications!D796),FIND(",",TRIM(Applications!D796)&amp;",")+1,200))&amp;",")-1)))=2,UPPER(TRIM(LEFT(TRIM(MID(TRIM(Applications!D796),FIND(",",TRIM(Applications!D796)&amp;",")+1,200)),FIND(",",TRIM(MID(TRIM(Applications!D796),FIND(",",TRIM(Applications!D796)&amp;",")+1,200))&amp;",")-1))),IFERROR(VLOOKUP(LOWER(TRIM(LEFT(TRIM(MID(TRIM(Applications!D796),FIND(",",TRIM(Applications!D796)&amp;",")+1,200)),FIND(",",TRIM(MID(TRIM(Applications!D796),FIND(",",TRIM(Applications!D796)&amp;",")+1,200))&amp;",")-1))),$U$2:$V$67,2,FALSE),"")))</f>
        <v/>
      </c>
      <c r="O796" s="26">
        <f>IF(M796="","",IF(N796="",M796,M796&amp;", "&amp;N796))</f>
        <v/>
      </c>
      <c r="P796" s="26">
        <f>IF(O796="","",IF(COUNTIF(O$2:O796,O796)=1,COUNTIF(O$2:O$2000,O796)+(2001-ROW())/100000,""))</f>
        <v/>
      </c>
    </row>
    <row r="797">
      <c r="A797" s="26">
        <f>IF(AND(ISNUMBER(Applications!A797),ISNUMBER(Applications!M797),OR(UPPER(TRIM(Applications!I797))="INTERVIEWING",UPPER(TRIM(Applications!I797))="REJECTED",UPPER(TRIM(Applications!I797))="OFFER")),IF(Applications!M797&gt;=Applications!A797,Applications!M797-Applications!A797,""),"")</f>
        <v/>
      </c>
      <c r="B797" s="26">
        <f>IF(AND(D797=1,ISNUMBER(Applications!A797)),WEEKDAY(Applications!A797),"")</f>
        <v/>
      </c>
      <c r="C797" s="27">
        <f>IF(AND(D797=1,ISNUMBER(Applications!A797)),Applications!A797-WEEKDAY(Applications!A797,3),"")</f>
        <v/>
      </c>
      <c r="D797" s="26">
        <f>IF(OR(UPPER(TRIM(Applications!I797))="APPLIED",UPPER(TRIM(Applications!I797))="INTERVIEWING",UPPER(TRIM(Applications!I797))="REJECTED",UPPER(TRIM(Applications!I797))="OFFER"),1,0)</f>
        <v/>
      </c>
      <c r="E797" s="26">
        <f>IF(AND(ISNUMBER(Applications!M797),OR(N(Applications!O797)&gt;0,UPPER(TRIM(Applications!I797))="INTERVIEWING",UPPER(TRIM(Applications!I797))="OFFER")),Applications!M797-WEEKDAY(Applications!M797,3),"")</f>
        <v/>
      </c>
      <c r="F797" s="26">
        <f>IF(AND(UPPER(TRIM(Applications!I797))="SKIPPED",ISNUMBER(Applications!A797)),Applications!A797-WEEKDAY(Applications!A797,3),"")</f>
        <v/>
      </c>
      <c r="G797" s="26">
        <f>IF(AND(UPPER(TRIM(Applications!I797))="BOOKMARKED",ISNUMBER(Applications!A797)),Applications!A797-WEEKDAY(Applications!A797,3),"")</f>
        <v/>
      </c>
      <c r="H797" s="26">
        <f>IF(AND(UPPER(TRIM(Applications!I797))="NOT APPLIED",ISNUMBER(Applications!A797)),Applications!A797-WEEKDAY(Applications!A797,3),"")</f>
        <v/>
      </c>
      <c r="I797" s="26">
        <f>IF(AND(UPPER(TRIM(Applications!I797))="REJECTED",ISNUMBER(Applications!M797)),Applications!M797-WEEKDAY(Applications!M797,3),"")</f>
        <v/>
      </c>
      <c r="J797" s="26">
        <f>IF(AND(UPPER(TRIM(Applications!I797))="OFFER",ISNUMBER(Applications!M797)),Applications!M797-WEEKDAY(Applications!M797,3),"")</f>
        <v/>
      </c>
      <c r="K797" s="26">
        <f>IF(TRIM(Applications!J797)="","",IFERROR(LOOKUP(2,1/ISNUMBER(SEARCH($R$2:$R$25,Applications!J797)),$S$2:$S$25),""))</f>
        <v/>
      </c>
      <c r="L797" s="26">
        <f>IF(K797="","",IF(COUNTIF(K$2:K797,K797)=1,COUNTIF(K$2:K$2000,K797)+(2001-ROW())/100000,""))</f>
        <v/>
      </c>
      <c r="M797" s="26">
        <f>IF(TRIM(Applications!D797)="","",TRIM(LEFT(TRIM(Applications!D797),FIND(",",TRIM(Applications!D797)&amp;",")-1)))</f>
        <v/>
      </c>
      <c r="N797" s="26">
        <f>IF(M797="","",IF(LEN(TRIM(LEFT(TRIM(MID(TRIM(Applications!D797),FIND(",",TRIM(Applications!D797)&amp;",")+1,200)),FIND(",",TRIM(MID(TRIM(Applications!D797),FIND(",",TRIM(Applications!D797)&amp;",")+1,200))&amp;",")-1)))=2,UPPER(TRIM(LEFT(TRIM(MID(TRIM(Applications!D797),FIND(",",TRIM(Applications!D797)&amp;",")+1,200)),FIND(",",TRIM(MID(TRIM(Applications!D797),FIND(",",TRIM(Applications!D797)&amp;",")+1,200))&amp;",")-1))),IFERROR(VLOOKUP(LOWER(TRIM(LEFT(TRIM(MID(TRIM(Applications!D797),FIND(",",TRIM(Applications!D797)&amp;",")+1,200)),FIND(",",TRIM(MID(TRIM(Applications!D797),FIND(",",TRIM(Applications!D797)&amp;",")+1,200))&amp;",")-1))),$U$2:$V$67,2,FALSE),"")))</f>
        <v/>
      </c>
      <c r="O797" s="26">
        <f>IF(M797="","",IF(N797="",M797,M797&amp;", "&amp;N797))</f>
        <v/>
      </c>
      <c r="P797" s="26">
        <f>IF(O797="","",IF(COUNTIF(O$2:O797,O797)=1,COUNTIF(O$2:O$2000,O797)+(2001-ROW())/100000,""))</f>
        <v/>
      </c>
    </row>
    <row r="798">
      <c r="A798" s="26">
        <f>IF(AND(ISNUMBER(Applications!A798),ISNUMBER(Applications!M798),OR(UPPER(TRIM(Applications!I798))="INTERVIEWING",UPPER(TRIM(Applications!I798))="REJECTED",UPPER(TRIM(Applications!I798))="OFFER")),IF(Applications!M798&gt;=Applications!A798,Applications!M798-Applications!A798,""),"")</f>
        <v/>
      </c>
      <c r="B798" s="26">
        <f>IF(AND(D798=1,ISNUMBER(Applications!A798)),WEEKDAY(Applications!A798),"")</f>
        <v/>
      </c>
      <c r="C798" s="27">
        <f>IF(AND(D798=1,ISNUMBER(Applications!A798)),Applications!A798-WEEKDAY(Applications!A798,3),"")</f>
        <v/>
      </c>
      <c r="D798" s="26">
        <f>IF(OR(UPPER(TRIM(Applications!I798))="APPLIED",UPPER(TRIM(Applications!I798))="INTERVIEWING",UPPER(TRIM(Applications!I798))="REJECTED",UPPER(TRIM(Applications!I798))="OFFER"),1,0)</f>
        <v/>
      </c>
      <c r="E798" s="26">
        <f>IF(AND(ISNUMBER(Applications!M798),OR(N(Applications!O798)&gt;0,UPPER(TRIM(Applications!I798))="INTERVIEWING",UPPER(TRIM(Applications!I798))="OFFER")),Applications!M798-WEEKDAY(Applications!M798,3),"")</f>
        <v/>
      </c>
      <c r="F798" s="26">
        <f>IF(AND(UPPER(TRIM(Applications!I798))="SKIPPED",ISNUMBER(Applications!A798)),Applications!A798-WEEKDAY(Applications!A798,3),"")</f>
        <v/>
      </c>
      <c r="G798" s="26">
        <f>IF(AND(UPPER(TRIM(Applications!I798))="BOOKMARKED",ISNUMBER(Applications!A798)),Applications!A798-WEEKDAY(Applications!A798,3),"")</f>
        <v/>
      </c>
      <c r="H798" s="26">
        <f>IF(AND(UPPER(TRIM(Applications!I798))="NOT APPLIED",ISNUMBER(Applications!A798)),Applications!A798-WEEKDAY(Applications!A798,3),"")</f>
        <v/>
      </c>
      <c r="I798" s="26">
        <f>IF(AND(UPPER(TRIM(Applications!I798))="REJECTED",ISNUMBER(Applications!M798)),Applications!M798-WEEKDAY(Applications!M798,3),"")</f>
        <v/>
      </c>
      <c r="J798" s="26">
        <f>IF(AND(UPPER(TRIM(Applications!I798))="OFFER",ISNUMBER(Applications!M798)),Applications!M798-WEEKDAY(Applications!M798,3),"")</f>
        <v/>
      </c>
      <c r="K798" s="26">
        <f>IF(TRIM(Applications!J798)="","",IFERROR(LOOKUP(2,1/ISNUMBER(SEARCH($R$2:$R$25,Applications!J798)),$S$2:$S$25),""))</f>
        <v/>
      </c>
      <c r="L798" s="26">
        <f>IF(K798="","",IF(COUNTIF(K$2:K798,K798)=1,COUNTIF(K$2:K$2000,K798)+(2001-ROW())/100000,""))</f>
        <v/>
      </c>
      <c r="M798" s="26">
        <f>IF(TRIM(Applications!D798)="","",TRIM(LEFT(TRIM(Applications!D798),FIND(",",TRIM(Applications!D798)&amp;",")-1)))</f>
        <v/>
      </c>
      <c r="N798" s="26">
        <f>IF(M798="","",IF(LEN(TRIM(LEFT(TRIM(MID(TRIM(Applications!D798),FIND(",",TRIM(Applications!D798)&amp;",")+1,200)),FIND(",",TRIM(MID(TRIM(Applications!D798),FIND(",",TRIM(Applications!D798)&amp;",")+1,200))&amp;",")-1)))=2,UPPER(TRIM(LEFT(TRIM(MID(TRIM(Applications!D798),FIND(",",TRIM(Applications!D798)&amp;",")+1,200)),FIND(",",TRIM(MID(TRIM(Applications!D798),FIND(",",TRIM(Applications!D798)&amp;",")+1,200))&amp;",")-1))),IFERROR(VLOOKUP(LOWER(TRIM(LEFT(TRIM(MID(TRIM(Applications!D798),FIND(",",TRIM(Applications!D798)&amp;",")+1,200)),FIND(",",TRIM(MID(TRIM(Applications!D798),FIND(",",TRIM(Applications!D798)&amp;",")+1,200))&amp;",")-1))),$U$2:$V$67,2,FALSE),"")))</f>
        <v/>
      </c>
      <c r="O798" s="26">
        <f>IF(M798="","",IF(N798="",M798,M798&amp;", "&amp;N798))</f>
        <v/>
      </c>
      <c r="P798" s="26">
        <f>IF(O798="","",IF(COUNTIF(O$2:O798,O798)=1,COUNTIF(O$2:O$2000,O798)+(2001-ROW())/100000,""))</f>
        <v/>
      </c>
    </row>
    <row r="799">
      <c r="A799" s="26">
        <f>IF(AND(ISNUMBER(Applications!A799),ISNUMBER(Applications!M799),OR(UPPER(TRIM(Applications!I799))="INTERVIEWING",UPPER(TRIM(Applications!I799))="REJECTED",UPPER(TRIM(Applications!I799))="OFFER")),IF(Applications!M799&gt;=Applications!A799,Applications!M799-Applications!A799,""),"")</f>
        <v/>
      </c>
      <c r="B799" s="26">
        <f>IF(AND(D799=1,ISNUMBER(Applications!A799)),WEEKDAY(Applications!A799),"")</f>
        <v/>
      </c>
      <c r="C799" s="27">
        <f>IF(AND(D799=1,ISNUMBER(Applications!A799)),Applications!A799-WEEKDAY(Applications!A799,3),"")</f>
        <v/>
      </c>
      <c r="D799" s="26">
        <f>IF(OR(UPPER(TRIM(Applications!I799))="APPLIED",UPPER(TRIM(Applications!I799))="INTERVIEWING",UPPER(TRIM(Applications!I799))="REJECTED",UPPER(TRIM(Applications!I799))="OFFER"),1,0)</f>
        <v/>
      </c>
      <c r="E799" s="26">
        <f>IF(AND(ISNUMBER(Applications!M799),OR(N(Applications!O799)&gt;0,UPPER(TRIM(Applications!I799))="INTERVIEWING",UPPER(TRIM(Applications!I799))="OFFER")),Applications!M799-WEEKDAY(Applications!M799,3),"")</f>
        <v/>
      </c>
      <c r="F799" s="26">
        <f>IF(AND(UPPER(TRIM(Applications!I799))="SKIPPED",ISNUMBER(Applications!A799)),Applications!A799-WEEKDAY(Applications!A799,3),"")</f>
        <v/>
      </c>
      <c r="G799" s="26">
        <f>IF(AND(UPPER(TRIM(Applications!I799))="BOOKMARKED",ISNUMBER(Applications!A799)),Applications!A799-WEEKDAY(Applications!A799,3),"")</f>
        <v/>
      </c>
      <c r="H799" s="26">
        <f>IF(AND(UPPER(TRIM(Applications!I799))="NOT APPLIED",ISNUMBER(Applications!A799)),Applications!A799-WEEKDAY(Applications!A799,3),"")</f>
        <v/>
      </c>
      <c r="I799" s="26">
        <f>IF(AND(UPPER(TRIM(Applications!I799))="REJECTED",ISNUMBER(Applications!M799)),Applications!M799-WEEKDAY(Applications!M799,3),"")</f>
        <v/>
      </c>
      <c r="J799" s="26">
        <f>IF(AND(UPPER(TRIM(Applications!I799))="OFFER",ISNUMBER(Applications!M799)),Applications!M799-WEEKDAY(Applications!M799,3),"")</f>
        <v/>
      </c>
      <c r="K799" s="26">
        <f>IF(TRIM(Applications!J799)="","",IFERROR(LOOKUP(2,1/ISNUMBER(SEARCH($R$2:$R$25,Applications!J799)),$S$2:$S$25),""))</f>
        <v/>
      </c>
      <c r="L799" s="26">
        <f>IF(K799="","",IF(COUNTIF(K$2:K799,K799)=1,COUNTIF(K$2:K$2000,K799)+(2001-ROW())/100000,""))</f>
        <v/>
      </c>
      <c r="M799" s="26">
        <f>IF(TRIM(Applications!D799)="","",TRIM(LEFT(TRIM(Applications!D799),FIND(",",TRIM(Applications!D799)&amp;",")-1)))</f>
        <v/>
      </c>
      <c r="N799" s="26">
        <f>IF(M799="","",IF(LEN(TRIM(LEFT(TRIM(MID(TRIM(Applications!D799),FIND(",",TRIM(Applications!D799)&amp;",")+1,200)),FIND(",",TRIM(MID(TRIM(Applications!D799),FIND(",",TRIM(Applications!D799)&amp;",")+1,200))&amp;",")-1)))=2,UPPER(TRIM(LEFT(TRIM(MID(TRIM(Applications!D799),FIND(",",TRIM(Applications!D799)&amp;",")+1,200)),FIND(",",TRIM(MID(TRIM(Applications!D799),FIND(",",TRIM(Applications!D799)&amp;",")+1,200))&amp;",")-1))),IFERROR(VLOOKUP(LOWER(TRIM(LEFT(TRIM(MID(TRIM(Applications!D799),FIND(",",TRIM(Applications!D799)&amp;",")+1,200)),FIND(",",TRIM(MID(TRIM(Applications!D799),FIND(",",TRIM(Applications!D799)&amp;",")+1,200))&amp;",")-1))),$U$2:$V$67,2,FALSE),"")))</f>
        <v/>
      </c>
      <c r="O799" s="26">
        <f>IF(M799="","",IF(N799="",M799,M799&amp;", "&amp;N799))</f>
        <v/>
      </c>
      <c r="P799" s="26">
        <f>IF(O799="","",IF(COUNTIF(O$2:O799,O799)=1,COUNTIF(O$2:O$2000,O799)+(2001-ROW())/100000,""))</f>
        <v/>
      </c>
    </row>
    <row r="800">
      <c r="A800" s="26">
        <f>IF(AND(ISNUMBER(Applications!A800),ISNUMBER(Applications!M800),OR(UPPER(TRIM(Applications!I800))="INTERVIEWING",UPPER(TRIM(Applications!I800))="REJECTED",UPPER(TRIM(Applications!I800))="OFFER")),IF(Applications!M800&gt;=Applications!A800,Applications!M800-Applications!A800,""),"")</f>
        <v/>
      </c>
      <c r="B800" s="26">
        <f>IF(AND(D800=1,ISNUMBER(Applications!A800)),WEEKDAY(Applications!A800),"")</f>
        <v/>
      </c>
      <c r="C800" s="27">
        <f>IF(AND(D800=1,ISNUMBER(Applications!A800)),Applications!A800-WEEKDAY(Applications!A800,3),"")</f>
        <v/>
      </c>
      <c r="D800" s="26">
        <f>IF(OR(UPPER(TRIM(Applications!I800))="APPLIED",UPPER(TRIM(Applications!I800))="INTERVIEWING",UPPER(TRIM(Applications!I800))="REJECTED",UPPER(TRIM(Applications!I800))="OFFER"),1,0)</f>
        <v/>
      </c>
      <c r="E800" s="26">
        <f>IF(AND(ISNUMBER(Applications!M800),OR(N(Applications!O800)&gt;0,UPPER(TRIM(Applications!I800))="INTERVIEWING",UPPER(TRIM(Applications!I800))="OFFER")),Applications!M800-WEEKDAY(Applications!M800,3),"")</f>
        <v/>
      </c>
      <c r="F800" s="26">
        <f>IF(AND(UPPER(TRIM(Applications!I800))="SKIPPED",ISNUMBER(Applications!A800)),Applications!A800-WEEKDAY(Applications!A800,3),"")</f>
        <v/>
      </c>
      <c r="G800" s="26">
        <f>IF(AND(UPPER(TRIM(Applications!I800))="BOOKMARKED",ISNUMBER(Applications!A800)),Applications!A800-WEEKDAY(Applications!A800,3),"")</f>
        <v/>
      </c>
      <c r="H800" s="26">
        <f>IF(AND(UPPER(TRIM(Applications!I800))="NOT APPLIED",ISNUMBER(Applications!A800)),Applications!A800-WEEKDAY(Applications!A800,3),"")</f>
        <v/>
      </c>
      <c r="I800" s="26">
        <f>IF(AND(UPPER(TRIM(Applications!I800))="REJECTED",ISNUMBER(Applications!M800)),Applications!M800-WEEKDAY(Applications!M800,3),"")</f>
        <v/>
      </c>
      <c r="J800" s="26">
        <f>IF(AND(UPPER(TRIM(Applications!I800))="OFFER",ISNUMBER(Applications!M800)),Applications!M800-WEEKDAY(Applications!M800,3),"")</f>
        <v/>
      </c>
      <c r="K800" s="26">
        <f>IF(TRIM(Applications!J800)="","",IFERROR(LOOKUP(2,1/ISNUMBER(SEARCH($R$2:$R$25,Applications!J800)),$S$2:$S$25),""))</f>
        <v/>
      </c>
      <c r="L800" s="26">
        <f>IF(K800="","",IF(COUNTIF(K$2:K800,K800)=1,COUNTIF(K$2:K$2000,K800)+(2001-ROW())/100000,""))</f>
        <v/>
      </c>
      <c r="M800" s="26">
        <f>IF(TRIM(Applications!D800)="","",TRIM(LEFT(TRIM(Applications!D800),FIND(",",TRIM(Applications!D800)&amp;",")-1)))</f>
        <v/>
      </c>
      <c r="N800" s="26">
        <f>IF(M800="","",IF(LEN(TRIM(LEFT(TRIM(MID(TRIM(Applications!D800),FIND(",",TRIM(Applications!D800)&amp;",")+1,200)),FIND(",",TRIM(MID(TRIM(Applications!D800),FIND(",",TRIM(Applications!D800)&amp;",")+1,200))&amp;",")-1)))=2,UPPER(TRIM(LEFT(TRIM(MID(TRIM(Applications!D800),FIND(",",TRIM(Applications!D800)&amp;",")+1,200)),FIND(",",TRIM(MID(TRIM(Applications!D800),FIND(",",TRIM(Applications!D800)&amp;",")+1,200))&amp;",")-1))),IFERROR(VLOOKUP(LOWER(TRIM(LEFT(TRIM(MID(TRIM(Applications!D800),FIND(",",TRIM(Applications!D800)&amp;",")+1,200)),FIND(",",TRIM(MID(TRIM(Applications!D800),FIND(",",TRIM(Applications!D800)&amp;",")+1,200))&amp;",")-1))),$U$2:$V$67,2,FALSE),"")))</f>
        <v/>
      </c>
      <c r="O800" s="26">
        <f>IF(M800="","",IF(N800="",M800,M800&amp;", "&amp;N800))</f>
        <v/>
      </c>
      <c r="P800" s="26">
        <f>IF(O800="","",IF(COUNTIF(O$2:O800,O800)=1,COUNTIF(O$2:O$2000,O800)+(2001-ROW())/100000,""))</f>
        <v/>
      </c>
    </row>
    <row r="801">
      <c r="A801" s="26">
        <f>IF(AND(ISNUMBER(Applications!A801),ISNUMBER(Applications!M801),OR(UPPER(TRIM(Applications!I801))="INTERVIEWING",UPPER(TRIM(Applications!I801))="REJECTED",UPPER(TRIM(Applications!I801))="OFFER")),IF(Applications!M801&gt;=Applications!A801,Applications!M801-Applications!A801,""),"")</f>
        <v/>
      </c>
      <c r="B801" s="26">
        <f>IF(AND(D801=1,ISNUMBER(Applications!A801)),WEEKDAY(Applications!A801),"")</f>
        <v/>
      </c>
      <c r="C801" s="27">
        <f>IF(AND(D801=1,ISNUMBER(Applications!A801)),Applications!A801-WEEKDAY(Applications!A801,3),"")</f>
        <v/>
      </c>
      <c r="D801" s="26">
        <f>IF(OR(UPPER(TRIM(Applications!I801))="APPLIED",UPPER(TRIM(Applications!I801))="INTERVIEWING",UPPER(TRIM(Applications!I801))="REJECTED",UPPER(TRIM(Applications!I801))="OFFER"),1,0)</f>
        <v/>
      </c>
      <c r="E801" s="26">
        <f>IF(AND(ISNUMBER(Applications!M801),OR(N(Applications!O801)&gt;0,UPPER(TRIM(Applications!I801))="INTERVIEWING",UPPER(TRIM(Applications!I801))="OFFER")),Applications!M801-WEEKDAY(Applications!M801,3),"")</f>
        <v/>
      </c>
      <c r="F801" s="26">
        <f>IF(AND(UPPER(TRIM(Applications!I801))="SKIPPED",ISNUMBER(Applications!A801)),Applications!A801-WEEKDAY(Applications!A801,3),"")</f>
        <v/>
      </c>
      <c r="G801" s="26">
        <f>IF(AND(UPPER(TRIM(Applications!I801))="BOOKMARKED",ISNUMBER(Applications!A801)),Applications!A801-WEEKDAY(Applications!A801,3),"")</f>
        <v/>
      </c>
      <c r="H801" s="26">
        <f>IF(AND(UPPER(TRIM(Applications!I801))="NOT APPLIED",ISNUMBER(Applications!A801)),Applications!A801-WEEKDAY(Applications!A801,3),"")</f>
        <v/>
      </c>
      <c r="I801" s="26">
        <f>IF(AND(UPPER(TRIM(Applications!I801))="REJECTED",ISNUMBER(Applications!M801)),Applications!M801-WEEKDAY(Applications!M801,3),"")</f>
        <v/>
      </c>
      <c r="J801" s="26">
        <f>IF(AND(UPPER(TRIM(Applications!I801))="OFFER",ISNUMBER(Applications!M801)),Applications!M801-WEEKDAY(Applications!M801,3),"")</f>
        <v/>
      </c>
      <c r="K801" s="26">
        <f>IF(TRIM(Applications!J801)="","",IFERROR(LOOKUP(2,1/ISNUMBER(SEARCH($R$2:$R$25,Applications!J801)),$S$2:$S$25),""))</f>
        <v/>
      </c>
      <c r="L801" s="26">
        <f>IF(K801="","",IF(COUNTIF(K$2:K801,K801)=1,COUNTIF(K$2:K$2000,K801)+(2001-ROW())/100000,""))</f>
        <v/>
      </c>
      <c r="M801" s="26">
        <f>IF(TRIM(Applications!D801)="","",TRIM(LEFT(TRIM(Applications!D801),FIND(",",TRIM(Applications!D801)&amp;",")-1)))</f>
        <v/>
      </c>
      <c r="N801" s="26">
        <f>IF(M801="","",IF(LEN(TRIM(LEFT(TRIM(MID(TRIM(Applications!D801),FIND(",",TRIM(Applications!D801)&amp;",")+1,200)),FIND(",",TRIM(MID(TRIM(Applications!D801),FIND(",",TRIM(Applications!D801)&amp;",")+1,200))&amp;",")-1)))=2,UPPER(TRIM(LEFT(TRIM(MID(TRIM(Applications!D801),FIND(",",TRIM(Applications!D801)&amp;",")+1,200)),FIND(",",TRIM(MID(TRIM(Applications!D801),FIND(",",TRIM(Applications!D801)&amp;",")+1,200))&amp;",")-1))),IFERROR(VLOOKUP(LOWER(TRIM(LEFT(TRIM(MID(TRIM(Applications!D801),FIND(",",TRIM(Applications!D801)&amp;",")+1,200)),FIND(",",TRIM(MID(TRIM(Applications!D801),FIND(",",TRIM(Applications!D801)&amp;",")+1,200))&amp;",")-1))),$U$2:$V$67,2,FALSE),"")))</f>
        <v/>
      </c>
      <c r="O801" s="26">
        <f>IF(M801="","",IF(N801="",M801,M801&amp;", "&amp;N801))</f>
        <v/>
      </c>
      <c r="P801" s="26">
        <f>IF(O801="","",IF(COUNTIF(O$2:O801,O801)=1,COUNTIF(O$2:O$2000,O801)+(2001-ROW())/100000,""))</f>
        <v/>
      </c>
    </row>
    <row r="802">
      <c r="A802" s="26">
        <f>IF(AND(ISNUMBER(Applications!A802),ISNUMBER(Applications!M802),OR(UPPER(TRIM(Applications!I802))="INTERVIEWING",UPPER(TRIM(Applications!I802))="REJECTED",UPPER(TRIM(Applications!I802))="OFFER")),IF(Applications!M802&gt;=Applications!A802,Applications!M802-Applications!A802,""),"")</f>
        <v/>
      </c>
      <c r="B802" s="26">
        <f>IF(AND(D802=1,ISNUMBER(Applications!A802)),WEEKDAY(Applications!A802),"")</f>
        <v/>
      </c>
      <c r="C802" s="27">
        <f>IF(AND(D802=1,ISNUMBER(Applications!A802)),Applications!A802-WEEKDAY(Applications!A802,3),"")</f>
        <v/>
      </c>
      <c r="D802" s="26">
        <f>IF(OR(UPPER(TRIM(Applications!I802))="APPLIED",UPPER(TRIM(Applications!I802))="INTERVIEWING",UPPER(TRIM(Applications!I802))="REJECTED",UPPER(TRIM(Applications!I802))="OFFER"),1,0)</f>
        <v/>
      </c>
      <c r="E802" s="26">
        <f>IF(AND(ISNUMBER(Applications!M802),OR(N(Applications!O802)&gt;0,UPPER(TRIM(Applications!I802))="INTERVIEWING",UPPER(TRIM(Applications!I802))="OFFER")),Applications!M802-WEEKDAY(Applications!M802,3),"")</f>
        <v/>
      </c>
      <c r="F802" s="26">
        <f>IF(AND(UPPER(TRIM(Applications!I802))="SKIPPED",ISNUMBER(Applications!A802)),Applications!A802-WEEKDAY(Applications!A802,3),"")</f>
        <v/>
      </c>
      <c r="G802" s="26">
        <f>IF(AND(UPPER(TRIM(Applications!I802))="BOOKMARKED",ISNUMBER(Applications!A802)),Applications!A802-WEEKDAY(Applications!A802,3),"")</f>
        <v/>
      </c>
      <c r="H802" s="26">
        <f>IF(AND(UPPER(TRIM(Applications!I802))="NOT APPLIED",ISNUMBER(Applications!A802)),Applications!A802-WEEKDAY(Applications!A802,3),"")</f>
        <v/>
      </c>
      <c r="I802" s="26">
        <f>IF(AND(UPPER(TRIM(Applications!I802))="REJECTED",ISNUMBER(Applications!M802)),Applications!M802-WEEKDAY(Applications!M802,3),"")</f>
        <v/>
      </c>
      <c r="J802" s="26">
        <f>IF(AND(UPPER(TRIM(Applications!I802))="OFFER",ISNUMBER(Applications!M802)),Applications!M802-WEEKDAY(Applications!M802,3),"")</f>
        <v/>
      </c>
      <c r="K802" s="26">
        <f>IF(TRIM(Applications!J802)="","",IFERROR(LOOKUP(2,1/ISNUMBER(SEARCH($R$2:$R$25,Applications!J802)),$S$2:$S$25),""))</f>
        <v/>
      </c>
      <c r="L802" s="26">
        <f>IF(K802="","",IF(COUNTIF(K$2:K802,K802)=1,COUNTIF(K$2:K$2000,K802)+(2001-ROW())/100000,""))</f>
        <v/>
      </c>
      <c r="M802" s="26">
        <f>IF(TRIM(Applications!D802)="","",TRIM(LEFT(TRIM(Applications!D802),FIND(",",TRIM(Applications!D802)&amp;",")-1)))</f>
        <v/>
      </c>
      <c r="N802" s="26">
        <f>IF(M802="","",IF(LEN(TRIM(LEFT(TRIM(MID(TRIM(Applications!D802),FIND(",",TRIM(Applications!D802)&amp;",")+1,200)),FIND(",",TRIM(MID(TRIM(Applications!D802),FIND(",",TRIM(Applications!D802)&amp;",")+1,200))&amp;",")-1)))=2,UPPER(TRIM(LEFT(TRIM(MID(TRIM(Applications!D802),FIND(",",TRIM(Applications!D802)&amp;",")+1,200)),FIND(",",TRIM(MID(TRIM(Applications!D802),FIND(",",TRIM(Applications!D802)&amp;",")+1,200))&amp;",")-1))),IFERROR(VLOOKUP(LOWER(TRIM(LEFT(TRIM(MID(TRIM(Applications!D802),FIND(",",TRIM(Applications!D802)&amp;",")+1,200)),FIND(",",TRIM(MID(TRIM(Applications!D802),FIND(",",TRIM(Applications!D802)&amp;",")+1,200))&amp;",")-1))),$U$2:$V$67,2,FALSE),"")))</f>
        <v/>
      </c>
      <c r="O802" s="26">
        <f>IF(M802="","",IF(N802="",M802,M802&amp;", "&amp;N802))</f>
        <v/>
      </c>
      <c r="P802" s="26">
        <f>IF(O802="","",IF(COUNTIF(O$2:O802,O802)=1,COUNTIF(O$2:O$2000,O802)+(2001-ROW())/100000,""))</f>
        <v/>
      </c>
    </row>
    <row r="803">
      <c r="A803" s="26">
        <f>IF(AND(ISNUMBER(Applications!A803),ISNUMBER(Applications!M803),OR(UPPER(TRIM(Applications!I803))="INTERVIEWING",UPPER(TRIM(Applications!I803))="REJECTED",UPPER(TRIM(Applications!I803))="OFFER")),IF(Applications!M803&gt;=Applications!A803,Applications!M803-Applications!A803,""),"")</f>
        <v/>
      </c>
      <c r="B803" s="26">
        <f>IF(AND(D803=1,ISNUMBER(Applications!A803)),WEEKDAY(Applications!A803),"")</f>
        <v/>
      </c>
      <c r="C803" s="27">
        <f>IF(AND(D803=1,ISNUMBER(Applications!A803)),Applications!A803-WEEKDAY(Applications!A803,3),"")</f>
        <v/>
      </c>
      <c r="D803" s="26">
        <f>IF(OR(UPPER(TRIM(Applications!I803))="APPLIED",UPPER(TRIM(Applications!I803))="INTERVIEWING",UPPER(TRIM(Applications!I803))="REJECTED",UPPER(TRIM(Applications!I803))="OFFER"),1,0)</f>
        <v/>
      </c>
      <c r="E803" s="26">
        <f>IF(AND(ISNUMBER(Applications!M803),OR(N(Applications!O803)&gt;0,UPPER(TRIM(Applications!I803))="INTERVIEWING",UPPER(TRIM(Applications!I803))="OFFER")),Applications!M803-WEEKDAY(Applications!M803,3),"")</f>
        <v/>
      </c>
      <c r="F803" s="26">
        <f>IF(AND(UPPER(TRIM(Applications!I803))="SKIPPED",ISNUMBER(Applications!A803)),Applications!A803-WEEKDAY(Applications!A803,3),"")</f>
        <v/>
      </c>
      <c r="G803" s="26">
        <f>IF(AND(UPPER(TRIM(Applications!I803))="BOOKMARKED",ISNUMBER(Applications!A803)),Applications!A803-WEEKDAY(Applications!A803,3),"")</f>
        <v/>
      </c>
      <c r="H803" s="26">
        <f>IF(AND(UPPER(TRIM(Applications!I803))="NOT APPLIED",ISNUMBER(Applications!A803)),Applications!A803-WEEKDAY(Applications!A803,3),"")</f>
        <v/>
      </c>
      <c r="I803" s="26">
        <f>IF(AND(UPPER(TRIM(Applications!I803))="REJECTED",ISNUMBER(Applications!M803)),Applications!M803-WEEKDAY(Applications!M803,3),"")</f>
        <v/>
      </c>
      <c r="J803" s="26">
        <f>IF(AND(UPPER(TRIM(Applications!I803))="OFFER",ISNUMBER(Applications!M803)),Applications!M803-WEEKDAY(Applications!M803,3),"")</f>
        <v/>
      </c>
      <c r="K803" s="26">
        <f>IF(TRIM(Applications!J803)="","",IFERROR(LOOKUP(2,1/ISNUMBER(SEARCH($R$2:$R$25,Applications!J803)),$S$2:$S$25),""))</f>
        <v/>
      </c>
      <c r="L803" s="26">
        <f>IF(K803="","",IF(COUNTIF(K$2:K803,K803)=1,COUNTIF(K$2:K$2000,K803)+(2001-ROW())/100000,""))</f>
        <v/>
      </c>
      <c r="M803" s="26">
        <f>IF(TRIM(Applications!D803)="","",TRIM(LEFT(TRIM(Applications!D803),FIND(",",TRIM(Applications!D803)&amp;",")-1)))</f>
        <v/>
      </c>
      <c r="N803" s="26">
        <f>IF(M803="","",IF(LEN(TRIM(LEFT(TRIM(MID(TRIM(Applications!D803),FIND(",",TRIM(Applications!D803)&amp;",")+1,200)),FIND(",",TRIM(MID(TRIM(Applications!D803),FIND(",",TRIM(Applications!D803)&amp;",")+1,200))&amp;",")-1)))=2,UPPER(TRIM(LEFT(TRIM(MID(TRIM(Applications!D803),FIND(",",TRIM(Applications!D803)&amp;",")+1,200)),FIND(",",TRIM(MID(TRIM(Applications!D803),FIND(",",TRIM(Applications!D803)&amp;",")+1,200))&amp;",")-1))),IFERROR(VLOOKUP(LOWER(TRIM(LEFT(TRIM(MID(TRIM(Applications!D803),FIND(",",TRIM(Applications!D803)&amp;",")+1,200)),FIND(",",TRIM(MID(TRIM(Applications!D803),FIND(",",TRIM(Applications!D803)&amp;",")+1,200))&amp;",")-1))),$U$2:$V$67,2,FALSE),"")))</f>
        <v/>
      </c>
      <c r="O803" s="26">
        <f>IF(M803="","",IF(N803="",M803,M803&amp;", "&amp;N803))</f>
        <v/>
      </c>
      <c r="P803" s="26">
        <f>IF(O803="","",IF(COUNTIF(O$2:O803,O803)=1,COUNTIF(O$2:O$2000,O803)+(2001-ROW())/100000,""))</f>
        <v/>
      </c>
    </row>
    <row r="804">
      <c r="A804" s="26">
        <f>IF(AND(ISNUMBER(Applications!A804),ISNUMBER(Applications!M804),OR(UPPER(TRIM(Applications!I804))="INTERVIEWING",UPPER(TRIM(Applications!I804))="REJECTED",UPPER(TRIM(Applications!I804))="OFFER")),IF(Applications!M804&gt;=Applications!A804,Applications!M804-Applications!A804,""),"")</f>
        <v/>
      </c>
      <c r="B804" s="26">
        <f>IF(AND(D804=1,ISNUMBER(Applications!A804)),WEEKDAY(Applications!A804),"")</f>
        <v/>
      </c>
      <c r="C804" s="27">
        <f>IF(AND(D804=1,ISNUMBER(Applications!A804)),Applications!A804-WEEKDAY(Applications!A804,3),"")</f>
        <v/>
      </c>
      <c r="D804" s="26">
        <f>IF(OR(UPPER(TRIM(Applications!I804))="APPLIED",UPPER(TRIM(Applications!I804))="INTERVIEWING",UPPER(TRIM(Applications!I804))="REJECTED",UPPER(TRIM(Applications!I804))="OFFER"),1,0)</f>
        <v/>
      </c>
      <c r="E804" s="26">
        <f>IF(AND(ISNUMBER(Applications!M804),OR(N(Applications!O804)&gt;0,UPPER(TRIM(Applications!I804))="INTERVIEWING",UPPER(TRIM(Applications!I804))="OFFER")),Applications!M804-WEEKDAY(Applications!M804,3),"")</f>
        <v/>
      </c>
      <c r="F804" s="26">
        <f>IF(AND(UPPER(TRIM(Applications!I804))="SKIPPED",ISNUMBER(Applications!A804)),Applications!A804-WEEKDAY(Applications!A804,3),"")</f>
        <v/>
      </c>
      <c r="G804" s="26">
        <f>IF(AND(UPPER(TRIM(Applications!I804))="BOOKMARKED",ISNUMBER(Applications!A804)),Applications!A804-WEEKDAY(Applications!A804,3),"")</f>
        <v/>
      </c>
      <c r="H804" s="26">
        <f>IF(AND(UPPER(TRIM(Applications!I804))="NOT APPLIED",ISNUMBER(Applications!A804)),Applications!A804-WEEKDAY(Applications!A804,3),"")</f>
        <v/>
      </c>
      <c r="I804" s="26">
        <f>IF(AND(UPPER(TRIM(Applications!I804))="REJECTED",ISNUMBER(Applications!M804)),Applications!M804-WEEKDAY(Applications!M804,3),"")</f>
        <v/>
      </c>
      <c r="J804" s="26">
        <f>IF(AND(UPPER(TRIM(Applications!I804))="OFFER",ISNUMBER(Applications!M804)),Applications!M804-WEEKDAY(Applications!M804,3),"")</f>
        <v/>
      </c>
      <c r="K804" s="26">
        <f>IF(TRIM(Applications!J804)="","",IFERROR(LOOKUP(2,1/ISNUMBER(SEARCH($R$2:$R$25,Applications!J804)),$S$2:$S$25),""))</f>
        <v/>
      </c>
      <c r="L804" s="26">
        <f>IF(K804="","",IF(COUNTIF(K$2:K804,K804)=1,COUNTIF(K$2:K$2000,K804)+(2001-ROW())/100000,""))</f>
        <v/>
      </c>
      <c r="M804" s="26">
        <f>IF(TRIM(Applications!D804)="","",TRIM(LEFT(TRIM(Applications!D804),FIND(",",TRIM(Applications!D804)&amp;",")-1)))</f>
        <v/>
      </c>
      <c r="N804" s="26">
        <f>IF(M804="","",IF(LEN(TRIM(LEFT(TRIM(MID(TRIM(Applications!D804),FIND(",",TRIM(Applications!D804)&amp;",")+1,200)),FIND(",",TRIM(MID(TRIM(Applications!D804),FIND(",",TRIM(Applications!D804)&amp;",")+1,200))&amp;",")-1)))=2,UPPER(TRIM(LEFT(TRIM(MID(TRIM(Applications!D804),FIND(",",TRIM(Applications!D804)&amp;",")+1,200)),FIND(",",TRIM(MID(TRIM(Applications!D804),FIND(",",TRIM(Applications!D804)&amp;",")+1,200))&amp;",")-1))),IFERROR(VLOOKUP(LOWER(TRIM(LEFT(TRIM(MID(TRIM(Applications!D804),FIND(",",TRIM(Applications!D804)&amp;",")+1,200)),FIND(",",TRIM(MID(TRIM(Applications!D804),FIND(",",TRIM(Applications!D804)&amp;",")+1,200))&amp;",")-1))),$U$2:$V$67,2,FALSE),"")))</f>
        <v/>
      </c>
      <c r="O804" s="26">
        <f>IF(M804="","",IF(N804="",M804,M804&amp;", "&amp;N804))</f>
        <v/>
      </c>
      <c r="P804" s="26">
        <f>IF(O804="","",IF(COUNTIF(O$2:O804,O804)=1,COUNTIF(O$2:O$2000,O804)+(2001-ROW())/100000,""))</f>
        <v/>
      </c>
    </row>
    <row r="805">
      <c r="A805" s="26">
        <f>IF(AND(ISNUMBER(Applications!A805),ISNUMBER(Applications!M805),OR(UPPER(TRIM(Applications!I805))="INTERVIEWING",UPPER(TRIM(Applications!I805))="REJECTED",UPPER(TRIM(Applications!I805))="OFFER")),IF(Applications!M805&gt;=Applications!A805,Applications!M805-Applications!A805,""),"")</f>
        <v/>
      </c>
      <c r="B805" s="26">
        <f>IF(AND(D805=1,ISNUMBER(Applications!A805)),WEEKDAY(Applications!A805),"")</f>
        <v/>
      </c>
      <c r="C805" s="27">
        <f>IF(AND(D805=1,ISNUMBER(Applications!A805)),Applications!A805-WEEKDAY(Applications!A805,3),"")</f>
        <v/>
      </c>
      <c r="D805" s="26">
        <f>IF(OR(UPPER(TRIM(Applications!I805))="APPLIED",UPPER(TRIM(Applications!I805))="INTERVIEWING",UPPER(TRIM(Applications!I805))="REJECTED",UPPER(TRIM(Applications!I805))="OFFER"),1,0)</f>
        <v/>
      </c>
      <c r="E805" s="26">
        <f>IF(AND(ISNUMBER(Applications!M805),OR(N(Applications!O805)&gt;0,UPPER(TRIM(Applications!I805))="INTERVIEWING",UPPER(TRIM(Applications!I805))="OFFER")),Applications!M805-WEEKDAY(Applications!M805,3),"")</f>
        <v/>
      </c>
      <c r="F805" s="26">
        <f>IF(AND(UPPER(TRIM(Applications!I805))="SKIPPED",ISNUMBER(Applications!A805)),Applications!A805-WEEKDAY(Applications!A805,3),"")</f>
        <v/>
      </c>
      <c r="G805" s="26">
        <f>IF(AND(UPPER(TRIM(Applications!I805))="BOOKMARKED",ISNUMBER(Applications!A805)),Applications!A805-WEEKDAY(Applications!A805,3),"")</f>
        <v/>
      </c>
      <c r="H805" s="26">
        <f>IF(AND(UPPER(TRIM(Applications!I805))="NOT APPLIED",ISNUMBER(Applications!A805)),Applications!A805-WEEKDAY(Applications!A805,3),"")</f>
        <v/>
      </c>
      <c r="I805" s="26">
        <f>IF(AND(UPPER(TRIM(Applications!I805))="REJECTED",ISNUMBER(Applications!M805)),Applications!M805-WEEKDAY(Applications!M805,3),"")</f>
        <v/>
      </c>
      <c r="J805" s="26">
        <f>IF(AND(UPPER(TRIM(Applications!I805))="OFFER",ISNUMBER(Applications!M805)),Applications!M805-WEEKDAY(Applications!M805,3),"")</f>
        <v/>
      </c>
      <c r="K805" s="26">
        <f>IF(TRIM(Applications!J805)="","",IFERROR(LOOKUP(2,1/ISNUMBER(SEARCH($R$2:$R$25,Applications!J805)),$S$2:$S$25),""))</f>
        <v/>
      </c>
      <c r="L805" s="26">
        <f>IF(K805="","",IF(COUNTIF(K$2:K805,K805)=1,COUNTIF(K$2:K$2000,K805)+(2001-ROW())/100000,""))</f>
        <v/>
      </c>
      <c r="M805" s="26">
        <f>IF(TRIM(Applications!D805)="","",TRIM(LEFT(TRIM(Applications!D805),FIND(",",TRIM(Applications!D805)&amp;",")-1)))</f>
        <v/>
      </c>
      <c r="N805" s="26">
        <f>IF(M805="","",IF(LEN(TRIM(LEFT(TRIM(MID(TRIM(Applications!D805),FIND(",",TRIM(Applications!D805)&amp;",")+1,200)),FIND(",",TRIM(MID(TRIM(Applications!D805),FIND(",",TRIM(Applications!D805)&amp;",")+1,200))&amp;",")-1)))=2,UPPER(TRIM(LEFT(TRIM(MID(TRIM(Applications!D805),FIND(",",TRIM(Applications!D805)&amp;",")+1,200)),FIND(",",TRIM(MID(TRIM(Applications!D805),FIND(",",TRIM(Applications!D805)&amp;",")+1,200))&amp;",")-1))),IFERROR(VLOOKUP(LOWER(TRIM(LEFT(TRIM(MID(TRIM(Applications!D805),FIND(",",TRIM(Applications!D805)&amp;",")+1,200)),FIND(",",TRIM(MID(TRIM(Applications!D805),FIND(",",TRIM(Applications!D805)&amp;",")+1,200))&amp;",")-1))),$U$2:$V$67,2,FALSE),"")))</f>
        <v/>
      </c>
      <c r="O805" s="26">
        <f>IF(M805="","",IF(N805="",M805,M805&amp;", "&amp;N805))</f>
        <v/>
      </c>
      <c r="P805" s="26">
        <f>IF(O805="","",IF(COUNTIF(O$2:O805,O805)=1,COUNTIF(O$2:O$2000,O805)+(2001-ROW())/100000,""))</f>
        <v/>
      </c>
    </row>
    <row r="806">
      <c r="A806" s="26">
        <f>IF(AND(ISNUMBER(Applications!A806),ISNUMBER(Applications!M806),OR(UPPER(TRIM(Applications!I806))="INTERVIEWING",UPPER(TRIM(Applications!I806))="REJECTED",UPPER(TRIM(Applications!I806))="OFFER")),IF(Applications!M806&gt;=Applications!A806,Applications!M806-Applications!A806,""),"")</f>
        <v/>
      </c>
      <c r="B806" s="26">
        <f>IF(AND(D806=1,ISNUMBER(Applications!A806)),WEEKDAY(Applications!A806),"")</f>
        <v/>
      </c>
      <c r="C806" s="27">
        <f>IF(AND(D806=1,ISNUMBER(Applications!A806)),Applications!A806-WEEKDAY(Applications!A806,3),"")</f>
        <v/>
      </c>
      <c r="D806" s="26">
        <f>IF(OR(UPPER(TRIM(Applications!I806))="APPLIED",UPPER(TRIM(Applications!I806))="INTERVIEWING",UPPER(TRIM(Applications!I806))="REJECTED",UPPER(TRIM(Applications!I806))="OFFER"),1,0)</f>
        <v/>
      </c>
      <c r="E806" s="26">
        <f>IF(AND(ISNUMBER(Applications!M806),OR(N(Applications!O806)&gt;0,UPPER(TRIM(Applications!I806))="INTERVIEWING",UPPER(TRIM(Applications!I806))="OFFER")),Applications!M806-WEEKDAY(Applications!M806,3),"")</f>
        <v/>
      </c>
      <c r="F806" s="26">
        <f>IF(AND(UPPER(TRIM(Applications!I806))="SKIPPED",ISNUMBER(Applications!A806)),Applications!A806-WEEKDAY(Applications!A806,3),"")</f>
        <v/>
      </c>
      <c r="G806" s="26">
        <f>IF(AND(UPPER(TRIM(Applications!I806))="BOOKMARKED",ISNUMBER(Applications!A806)),Applications!A806-WEEKDAY(Applications!A806,3),"")</f>
        <v/>
      </c>
      <c r="H806" s="26">
        <f>IF(AND(UPPER(TRIM(Applications!I806))="NOT APPLIED",ISNUMBER(Applications!A806)),Applications!A806-WEEKDAY(Applications!A806,3),"")</f>
        <v/>
      </c>
      <c r="I806" s="26">
        <f>IF(AND(UPPER(TRIM(Applications!I806))="REJECTED",ISNUMBER(Applications!M806)),Applications!M806-WEEKDAY(Applications!M806,3),"")</f>
        <v/>
      </c>
      <c r="J806" s="26">
        <f>IF(AND(UPPER(TRIM(Applications!I806))="OFFER",ISNUMBER(Applications!M806)),Applications!M806-WEEKDAY(Applications!M806,3),"")</f>
        <v/>
      </c>
      <c r="K806" s="26">
        <f>IF(TRIM(Applications!J806)="","",IFERROR(LOOKUP(2,1/ISNUMBER(SEARCH($R$2:$R$25,Applications!J806)),$S$2:$S$25),""))</f>
        <v/>
      </c>
      <c r="L806" s="26">
        <f>IF(K806="","",IF(COUNTIF(K$2:K806,K806)=1,COUNTIF(K$2:K$2000,K806)+(2001-ROW())/100000,""))</f>
        <v/>
      </c>
      <c r="M806" s="26">
        <f>IF(TRIM(Applications!D806)="","",TRIM(LEFT(TRIM(Applications!D806),FIND(",",TRIM(Applications!D806)&amp;",")-1)))</f>
        <v/>
      </c>
      <c r="N806" s="26">
        <f>IF(M806="","",IF(LEN(TRIM(LEFT(TRIM(MID(TRIM(Applications!D806),FIND(",",TRIM(Applications!D806)&amp;",")+1,200)),FIND(",",TRIM(MID(TRIM(Applications!D806),FIND(",",TRIM(Applications!D806)&amp;",")+1,200))&amp;",")-1)))=2,UPPER(TRIM(LEFT(TRIM(MID(TRIM(Applications!D806),FIND(",",TRIM(Applications!D806)&amp;",")+1,200)),FIND(",",TRIM(MID(TRIM(Applications!D806),FIND(",",TRIM(Applications!D806)&amp;",")+1,200))&amp;",")-1))),IFERROR(VLOOKUP(LOWER(TRIM(LEFT(TRIM(MID(TRIM(Applications!D806),FIND(",",TRIM(Applications!D806)&amp;",")+1,200)),FIND(",",TRIM(MID(TRIM(Applications!D806),FIND(",",TRIM(Applications!D806)&amp;",")+1,200))&amp;",")-1))),$U$2:$V$67,2,FALSE),"")))</f>
        <v/>
      </c>
      <c r="O806" s="26">
        <f>IF(M806="","",IF(N806="",M806,M806&amp;", "&amp;N806))</f>
        <v/>
      </c>
      <c r="P806" s="26">
        <f>IF(O806="","",IF(COUNTIF(O$2:O806,O806)=1,COUNTIF(O$2:O$2000,O806)+(2001-ROW())/100000,""))</f>
        <v/>
      </c>
    </row>
    <row r="807">
      <c r="A807" s="26">
        <f>IF(AND(ISNUMBER(Applications!A807),ISNUMBER(Applications!M807),OR(UPPER(TRIM(Applications!I807))="INTERVIEWING",UPPER(TRIM(Applications!I807))="REJECTED",UPPER(TRIM(Applications!I807))="OFFER")),IF(Applications!M807&gt;=Applications!A807,Applications!M807-Applications!A807,""),"")</f>
        <v/>
      </c>
      <c r="B807" s="26">
        <f>IF(AND(D807=1,ISNUMBER(Applications!A807)),WEEKDAY(Applications!A807),"")</f>
        <v/>
      </c>
      <c r="C807" s="27">
        <f>IF(AND(D807=1,ISNUMBER(Applications!A807)),Applications!A807-WEEKDAY(Applications!A807,3),"")</f>
        <v/>
      </c>
      <c r="D807" s="26">
        <f>IF(OR(UPPER(TRIM(Applications!I807))="APPLIED",UPPER(TRIM(Applications!I807))="INTERVIEWING",UPPER(TRIM(Applications!I807))="REJECTED",UPPER(TRIM(Applications!I807))="OFFER"),1,0)</f>
        <v/>
      </c>
      <c r="E807" s="26">
        <f>IF(AND(ISNUMBER(Applications!M807),OR(N(Applications!O807)&gt;0,UPPER(TRIM(Applications!I807))="INTERVIEWING",UPPER(TRIM(Applications!I807))="OFFER")),Applications!M807-WEEKDAY(Applications!M807,3),"")</f>
        <v/>
      </c>
      <c r="F807" s="26">
        <f>IF(AND(UPPER(TRIM(Applications!I807))="SKIPPED",ISNUMBER(Applications!A807)),Applications!A807-WEEKDAY(Applications!A807,3),"")</f>
        <v/>
      </c>
      <c r="G807" s="26">
        <f>IF(AND(UPPER(TRIM(Applications!I807))="BOOKMARKED",ISNUMBER(Applications!A807)),Applications!A807-WEEKDAY(Applications!A807,3),"")</f>
        <v/>
      </c>
      <c r="H807" s="26">
        <f>IF(AND(UPPER(TRIM(Applications!I807))="NOT APPLIED",ISNUMBER(Applications!A807)),Applications!A807-WEEKDAY(Applications!A807,3),"")</f>
        <v/>
      </c>
      <c r="I807" s="26">
        <f>IF(AND(UPPER(TRIM(Applications!I807))="REJECTED",ISNUMBER(Applications!M807)),Applications!M807-WEEKDAY(Applications!M807,3),"")</f>
        <v/>
      </c>
      <c r="J807" s="26">
        <f>IF(AND(UPPER(TRIM(Applications!I807))="OFFER",ISNUMBER(Applications!M807)),Applications!M807-WEEKDAY(Applications!M807,3),"")</f>
        <v/>
      </c>
      <c r="K807" s="26">
        <f>IF(TRIM(Applications!J807)="","",IFERROR(LOOKUP(2,1/ISNUMBER(SEARCH($R$2:$R$25,Applications!J807)),$S$2:$S$25),""))</f>
        <v/>
      </c>
      <c r="L807" s="26">
        <f>IF(K807="","",IF(COUNTIF(K$2:K807,K807)=1,COUNTIF(K$2:K$2000,K807)+(2001-ROW())/100000,""))</f>
        <v/>
      </c>
      <c r="M807" s="26">
        <f>IF(TRIM(Applications!D807)="","",TRIM(LEFT(TRIM(Applications!D807),FIND(",",TRIM(Applications!D807)&amp;",")-1)))</f>
        <v/>
      </c>
      <c r="N807" s="26">
        <f>IF(M807="","",IF(LEN(TRIM(LEFT(TRIM(MID(TRIM(Applications!D807),FIND(",",TRIM(Applications!D807)&amp;",")+1,200)),FIND(",",TRIM(MID(TRIM(Applications!D807),FIND(",",TRIM(Applications!D807)&amp;",")+1,200))&amp;",")-1)))=2,UPPER(TRIM(LEFT(TRIM(MID(TRIM(Applications!D807),FIND(",",TRIM(Applications!D807)&amp;",")+1,200)),FIND(",",TRIM(MID(TRIM(Applications!D807),FIND(",",TRIM(Applications!D807)&amp;",")+1,200))&amp;",")-1))),IFERROR(VLOOKUP(LOWER(TRIM(LEFT(TRIM(MID(TRIM(Applications!D807),FIND(",",TRIM(Applications!D807)&amp;",")+1,200)),FIND(",",TRIM(MID(TRIM(Applications!D807),FIND(",",TRIM(Applications!D807)&amp;",")+1,200))&amp;",")-1))),$U$2:$V$67,2,FALSE),"")))</f>
        <v/>
      </c>
      <c r="O807" s="26">
        <f>IF(M807="","",IF(N807="",M807,M807&amp;", "&amp;N807))</f>
        <v/>
      </c>
      <c r="P807" s="26">
        <f>IF(O807="","",IF(COUNTIF(O$2:O807,O807)=1,COUNTIF(O$2:O$2000,O807)+(2001-ROW())/100000,""))</f>
        <v/>
      </c>
    </row>
    <row r="808">
      <c r="A808" s="26">
        <f>IF(AND(ISNUMBER(Applications!A808),ISNUMBER(Applications!M808),OR(UPPER(TRIM(Applications!I808))="INTERVIEWING",UPPER(TRIM(Applications!I808))="REJECTED",UPPER(TRIM(Applications!I808))="OFFER")),IF(Applications!M808&gt;=Applications!A808,Applications!M808-Applications!A808,""),"")</f>
        <v/>
      </c>
      <c r="B808" s="26">
        <f>IF(AND(D808=1,ISNUMBER(Applications!A808)),WEEKDAY(Applications!A808),"")</f>
        <v/>
      </c>
      <c r="C808" s="27">
        <f>IF(AND(D808=1,ISNUMBER(Applications!A808)),Applications!A808-WEEKDAY(Applications!A808,3),"")</f>
        <v/>
      </c>
      <c r="D808" s="26">
        <f>IF(OR(UPPER(TRIM(Applications!I808))="APPLIED",UPPER(TRIM(Applications!I808))="INTERVIEWING",UPPER(TRIM(Applications!I808))="REJECTED",UPPER(TRIM(Applications!I808))="OFFER"),1,0)</f>
        <v/>
      </c>
      <c r="E808" s="26">
        <f>IF(AND(ISNUMBER(Applications!M808),OR(N(Applications!O808)&gt;0,UPPER(TRIM(Applications!I808))="INTERVIEWING",UPPER(TRIM(Applications!I808))="OFFER")),Applications!M808-WEEKDAY(Applications!M808,3),"")</f>
        <v/>
      </c>
      <c r="F808" s="26">
        <f>IF(AND(UPPER(TRIM(Applications!I808))="SKIPPED",ISNUMBER(Applications!A808)),Applications!A808-WEEKDAY(Applications!A808,3),"")</f>
        <v/>
      </c>
      <c r="G808" s="26">
        <f>IF(AND(UPPER(TRIM(Applications!I808))="BOOKMARKED",ISNUMBER(Applications!A808)),Applications!A808-WEEKDAY(Applications!A808,3),"")</f>
        <v/>
      </c>
      <c r="H808" s="26">
        <f>IF(AND(UPPER(TRIM(Applications!I808))="NOT APPLIED",ISNUMBER(Applications!A808)),Applications!A808-WEEKDAY(Applications!A808,3),"")</f>
        <v/>
      </c>
      <c r="I808" s="26">
        <f>IF(AND(UPPER(TRIM(Applications!I808))="REJECTED",ISNUMBER(Applications!M808)),Applications!M808-WEEKDAY(Applications!M808,3),"")</f>
        <v/>
      </c>
      <c r="J808" s="26">
        <f>IF(AND(UPPER(TRIM(Applications!I808))="OFFER",ISNUMBER(Applications!M808)),Applications!M808-WEEKDAY(Applications!M808,3),"")</f>
        <v/>
      </c>
      <c r="K808" s="26">
        <f>IF(TRIM(Applications!J808)="","",IFERROR(LOOKUP(2,1/ISNUMBER(SEARCH($R$2:$R$25,Applications!J808)),$S$2:$S$25),""))</f>
        <v/>
      </c>
      <c r="L808" s="26">
        <f>IF(K808="","",IF(COUNTIF(K$2:K808,K808)=1,COUNTIF(K$2:K$2000,K808)+(2001-ROW())/100000,""))</f>
        <v/>
      </c>
      <c r="M808" s="26">
        <f>IF(TRIM(Applications!D808)="","",TRIM(LEFT(TRIM(Applications!D808),FIND(",",TRIM(Applications!D808)&amp;",")-1)))</f>
        <v/>
      </c>
      <c r="N808" s="26">
        <f>IF(M808="","",IF(LEN(TRIM(LEFT(TRIM(MID(TRIM(Applications!D808),FIND(",",TRIM(Applications!D808)&amp;",")+1,200)),FIND(",",TRIM(MID(TRIM(Applications!D808),FIND(",",TRIM(Applications!D808)&amp;",")+1,200))&amp;",")-1)))=2,UPPER(TRIM(LEFT(TRIM(MID(TRIM(Applications!D808),FIND(",",TRIM(Applications!D808)&amp;",")+1,200)),FIND(",",TRIM(MID(TRIM(Applications!D808),FIND(",",TRIM(Applications!D808)&amp;",")+1,200))&amp;",")-1))),IFERROR(VLOOKUP(LOWER(TRIM(LEFT(TRIM(MID(TRIM(Applications!D808),FIND(",",TRIM(Applications!D808)&amp;",")+1,200)),FIND(",",TRIM(MID(TRIM(Applications!D808),FIND(",",TRIM(Applications!D808)&amp;",")+1,200))&amp;",")-1))),$U$2:$V$67,2,FALSE),"")))</f>
        <v/>
      </c>
      <c r="O808" s="26">
        <f>IF(M808="","",IF(N808="",M808,M808&amp;", "&amp;N808))</f>
        <v/>
      </c>
      <c r="P808" s="26">
        <f>IF(O808="","",IF(COUNTIF(O$2:O808,O808)=1,COUNTIF(O$2:O$2000,O808)+(2001-ROW())/100000,""))</f>
        <v/>
      </c>
    </row>
    <row r="809">
      <c r="A809" s="26">
        <f>IF(AND(ISNUMBER(Applications!A809),ISNUMBER(Applications!M809),OR(UPPER(TRIM(Applications!I809))="INTERVIEWING",UPPER(TRIM(Applications!I809))="REJECTED",UPPER(TRIM(Applications!I809))="OFFER")),IF(Applications!M809&gt;=Applications!A809,Applications!M809-Applications!A809,""),"")</f>
        <v/>
      </c>
      <c r="B809" s="26">
        <f>IF(AND(D809=1,ISNUMBER(Applications!A809)),WEEKDAY(Applications!A809),"")</f>
        <v/>
      </c>
      <c r="C809" s="27">
        <f>IF(AND(D809=1,ISNUMBER(Applications!A809)),Applications!A809-WEEKDAY(Applications!A809,3),"")</f>
        <v/>
      </c>
      <c r="D809" s="26">
        <f>IF(OR(UPPER(TRIM(Applications!I809))="APPLIED",UPPER(TRIM(Applications!I809))="INTERVIEWING",UPPER(TRIM(Applications!I809))="REJECTED",UPPER(TRIM(Applications!I809))="OFFER"),1,0)</f>
        <v/>
      </c>
      <c r="E809" s="26">
        <f>IF(AND(ISNUMBER(Applications!M809),OR(N(Applications!O809)&gt;0,UPPER(TRIM(Applications!I809))="INTERVIEWING",UPPER(TRIM(Applications!I809))="OFFER")),Applications!M809-WEEKDAY(Applications!M809,3),"")</f>
        <v/>
      </c>
      <c r="F809" s="26">
        <f>IF(AND(UPPER(TRIM(Applications!I809))="SKIPPED",ISNUMBER(Applications!A809)),Applications!A809-WEEKDAY(Applications!A809,3),"")</f>
        <v/>
      </c>
      <c r="G809" s="26">
        <f>IF(AND(UPPER(TRIM(Applications!I809))="BOOKMARKED",ISNUMBER(Applications!A809)),Applications!A809-WEEKDAY(Applications!A809,3),"")</f>
        <v/>
      </c>
      <c r="H809" s="26">
        <f>IF(AND(UPPER(TRIM(Applications!I809))="NOT APPLIED",ISNUMBER(Applications!A809)),Applications!A809-WEEKDAY(Applications!A809,3),"")</f>
        <v/>
      </c>
      <c r="I809" s="26">
        <f>IF(AND(UPPER(TRIM(Applications!I809))="REJECTED",ISNUMBER(Applications!M809)),Applications!M809-WEEKDAY(Applications!M809,3),"")</f>
        <v/>
      </c>
      <c r="J809" s="26">
        <f>IF(AND(UPPER(TRIM(Applications!I809))="OFFER",ISNUMBER(Applications!M809)),Applications!M809-WEEKDAY(Applications!M809,3),"")</f>
        <v/>
      </c>
      <c r="K809" s="26">
        <f>IF(TRIM(Applications!J809)="","",IFERROR(LOOKUP(2,1/ISNUMBER(SEARCH($R$2:$R$25,Applications!J809)),$S$2:$S$25),""))</f>
        <v/>
      </c>
      <c r="L809" s="26">
        <f>IF(K809="","",IF(COUNTIF(K$2:K809,K809)=1,COUNTIF(K$2:K$2000,K809)+(2001-ROW())/100000,""))</f>
        <v/>
      </c>
      <c r="M809" s="26">
        <f>IF(TRIM(Applications!D809)="","",TRIM(LEFT(TRIM(Applications!D809),FIND(",",TRIM(Applications!D809)&amp;",")-1)))</f>
        <v/>
      </c>
      <c r="N809" s="26">
        <f>IF(M809="","",IF(LEN(TRIM(LEFT(TRIM(MID(TRIM(Applications!D809),FIND(",",TRIM(Applications!D809)&amp;",")+1,200)),FIND(",",TRIM(MID(TRIM(Applications!D809),FIND(",",TRIM(Applications!D809)&amp;",")+1,200))&amp;",")-1)))=2,UPPER(TRIM(LEFT(TRIM(MID(TRIM(Applications!D809),FIND(",",TRIM(Applications!D809)&amp;",")+1,200)),FIND(",",TRIM(MID(TRIM(Applications!D809),FIND(",",TRIM(Applications!D809)&amp;",")+1,200))&amp;",")-1))),IFERROR(VLOOKUP(LOWER(TRIM(LEFT(TRIM(MID(TRIM(Applications!D809),FIND(",",TRIM(Applications!D809)&amp;",")+1,200)),FIND(",",TRIM(MID(TRIM(Applications!D809),FIND(",",TRIM(Applications!D809)&amp;",")+1,200))&amp;",")-1))),$U$2:$V$67,2,FALSE),"")))</f>
        <v/>
      </c>
      <c r="O809" s="26">
        <f>IF(M809="","",IF(N809="",M809,M809&amp;", "&amp;N809))</f>
        <v/>
      </c>
      <c r="P809" s="26">
        <f>IF(O809="","",IF(COUNTIF(O$2:O809,O809)=1,COUNTIF(O$2:O$2000,O809)+(2001-ROW())/100000,""))</f>
        <v/>
      </c>
    </row>
    <row r="810">
      <c r="A810" s="26">
        <f>IF(AND(ISNUMBER(Applications!A810),ISNUMBER(Applications!M810),OR(UPPER(TRIM(Applications!I810))="INTERVIEWING",UPPER(TRIM(Applications!I810))="REJECTED",UPPER(TRIM(Applications!I810))="OFFER")),IF(Applications!M810&gt;=Applications!A810,Applications!M810-Applications!A810,""),"")</f>
        <v/>
      </c>
      <c r="B810" s="26">
        <f>IF(AND(D810=1,ISNUMBER(Applications!A810)),WEEKDAY(Applications!A810),"")</f>
        <v/>
      </c>
      <c r="C810" s="27">
        <f>IF(AND(D810=1,ISNUMBER(Applications!A810)),Applications!A810-WEEKDAY(Applications!A810,3),"")</f>
        <v/>
      </c>
      <c r="D810" s="26">
        <f>IF(OR(UPPER(TRIM(Applications!I810))="APPLIED",UPPER(TRIM(Applications!I810))="INTERVIEWING",UPPER(TRIM(Applications!I810))="REJECTED",UPPER(TRIM(Applications!I810))="OFFER"),1,0)</f>
        <v/>
      </c>
      <c r="E810" s="26">
        <f>IF(AND(ISNUMBER(Applications!M810),OR(N(Applications!O810)&gt;0,UPPER(TRIM(Applications!I810))="INTERVIEWING",UPPER(TRIM(Applications!I810))="OFFER")),Applications!M810-WEEKDAY(Applications!M810,3),"")</f>
        <v/>
      </c>
      <c r="F810" s="26">
        <f>IF(AND(UPPER(TRIM(Applications!I810))="SKIPPED",ISNUMBER(Applications!A810)),Applications!A810-WEEKDAY(Applications!A810,3),"")</f>
        <v/>
      </c>
      <c r="G810" s="26">
        <f>IF(AND(UPPER(TRIM(Applications!I810))="BOOKMARKED",ISNUMBER(Applications!A810)),Applications!A810-WEEKDAY(Applications!A810,3),"")</f>
        <v/>
      </c>
      <c r="H810" s="26">
        <f>IF(AND(UPPER(TRIM(Applications!I810))="NOT APPLIED",ISNUMBER(Applications!A810)),Applications!A810-WEEKDAY(Applications!A810,3),"")</f>
        <v/>
      </c>
      <c r="I810" s="26">
        <f>IF(AND(UPPER(TRIM(Applications!I810))="REJECTED",ISNUMBER(Applications!M810)),Applications!M810-WEEKDAY(Applications!M810,3),"")</f>
        <v/>
      </c>
      <c r="J810" s="26">
        <f>IF(AND(UPPER(TRIM(Applications!I810))="OFFER",ISNUMBER(Applications!M810)),Applications!M810-WEEKDAY(Applications!M810,3),"")</f>
        <v/>
      </c>
      <c r="K810" s="26">
        <f>IF(TRIM(Applications!J810)="","",IFERROR(LOOKUP(2,1/ISNUMBER(SEARCH($R$2:$R$25,Applications!J810)),$S$2:$S$25),""))</f>
        <v/>
      </c>
      <c r="L810" s="26">
        <f>IF(K810="","",IF(COUNTIF(K$2:K810,K810)=1,COUNTIF(K$2:K$2000,K810)+(2001-ROW())/100000,""))</f>
        <v/>
      </c>
      <c r="M810" s="26">
        <f>IF(TRIM(Applications!D810)="","",TRIM(LEFT(TRIM(Applications!D810),FIND(",",TRIM(Applications!D810)&amp;",")-1)))</f>
        <v/>
      </c>
      <c r="N810" s="26">
        <f>IF(M810="","",IF(LEN(TRIM(LEFT(TRIM(MID(TRIM(Applications!D810),FIND(",",TRIM(Applications!D810)&amp;",")+1,200)),FIND(",",TRIM(MID(TRIM(Applications!D810),FIND(",",TRIM(Applications!D810)&amp;",")+1,200))&amp;",")-1)))=2,UPPER(TRIM(LEFT(TRIM(MID(TRIM(Applications!D810),FIND(",",TRIM(Applications!D810)&amp;",")+1,200)),FIND(",",TRIM(MID(TRIM(Applications!D810),FIND(",",TRIM(Applications!D810)&amp;",")+1,200))&amp;",")-1))),IFERROR(VLOOKUP(LOWER(TRIM(LEFT(TRIM(MID(TRIM(Applications!D810),FIND(",",TRIM(Applications!D810)&amp;",")+1,200)),FIND(",",TRIM(MID(TRIM(Applications!D810),FIND(",",TRIM(Applications!D810)&amp;",")+1,200))&amp;",")-1))),$U$2:$V$67,2,FALSE),"")))</f>
        <v/>
      </c>
      <c r="O810" s="26">
        <f>IF(M810="","",IF(N810="",M810,M810&amp;", "&amp;N810))</f>
        <v/>
      </c>
      <c r="P810" s="26">
        <f>IF(O810="","",IF(COUNTIF(O$2:O810,O810)=1,COUNTIF(O$2:O$2000,O810)+(2001-ROW())/100000,""))</f>
        <v/>
      </c>
    </row>
    <row r="811">
      <c r="A811" s="26">
        <f>IF(AND(ISNUMBER(Applications!A811),ISNUMBER(Applications!M811),OR(UPPER(TRIM(Applications!I811))="INTERVIEWING",UPPER(TRIM(Applications!I811))="REJECTED",UPPER(TRIM(Applications!I811))="OFFER")),IF(Applications!M811&gt;=Applications!A811,Applications!M811-Applications!A811,""),"")</f>
        <v/>
      </c>
      <c r="B811" s="26">
        <f>IF(AND(D811=1,ISNUMBER(Applications!A811)),WEEKDAY(Applications!A811),"")</f>
        <v/>
      </c>
      <c r="C811" s="27">
        <f>IF(AND(D811=1,ISNUMBER(Applications!A811)),Applications!A811-WEEKDAY(Applications!A811,3),"")</f>
        <v/>
      </c>
      <c r="D811" s="26">
        <f>IF(OR(UPPER(TRIM(Applications!I811))="APPLIED",UPPER(TRIM(Applications!I811))="INTERVIEWING",UPPER(TRIM(Applications!I811))="REJECTED",UPPER(TRIM(Applications!I811))="OFFER"),1,0)</f>
        <v/>
      </c>
      <c r="E811" s="26">
        <f>IF(AND(ISNUMBER(Applications!M811),OR(N(Applications!O811)&gt;0,UPPER(TRIM(Applications!I811))="INTERVIEWING",UPPER(TRIM(Applications!I811))="OFFER")),Applications!M811-WEEKDAY(Applications!M811,3),"")</f>
        <v/>
      </c>
      <c r="F811" s="26">
        <f>IF(AND(UPPER(TRIM(Applications!I811))="SKIPPED",ISNUMBER(Applications!A811)),Applications!A811-WEEKDAY(Applications!A811,3),"")</f>
        <v/>
      </c>
      <c r="G811" s="26">
        <f>IF(AND(UPPER(TRIM(Applications!I811))="BOOKMARKED",ISNUMBER(Applications!A811)),Applications!A811-WEEKDAY(Applications!A811,3),"")</f>
        <v/>
      </c>
      <c r="H811" s="26">
        <f>IF(AND(UPPER(TRIM(Applications!I811))="NOT APPLIED",ISNUMBER(Applications!A811)),Applications!A811-WEEKDAY(Applications!A811,3),"")</f>
        <v/>
      </c>
      <c r="I811" s="26">
        <f>IF(AND(UPPER(TRIM(Applications!I811))="REJECTED",ISNUMBER(Applications!M811)),Applications!M811-WEEKDAY(Applications!M811,3),"")</f>
        <v/>
      </c>
      <c r="J811" s="26">
        <f>IF(AND(UPPER(TRIM(Applications!I811))="OFFER",ISNUMBER(Applications!M811)),Applications!M811-WEEKDAY(Applications!M811,3),"")</f>
        <v/>
      </c>
      <c r="K811" s="26">
        <f>IF(TRIM(Applications!J811)="","",IFERROR(LOOKUP(2,1/ISNUMBER(SEARCH($R$2:$R$25,Applications!J811)),$S$2:$S$25),""))</f>
        <v/>
      </c>
      <c r="L811" s="26">
        <f>IF(K811="","",IF(COUNTIF(K$2:K811,K811)=1,COUNTIF(K$2:K$2000,K811)+(2001-ROW())/100000,""))</f>
        <v/>
      </c>
      <c r="M811" s="26">
        <f>IF(TRIM(Applications!D811)="","",TRIM(LEFT(TRIM(Applications!D811),FIND(",",TRIM(Applications!D811)&amp;",")-1)))</f>
        <v/>
      </c>
      <c r="N811" s="26">
        <f>IF(M811="","",IF(LEN(TRIM(LEFT(TRIM(MID(TRIM(Applications!D811),FIND(",",TRIM(Applications!D811)&amp;",")+1,200)),FIND(",",TRIM(MID(TRIM(Applications!D811),FIND(",",TRIM(Applications!D811)&amp;",")+1,200))&amp;",")-1)))=2,UPPER(TRIM(LEFT(TRIM(MID(TRIM(Applications!D811),FIND(",",TRIM(Applications!D811)&amp;",")+1,200)),FIND(",",TRIM(MID(TRIM(Applications!D811),FIND(",",TRIM(Applications!D811)&amp;",")+1,200))&amp;",")-1))),IFERROR(VLOOKUP(LOWER(TRIM(LEFT(TRIM(MID(TRIM(Applications!D811),FIND(",",TRIM(Applications!D811)&amp;",")+1,200)),FIND(",",TRIM(MID(TRIM(Applications!D811),FIND(",",TRIM(Applications!D811)&amp;",")+1,200))&amp;",")-1))),$U$2:$V$67,2,FALSE),"")))</f>
        <v/>
      </c>
      <c r="O811" s="26">
        <f>IF(M811="","",IF(N811="",M811,M811&amp;", "&amp;N811))</f>
        <v/>
      </c>
      <c r="P811" s="26">
        <f>IF(O811="","",IF(COUNTIF(O$2:O811,O811)=1,COUNTIF(O$2:O$2000,O811)+(2001-ROW())/100000,""))</f>
        <v/>
      </c>
    </row>
    <row r="812">
      <c r="A812" s="26">
        <f>IF(AND(ISNUMBER(Applications!A812),ISNUMBER(Applications!M812),OR(UPPER(TRIM(Applications!I812))="INTERVIEWING",UPPER(TRIM(Applications!I812))="REJECTED",UPPER(TRIM(Applications!I812))="OFFER")),IF(Applications!M812&gt;=Applications!A812,Applications!M812-Applications!A812,""),"")</f>
        <v/>
      </c>
      <c r="B812" s="26">
        <f>IF(AND(D812=1,ISNUMBER(Applications!A812)),WEEKDAY(Applications!A812),"")</f>
        <v/>
      </c>
      <c r="C812" s="27">
        <f>IF(AND(D812=1,ISNUMBER(Applications!A812)),Applications!A812-WEEKDAY(Applications!A812,3),"")</f>
        <v/>
      </c>
      <c r="D812" s="26">
        <f>IF(OR(UPPER(TRIM(Applications!I812))="APPLIED",UPPER(TRIM(Applications!I812))="INTERVIEWING",UPPER(TRIM(Applications!I812))="REJECTED",UPPER(TRIM(Applications!I812))="OFFER"),1,0)</f>
        <v/>
      </c>
      <c r="E812" s="26">
        <f>IF(AND(ISNUMBER(Applications!M812),OR(N(Applications!O812)&gt;0,UPPER(TRIM(Applications!I812))="INTERVIEWING",UPPER(TRIM(Applications!I812))="OFFER")),Applications!M812-WEEKDAY(Applications!M812,3),"")</f>
        <v/>
      </c>
      <c r="F812" s="26">
        <f>IF(AND(UPPER(TRIM(Applications!I812))="SKIPPED",ISNUMBER(Applications!A812)),Applications!A812-WEEKDAY(Applications!A812,3),"")</f>
        <v/>
      </c>
      <c r="G812" s="26">
        <f>IF(AND(UPPER(TRIM(Applications!I812))="BOOKMARKED",ISNUMBER(Applications!A812)),Applications!A812-WEEKDAY(Applications!A812,3),"")</f>
        <v/>
      </c>
      <c r="H812" s="26">
        <f>IF(AND(UPPER(TRIM(Applications!I812))="NOT APPLIED",ISNUMBER(Applications!A812)),Applications!A812-WEEKDAY(Applications!A812,3),"")</f>
        <v/>
      </c>
      <c r="I812" s="26">
        <f>IF(AND(UPPER(TRIM(Applications!I812))="REJECTED",ISNUMBER(Applications!M812)),Applications!M812-WEEKDAY(Applications!M812,3),"")</f>
        <v/>
      </c>
      <c r="J812" s="26">
        <f>IF(AND(UPPER(TRIM(Applications!I812))="OFFER",ISNUMBER(Applications!M812)),Applications!M812-WEEKDAY(Applications!M812,3),"")</f>
        <v/>
      </c>
      <c r="K812" s="26">
        <f>IF(TRIM(Applications!J812)="","",IFERROR(LOOKUP(2,1/ISNUMBER(SEARCH($R$2:$R$25,Applications!J812)),$S$2:$S$25),""))</f>
        <v/>
      </c>
      <c r="L812" s="26">
        <f>IF(K812="","",IF(COUNTIF(K$2:K812,K812)=1,COUNTIF(K$2:K$2000,K812)+(2001-ROW())/100000,""))</f>
        <v/>
      </c>
      <c r="M812" s="26">
        <f>IF(TRIM(Applications!D812)="","",TRIM(LEFT(TRIM(Applications!D812),FIND(",",TRIM(Applications!D812)&amp;",")-1)))</f>
        <v/>
      </c>
      <c r="N812" s="26">
        <f>IF(M812="","",IF(LEN(TRIM(LEFT(TRIM(MID(TRIM(Applications!D812),FIND(",",TRIM(Applications!D812)&amp;",")+1,200)),FIND(",",TRIM(MID(TRIM(Applications!D812),FIND(",",TRIM(Applications!D812)&amp;",")+1,200))&amp;",")-1)))=2,UPPER(TRIM(LEFT(TRIM(MID(TRIM(Applications!D812),FIND(",",TRIM(Applications!D812)&amp;",")+1,200)),FIND(",",TRIM(MID(TRIM(Applications!D812),FIND(",",TRIM(Applications!D812)&amp;",")+1,200))&amp;",")-1))),IFERROR(VLOOKUP(LOWER(TRIM(LEFT(TRIM(MID(TRIM(Applications!D812),FIND(",",TRIM(Applications!D812)&amp;",")+1,200)),FIND(",",TRIM(MID(TRIM(Applications!D812),FIND(",",TRIM(Applications!D812)&amp;",")+1,200))&amp;",")-1))),$U$2:$V$67,2,FALSE),"")))</f>
        <v/>
      </c>
      <c r="O812" s="26">
        <f>IF(M812="","",IF(N812="",M812,M812&amp;", "&amp;N812))</f>
        <v/>
      </c>
      <c r="P812" s="26">
        <f>IF(O812="","",IF(COUNTIF(O$2:O812,O812)=1,COUNTIF(O$2:O$2000,O812)+(2001-ROW())/100000,""))</f>
        <v/>
      </c>
    </row>
    <row r="813">
      <c r="A813" s="26">
        <f>IF(AND(ISNUMBER(Applications!A813),ISNUMBER(Applications!M813),OR(UPPER(TRIM(Applications!I813))="INTERVIEWING",UPPER(TRIM(Applications!I813))="REJECTED",UPPER(TRIM(Applications!I813))="OFFER")),IF(Applications!M813&gt;=Applications!A813,Applications!M813-Applications!A813,""),"")</f>
        <v/>
      </c>
      <c r="B813" s="26">
        <f>IF(AND(D813=1,ISNUMBER(Applications!A813)),WEEKDAY(Applications!A813),"")</f>
        <v/>
      </c>
      <c r="C813" s="27">
        <f>IF(AND(D813=1,ISNUMBER(Applications!A813)),Applications!A813-WEEKDAY(Applications!A813,3),"")</f>
        <v/>
      </c>
      <c r="D813" s="26">
        <f>IF(OR(UPPER(TRIM(Applications!I813))="APPLIED",UPPER(TRIM(Applications!I813))="INTERVIEWING",UPPER(TRIM(Applications!I813))="REJECTED",UPPER(TRIM(Applications!I813))="OFFER"),1,0)</f>
        <v/>
      </c>
      <c r="E813" s="26">
        <f>IF(AND(ISNUMBER(Applications!M813),OR(N(Applications!O813)&gt;0,UPPER(TRIM(Applications!I813))="INTERVIEWING",UPPER(TRIM(Applications!I813))="OFFER")),Applications!M813-WEEKDAY(Applications!M813,3),"")</f>
        <v/>
      </c>
      <c r="F813" s="26">
        <f>IF(AND(UPPER(TRIM(Applications!I813))="SKIPPED",ISNUMBER(Applications!A813)),Applications!A813-WEEKDAY(Applications!A813,3),"")</f>
        <v/>
      </c>
      <c r="G813" s="26">
        <f>IF(AND(UPPER(TRIM(Applications!I813))="BOOKMARKED",ISNUMBER(Applications!A813)),Applications!A813-WEEKDAY(Applications!A813,3),"")</f>
        <v/>
      </c>
      <c r="H813" s="26">
        <f>IF(AND(UPPER(TRIM(Applications!I813))="NOT APPLIED",ISNUMBER(Applications!A813)),Applications!A813-WEEKDAY(Applications!A813,3),"")</f>
        <v/>
      </c>
      <c r="I813" s="26">
        <f>IF(AND(UPPER(TRIM(Applications!I813))="REJECTED",ISNUMBER(Applications!M813)),Applications!M813-WEEKDAY(Applications!M813,3),"")</f>
        <v/>
      </c>
      <c r="J813" s="26">
        <f>IF(AND(UPPER(TRIM(Applications!I813))="OFFER",ISNUMBER(Applications!M813)),Applications!M813-WEEKDAY(Applications!M813,3),"")</f>
        <v/>
      </c>
      <c r="K813" s="26">
        <f>IF(TRIM(Applications!J813)="","",IFERROR(LOOKUP(2,1/ISNUMBER(SEARCH($R$2:$R$25,Applications!J813)),$S$2:$S$25),""))</f>
        <v/>
      </c>
      <c r="L813" s="26">
        <f>IF(K813="","",IF(COUNTIF(K$2:K813,K813)=1,COUNTIF(K$2:K$2000,K813)+(2001-ROW())/100000,""))</f>
        <v/>
      </c>
      <c r="M813" s="26">
        <f>IF(TRIM(Applications!D813)="","",TRIM(LEFT(TRIM(Applications!D813),FIND(",",TRIM(Applications!D813)&amp;",")-1)))</f>
        <v/>
      </c>
      <c r="N813" s="26">
        <f>IF(M813="","",IF(LEN(TRIM(LEFT(TRIM(MID(TRIM(Applications!D813),FIND(",",TRIM(Applications!D813)&amp;",")+1,200)),FIND(",",TRIM(MID(TRIM(Applications!D813),FIND(",",TRIM(Applications!D813)&amp;",")+1,200))&amp;",")-1)))=2,UPPER(TRIM(LEFT(TRIM(MID(TRIM(Applications!D813),FIND(",",TRIM(Applications!D813)&amp;",")+1,200)),FIND(",",TRIM(MID(TRIM(Applications!D813),FIND(",",TRIM(Applications!D813)&amp;",")+1,200))&amp;",")-1))),IFERROR(VLOOKUP(LOWER(TRIM(LEFT(TRIM(MID(TRIM(Applications!D813),FIND(",",TRIM(Applications!D813)&amp;",")+1,200)),FIND(",",TRIM(MID(TRIM(Applications!D813),FIND(",",TRIM(Applications!D813)&amp;",")+1,200))&amp;",")-1))),$U$2:$V$67,2,FALSE),"")))</f>
        <v/>
      </c>
      <c r="O813" s="26">
        <f>IF(M813="","",IF(N813="",M813,M813&amp;", "&amp;N813))</f>
        <v/>
      </c>
      <c r="P813" s="26">
        <f>IF(O813="","",IF(COUNTIF(O$2:O813,O813)=1,COUNTIF(O$2:O$2000,O813)+(2001-ROW())/100000,""))</f>
        <v/>
      </c>
    </row>
    <row r="814">
      <c r="A814" s="26">
        <f>IF(AND(ISNUMBER(Applications!A814),ISNUMBER(Applications!M814),OR(UPPER(TRIM(Applications!I814))="INTERVIEWING",UPPER(TRIM(Applications!I814))="REJECTED",UPPER(TRIM(Applications!I814))="OFFER")),IF(Applications!M814&gt;=Applications!A814,Applications!M814-Applications!A814,""),"")</f>
        <v/>
      </c>
      <c r="B814" s="26">
        <f>IF(AND(D814=1,ISNUMBER(Applications!A814)),WEEKDAY(Applications!A814),"")</f>
        <v/>
      </c>
      <c r="C814" s="27">
        <f>IF(AND(D814=1,ISNUMBER(Applications!A814)),Applications!A814-WEEKDAY(Applications!A814,3),"")</f>
        <v/>
      </c>
      <c r="D814" s="26">
        <f>IF(OR(UPPER(TRIM(Applications!I814))="APPLIED",UPPER(TRIM(Applications!I814))="INTERVIEWING",UPPER(TRIM(Applications!I814))="REJECTED",UPPER(TRIM(Applications!I814))="OFFER"),1,0)</f>
        <v/>
      </c>
      <c r="E814" s="26">
        <f>IF(AND(ISNUMBER(Applications!M814),OR(N(Applications!O814)&gt;0,UPPER(TRIM(Applications!I814))="INTERVIEWING",UPPER(TRIM(Applications!I814))="OFFER")),Applications!M814-WEEKDAY(Applications!M814,3),"")</f>
        <v/>
      </c>
      <c r="F814" s="26">
        <f>IF(AND(UPPER(TRIM(Applications!I814))="SKIPPED",ISNUMBER(Applications!A814)),Applications!A814-WEEKDAY(Applications!A814,3),"")</f>
        <v/>
      </c>
      <c r="G814" s="26">
        <f>IF(AND(UPPER(TRIM(Applications!I814))="BOOKMARKED",ISNUMBER(Applications!A814)),Applications!A814-WEEKDAY(Applications!A814,3),"")</f>
        <v/>
      </c>
      <c r="H814" s="26">
        <f>IF(AND(UPPER(TRIM(Applications!I814))="NOT APPLIED",ISNUMBER(Applications!A814)),Applications!A814-WEEKDAY(Applications!A814,3),"")</f>
        <v/>
      </c>
      <c r="I814" s="26">
        <f>IF(AND(UPPER(TRIM(Applications!I814))="REJECTED",ISNUMBER(Applications!M814)),Applications!M814-WEEKDAY(Applications!M814,3),"")</f>
        <v/>
      </c>
      <c r="J814" s="26">
        <f>IF(AND(UPPER(TRIM(Applications!I814))="OFFER",ISNUMBER(Applications!M814)),Applications!M814-WEEKDAY(Applications!M814,3),"")</f>
        <v/>
      </c>
      <c r="K814" s="26">
        <f>IF(TRIM(Applications!J814)="","",IFERROR(LOOKUP(2,1/ISNUMBER(SEARCH($R$2:$R$25,Applications!J814)),$S$2:$S$25),""))</f>
        <v/>
      </c>
      <c r="L814" s="26">
        <f>IF(K814="","",IF(COUNTIF(K$2:K814,K814)=1,COUNTIF(K$2:K$2000,K814)+(2001-ROW())/100000,""))</f>
        <v/>
      </c>
      <c r="M814" s="26">
        <f>IF(TRIM(Applications!D814)="","",TRIM(LEFT(TRIM(Applications!D814),FIND(",",TRIM(Applications!D814)&amp;",")-1)))</f>
        <v/>
      </c>
      <c r="N814" s="26">
        <f>IF(M814="","",IF(LEN(TRIM(LEFT(TRIM(MID(TRIM(Applications!D814),FIND(",",TRIM(Applications!D814)&amp;",")+1,200)),FIND(",",TRIM(MID(TRIM(Applications!D814),FIND(",",TRIM(Applications!D814)&amp;",")+1,200))&amp;",")-1)))=2,UPPER(TRIM(LEFT(TRIM(MID(TRIM(Applications!D814),FIND(",",TRIM(Applications!D814)&amp;",")+1,200)),FIND(",",TRIM(MID(TRIM(Applications!D814),FIND(",",TRIM(Applications!D814)&amp;",")+1,200))&amp;",")-1))),IFERROR(VLOOKUP(LOWER(TRIM(LEFT(TRIM(MID(TRIM(Applications!D814),FIND(",",TRIM(Applications!D814)&amp;",")+1,200)),FIND(",",TRIM(MID(TRIM(Applications!D814),FIND(",",TRIM(Applications!D814)&amp;",")+1,200))&amp;",")-1))),$U$2:$V$67,2,FALSE),"")))</f>
        <v/>
      </c>
      <c r="O814" s="26">
        <f>IF(M814="","",IF(N814="",M814,M814&amp;", "&amp;N814))</f>
        <v/>
      </c>
      <c r="P814" s="26">
        <f>IF(O814="","",IF(COUNTIF(O$2:O814,O814)=1,COUNTIF(O$2:O$2000,O814)+(2001-ROW())/100000,""))</f>
        <v/>
      </c>
    </row>
    <row r="815">
      <c r="A815" s="26">
        <f>IF(AND(ISNUMBER(Applications!A815),ISNUMBER(Applications!M815),OR(UPPER(TRIM(Applications!I815))="INTERVIEWING",UPPER(TRIM(Applications!I815))="REJECTED",UPPER(TRIM(Applications!I815))="OFFER")),IF(Applications!M815&gt;=Applications!A815,Applications!M815-Applications!A815,""),"")</f>
        <v/>
      </c>
      <c r="B815" s="26">
        <f>IF(AND(D815=1,ISNUMBER(Applications!A815)),WEEKDAY(Applications!A815),"")</f>
        <v/>
      </c>
      <c r="C815" s="27">
        <f>IF(AND(D815=1,ISNUMBER(Applications!A815)),Applications!A815-WEEKDAY(Applications!A815,3),"")</f>
        <v/>
      </c>
      <c r="D815" s="26">
        <f>IF(OR(UPPER(TRIM(Applications!I815))="APPLIED",UPPER(TRIM(Applications!I815))="INTERVIEWING",UPPER(TRIM(Applications!I815))="REJECTED",UPPER(TRIM(Applications!I815))="OFFER"),1,0)</f>
        <v/>
      </c>
      <c r="E815" s="26">
        <f>IF(AND(ISNUMBER(Applications!M815),OR(N(Applications!O815)&gt;0,UPPER(TRIM(Applications!I815))="INTERVIEWING",UPPER(TRIM(Applications!I815))="OFFER")),Applications!M815-WEEKDAY(Applications!M815,3),"")</f>
        <v/>
      </c>
      <c r="F815" s="26">
        <f>IF(AND(UPPER(TRIM(Applications!I815))="SKIPPED",ISNUMBER(Applications!A815)),Applications!A815-WEEKDAY(Applications!A815,3),"")</f>
        <v/>
      </c>
      <c r="G815" s="26">
        <f>IF(AND(UPPER(TRIM(Applications!I815))="BOOKMARKED",ISNUMBER(Applications!A815)),Applications!A815-WEEKDAY(Applications!A815,3),"")</f>
        <v/>
      </c>
      <c r="H815" s="26">
        <f>IF(AND(UPPER(TRIM(Applications!I815))="NOT APPLIED",ISNUMBER(Applications!A815)),Applications!A815-WEEKDAY(Applications!A815,3),"")</f>
        <v/>
      </c>
      <c r="I815" s="26">
        <f>IF(AND(UPPER(TRIM(Applications!I815))="REJECTED",ISNUMBER(Applications!M815)),Applications!M815-WEEKDAY(Applications!M815,3),"")</f>
        <v/>
      </c>
      <c r="J815" s="26">
        <f>IF(AND(UPPER(TRIM(Applications!I815))="OFFER",ISNUMBER(Applications!M815)),Applications!M815-WEEKDAY(Applications!M815,3),"")</f>
        <v/>
      </c>
      <c r="K815" s="26">
        <f>IF(TRIM(Applications!J815)="","",IFERROR(LOOKUP(2,1/ISNUMBER(SEARCH($R$2:$R$25,Applications!J815)),$S$2:$S$25),""))</f>
        <v/>
      </c>
      <c r="L815" s="26">
        <f>IF(K815="","",IF(COUNTIF(K$2:K815,K815)=1,COUNTIF(K$2:K$2000,K815)+(2001-ROW())/100000,""))</f>
        <v/>
      </c>
      <c r="M815" s="26">
        <f>IF(TRIM(Applications!D815)="","",TRIM(LEFT(TRIM(Applications!D815),FIND(",",TRIM(Applications!D815)&amp;",")-1)))</f>
        <v/>
      </c>
      <c r="N815" s="26">
        <f>IF(M815="","",IF(LEN(TRIM(LEFT(TRIM(MID(TRIM(Applications!D815),FIND(",",TRIM(Applications!D815)&amp;",")+1,200)),FIND(",",TRIM(MID(TRIM(Applications!D815),FIND(",",TRIM(Applications!D815)&amp;",")+1,200))&amp;",")-1)))=2,UPPER(TRIM(LEFT(TRIM(MID(TRIM(Applications!D815),FIND(",",TRIM(Applications!D815)&amp;",")+1,200)),FIND(",",TRIM(MID(TRIM(Applications!D815),FIND(",",TRIM(Applications!D815)&amp;",")+1,200))&amp;",")-1))),IFERROR(VLOOKUP(LOWER(TRIM(LEFT(TRIM(MID(TRIM(Applications!D815),FIND(",",TRIM(Applications!D815)&amp;",")+1,200)),FIND(",",TRIM(MID(TRIM(Applications!D815),FIND(",",TRIM(Applications!D815)&amp;",")+1,200))&amp;",")-1))),$U$2:$V$67,2,FALSE),"")))</f>
        <v/>
      </c>
      <c r="O815" s="26">
        <f>IF(M815="","",IF(N815="",M815,M815&amp;", "&amp;N815))</f>
        <v/>
      </c>
      <c r="P815" s="26">
        <f>IF(O815="","",IF(COUNTIF(O$2:O815,O815)=1,COUNTIF(O$2:O$2000,O815)+(2001-ROW())/100000,""))</f>
        <v/>
      </c>
    </row>
    <row r="816">
      <c r="A816" s="26">
        <f>IF(AND(ISNUMBER(Applications!A816),ISNUMBER(Applications!M816),OR(UPPER(TRIM(Applications!I816))="INTERVIEWING",UPPER(TRIM(Applications!I816))="REJECTED",UPPER(TRIM(Applications!I816))="OFFER")),IF(Applications!M816&gt;=Applications!A816,Applications!M816-Applications!A816,""),"")</f>
        <v/>
      </c>
      <c r="B816" s="26">
        <f>IF(AND(D816=1,ISNUMBER(Applications!A816)),WEEKDAY(Applications!A816),"")</f>
        <v/>
      </c>
      <c r="C816" s="27">
        <f>IF(AND(D816=1,ISNUMBER(Applications!A816)),Applications!A816-WEEKDAY(Applications!A816,3),"")</f>
        <v/>
      </c>
      <c r="D816" s="26">
        <f>IF(OR(UPPER(TRIM(Applications!I816))="APPLIED",UPPER(TRIM(Applications!I816))="INTERVIEWING",UPPER(TRIM(Applications!I816))="REJECTED",UPPER(TRIM(Applications!I816))="OFFER"),1,0)</f>
        <v/>
      </c>
      <c r="E816" s="26">
        <f>IF(AND(ISNUMBER(Applications!M816),OR(N(Applications!O816)&gt;0,UPPER(TRIM(Applications!I816))="INTERVIEWING",UPPER(TRIM(Applications!I816))="OFFER")),Applications!M816-WEEKDAY(Applications!M816,3),"")</f>
        <v/>
      </c>
      <c r="F816" s="26">
        <f>IF(AND(UPPER(TRIM(Applications!I816))="SKIPPED",ISNUMBER(Applications!A816)),Applications!A816-WEEKDAY(Applications!A816,3),"")</f>
        <v/>
      </c>
      <c r="G816" s="26">
        <f>IF(AND(UPPER(TRIM(Applications!I816))="BOOKMARKED",ISNUMBER(Applications!A816)),Applications!A816-WEEKDAY(Applications!A816,3),"")</f>
        <v/>
      </c>
      <c r="H816" s="26">
        <f>IF(AND(UPPER(TRIM(Applications!I816))="NOT APPLIED",ISNUMBER(Applications!A816)),Applications!A816-WEEKDAY(Applications!A816,3),"")</f>
        <v/>
      </c>
      <c r="I816" s="26">
        <f>IF(AND(UPPER(TRIM(Applications!I816))="REJECTED",ISNUMBER(Applications!M816)),Applications!M816-WEEKDAY(Applications!M816,3),"")</f>
        <v/>
      </c>
      <c r="J816" s="26">
        <f>IF(AND(UPPER(TRIM(Applications!I816))="OFFER",ISNUMBER(Applications!M816)),Applications!M816-WEEKDAY(Applications!M816,3),"")</f>
        <v/>
      </c>
      <c r="K816" s="26">
        <f>IF(TRIM(Applications!J816)="","",IFERROR(LOOKUP(2,1/ISNUMBER(SEARCH($R$2:$R$25,Applications!J816)),$S$2:$S$25),""))</f>
        <v/>
      </c>
      <c r="L816" s="26">
        <f>IF(K816="","",IF(COUNTIF(K$2:K816,K816)=1,COUNTIF(K$2:K$2000,K816)+(2001-ROW())/100000,""))</f>
        <v/>
      </c>
      <c r="M816" s="26">
        <f>IF(TRIM(Applications!D816)="","",TRIM(LEFT(TRIM(Applications!D816),FIND(",",TRIM(Applications!D816)&amp;",")-1)))</f>
        <v/>
      </c>
      <c r="N816" s="26">
        <f>IF(M816="","",IF(LEN(TRIM(LEFT(TRIM(MID(TRIM(Applications!D816),FIND(",",TRIM(Applications!D816)&amp;",")+1,200)),FIND(",",TRIM(MID(TRIM(Applications!D816),FIND(",",TRIM(Applications!D816)&amp;",")+1,200))&amp;",")-1)))=2,UPPER(TRIM(LEFT(TRIM(MID(TRIM(Applications!D816),FIND(",",TRIM(Applications!D816)&amp;",")+1,200)),FIND(",",TRIM(MID(TRIM(Applications!D816),FIND(",",TRIM(Applications!D816)&amp;",")+1,200))&amp;",")-1))),IFERROR(VLOOKUP(LOWER(TRIM(LEFT(TRIM(MID(TRIM(Applications!D816),FIND(",",TRIM(Applications!D816)&amp;",")+1,200)),FIND(",",TRIM(MID(TRIM(Applications!D816),FIND(",",TRIM(Applications!D816)&amp;",")+1,200))&amp;",")-1))),$U$2:$V$67,2,FALSE),"")))</f>
        <v/>
      </c>
      <c r="O816" s="26">
        <f>IF(M816="","",IF(N816="",M816,M816&amp;", "&amp;N816))</f>
        <v/>
      </c>
      <c r="P816" s="26">
        <f>IF(O816="","",IF(COUNTIF(O$2:O816,O816)=1,COUNTIF(O$2:O$2000,O816)+(2001-ROW())/100000,""))</f>
        <v/>
      </c>
    </row>
    <row r="817">
      <c r="A817" s="26">
        <f>IF(AND(ISNUMBER(Applications!A817),ISNUMBER(Applications!M817),OR(UPPER(TRIM(Applications!I817))="INTERVIEWING",UPPER(TRIM(Applications!I817))="REJECTED",UPPER(TRIM(Applications!I817))="OFFER")),IF(Applications!M817&gt;=Applications!A817,Applications!M817-Applications!A817,""),"")</f>
        <v/>
      </c>
      <c r="B817" s="26">
        <f>IF(AND(D817=1,ISNUMBER(Applications!A817)),WEEKDAY(Applications!A817),"")</f>
        <v/>
      </c>
      <c r="C817" s="27">
        <f>IF(AND(D817=1,ISNUMBER(Applications!A817)),Applications!A817-WEEKDAY(Applications!A817,3),"")</f>
        <v/>
      </c>
      <c r="D817" s="26">
        <f>IF(OR(UPPER(TRIM(Applications!I817))="APPLIED",UPPER(TRIM(Applications!I817))="INTERVIEWING",UPPER(TRIM(Applications!I817))="REJECTED",UPPER(TRIM(Applications!I817))="OFFER"),1,0)</f>
        <v/>
      </c>
      <c r="E817" s="26">
        <f>IF(AND(ISNUMBER(Applications!M817),OR(N(Applications!O817)&gt;0,UPPER(TRIM(Applications!I817))="INTERVIEWING",UPPER(TRIM(Applications!I817))="OFFER")),Applications!M817-WEEKDAY(Applications!M817,3),"")</f>
        <v/>
      </c>
      <c r="F817" s="26">
        <f>IF(AND(UPPER(TRIM(Applications!I817))="SKIPPED",ISNUMBER(Applications!A817)),Applications!A817-WEEKDAY(Applications!A817,3),"")</f>
        <v/>
      </c>
      <c r="G817" s="26">
        <f>IF(AND(UPPER(TRIM(Applications!I817))="BOOKMARKED",ISNUMBER(Applications!A817)),Applications!A817-WEEKDAY(Applications!A817,3),"")</f>
        <v/>
      </c>
      <c r="H817" s="26">
        <f>IF(AND(UPPER(TRIM(Applications!I817))="NOT APPLIED",ISNUMBER(Applications!A817)),Applications!A817-WEEKDAY(Applications!A817,3),"")</f>
        <v/>
      </c>
      <c r="I817" s="26">
        <f>IF(AND(UPPER(TRIM(Applications!I817))="REJECTED",ISNUMBER(Applications!M817)),Applications!M817-WEEKDAY(Applications!M817,3),"")</f>
        <v/>
      </c>
      <c r="J817" s="26">
        <f>IF(AND(UPPER(TRIM(Applications!I817))="OFFER",ISNUMBER(Applications!M817)),Applications!M817-WEEKDAY(Applications!M817,3),"")</f>
        <v/>
      </c>
      <c r="K817" s="26">
        <f>IF(TRIM(Applications!J817)="","",IFERROR(LOOKUP(2,1/ISNUMBER(SEARCH($R$2:$R$25,Applications!J817)),$S$2:$S$25),""))</f>
        <v/>
      </c>
      <c r="L817" s="26">
        <f>IF(K817="","",IF(COUNTIF(K$2:K817,K817)=1,COUNTIF(K$2:K$2000,K817)+(2001-ROW())/100000,""))</f>
        <v/>
      </c>
      <c r="M817" s="26">
        <f>IF(TRIM(Applications!D817)="","",TRIM(LEFT(TRIM(Applications!D817),FIND(",",TRIM(Applications!D817)&amp;",")-1)))</f>
        <v/>
      </c>
      <c r="N817" s="26">
        <f>IF(M817="","",IF(LEN(TRIM(LEFT(TRIM(MID(TRIM(Applications!D817),FIND(",",TRIM(Applications!D817)&amp;",")+1,200)),FIND(",",TRIM(MID(TRIM(Applications!D817),FIND(",",TRIM(Applications!D817)&amp;",")+1,200))&amp;",")-1)))=2,UPPER(TRIM(LEFT(TRIM(MID(TRIM(Applications!D817),FIND(",",TRIM(Applications!D817)&amp;",")+1,200)),FIND(",",TRIM(MID(TRIM(Applications!D817),FIND(",",TRIM(Applications!D817)&amp;",")+1,200))&amp;",")-1))),IFERROR(VLOOKUP(LOWER(TRIM(LEFT(TRIM(MID(TRIM(Applications!D817),FIND(",",TRIM(Applications!D817)&amp;",")+1,200)),FIND(",",TRIM(MID(TRIM(Applications!D817),FIND(",",TRIM(Applications!D817)&amp;",")+1,200))&amp;",")-1))),$U$2:$V$67,2,FALSE),"")))</f>
        <v/>
      </c>
      <c r="O817" s="26">
        <f>IF(M817="","",IF(N817="",M817,M817&amp;", "&amp;N817))</f>
        <v/>
      </c>
      <c r="P817" s="26">
        <f>IF(O817="","",IF(COUNTIF(O$2:O817,O817)=1,COUNTIF(O$2:O$2000,O817)+(2001-ROW())/100000,""))</f>
        <v/>
      </c>
    </row>
    <row r="818">
      <c r="A818" s="26">
        <f>IF(AND(ISNUMBER(Applications!A818),ISNUMBER(Applications!M818),OR(UPPER(TRIM(Applications!I818))="INTERVIEWING",UPPER(TRIM(Applications!I818))="REJECTED",UPPER(TRIM(Applications!I818))="OFFER")),IF(Applications!M818&gt;=Applications!A818,Applications!M818-Applications!A818,""),"")</f>
        <v/>
      </c>
      <c r="B818" s="26">
        <f>IF(AND(D818=1,ISNUMBER(Applications!A818)),WEEKDAY(Applications!A818),"")</f>
        <v/>
      </c>
      <c r="C818" s="27">
        <f>IF(AND(D818=1,ISNUMBER(Applications!A818)),Applications!A818-WEEKDAY(Applications!A818,3),"")</f>
        <v/>
      </c>
      <c r="D818" s="26">
        <f>IF(OR(UPPER(TRIM(Applications!I818))="APPLIED",UPPER(TRIM(Applications!I818))="INTERVIEWING",UPPER(TRIM(Applications!I818))="REJECTED",UPPER(TRIM(Applications!I818))="OFFER"),1,0)</f>
        <v/>
      </c>
      <c r="E818" s="26">
        <f>IF(AND(ISNUMBER(Applications!M818),OR(N(Applications!O818)&gt;0,UPPER(TRIM(Applications!I818))="INTERVIEWING",UPPER(TRIM(Applications!I818))="OFFER")),Applications!M818-WEEKDAY(Applications!M818,3),"")</f>
        <v/>
      </c>
      <c r="F818" s="26">
        <f>IF(AND(UPPER(TRIM(Applications!I818))="SKIPPED",ISNUMBER(Applications!A818)),Applications!A818-WEEKDAY(Applications!A818,3),"")</f>
        <v/>
      </c>
      <c r="G818" s="26">
        <f>IF(AND(UPPER(TRIM(Applications!I818))="BOOKMARKED",ISNUMBER(Applications!A818)),Applications!A818-WEEKDAY(Applications!A818,3),"")</f>
        <v/>
      </c>
      <c r="H818" s="26">
        <f>IF(AND(UPPER(TRIM(Applications!I818))="NOT APPLIED",ISNUMBER(Applications!A818)),Applications!A818-WEEKDAY(Applications!A818,3),"")</f>
        <v/>
      </c>
      <c r="I818" s="26">
        <f>IF(AND(UPPER(TRIM(Applications!I818))="REJECTED",ISNUMBER(Applications!M818)),Applications!M818-WEEKDAY(Applications!M818,3),"")</f>
        <v/>
      </c>
      <c r="J818" s="26">
        <f>IF(AND(UPPER(TRIM(Applications!I818))="OFFER",ISNUMBER(Applications!M818)),Applications!M818-WEEKDAY(Applications!M818,3),"")</f>
        <v/>
      </c>
      <c r="K818" s="26">
        <f>IF(TRIM(Applications!J818)="","",IFERROR(LOOKUP(2,1/ISNUMBER(SEARCH($R$2:$R$25,Applications!J818)),$S$2:$S$25),""))</f>
        <v/>
      </c>
      <c r="L818" s="26">
        <f>IF(K818="","",IF(COUNTIF(K$2:K818,K818)=1,COUNTIF(K$2:K$2000,K818)+(2001-ROW())/100000,""))</f>
        <v/>
      </c>
      <c r="M818" s="26">
        <f>IF(TRIM(Applications!D818)="","",TRIM(LEFT(TRIM(Applications!D818),FIND(",",TRIM(Applications!D818)&amp;",")-1)))</f>
        <v/>
      </c>
      <c r="N818" s="26">
        <f>IF(M818="","",IF(LEN(TRIM(LEFT(TRIM(MID(TRIM(Applications!D818),FIND(",",TRIM(Applications!D818)&amp;",")+1,200)),FIND(",",TRIM(MID(TRIM(Applications!D818),FIND(",",TRIM(Applications!D818)&amp;",")+1,200))&amp;",")-1)))=2,UPPER(TRIM(LEFT(TRIM(MID(TRIM(Applications!D818),FIND(",",TRIM(Applications!D818)&amp;",")+1,200)),FIND(",",TRIM(MID(TRIM(Applications!D818),FIND(",",TRIM(Applications!D818)&amp;",")+1,200))&amp;",")-1))),IFERROR(VLOOKUP(LOWER(TRIM(LEFT(TRIM(MID(TRIM(Applications!D818),FIND(",",TRIM(Applications!D818)&amp;",")+1,200)),FIND(",",TRIM(MID(TRIM(Applications!D818),FIND(",",TRIM(Applications!D818)&amp;",")+1,200))&amp;",")-1))),$U$2:$V$67,2,FALSE),"")))</f>
        <v/>
      </c>
      <c r="O818" s="26">
        <f>IF(M818="","",IF(N818="",M818,M818&amp;", "&amp;N818))</f>
        <v/>
      </c>
      <c r="P818" s="26">
        <f>IF(O818="","",IF(COUNTIF(O$2:O818,O818)=1,COUNTIF(O$2:O$2000,O818)+(2001-ROW())/100000,""))</f>
        <v/>
      </c>
    </row>
    <row r="819">
      <c r="A819" s="26">
        <f>IF(AND(ISNUMBER(Applications!A819),ISNUMBER(Applications!M819),OR(UPPER(TRIM(Applications!I819))="INTERVIEWING",UPPER(TRIM(Applications!I819))="REJECTED",UPPER(TRIM(Applications!I819))="OFFER")),IF(Applications!M819&gt;=Applications!A819,Applications!M819-Applications!A819,""),"")</f>
        <v/>
      </c>
      <c r="B819" s="26">
        <f>IF(AND(D819=1,ISNUMBER(Applications!A819)),WEEKDAY(Applications!A819),"")</f>
        <v/>
      </c>
      <c r="C819" s="27">
        <f>IF(AND(D819=1,ISNUMBER(Applications!A819)),Applications!A819-WEEKDAY(Applications!A819,3),"")</f>
        <v/>
      </c>
      <c r="D819" s="26">
        <f>IF(OR(UPPER(TRIM(Applications!I819))="APPLIED",UPPER(TRIM(Applications!I819))="INTERVIEWING",UPPER(TRIM(Applications!I819))="REJECTED",UPPER(TRIM(Applications!I819))="OFFER"),1,0)</f>
        <v/>
      </c>
      <c r="E819" s="26">
        <f>IF(AND(ISNUMBER(Applications!M819),OR(N(Applications!O819)&gt;0,UPPER(TRIM(Applications!I819))="INTERVIEWING",UPPER(TRIM(Applications!I819))="OFFER")),Applications!M819-WEEKDAY(Applications!M819,3),"")</f>
        <v/>
      </c>
      <c r="F819" s="26">
        <f>IF(AND(UPPER(TRIM(Applications!I819))="SKIPPED",ISNUMBER(Applications!A819)),Applications!A819-WEEKDAY(Applications!A819,3),"")</f>
        <v/>
      </c>
      <c r="G819" s="26">
        <f>IF(AND(UPPER(TRIM(Applications!I819))="BOOKMARKED",ISNUMBER(Applications!A819)),Applications!A819-WEEKDAY(Applications!A819,3),"")</f>
        <v/>
      </c>
      <c r="H819" s="26">
        <f>IF(AND(UPPER(TRIM(Applications!I819))="NOT APPLIED",ISNUMBER(Applications!A819)),Applications!A819-WEEKDAY(Applications!A819,3),"")</f>
        <v/>
      </c>
      <c r="I819" s="26">
        <f>IF(AND(UPPER(TRIM(Applications!I819))="REJECTED",ISNUMBER(Applications!M819)),Applications!M819-WEEKDAY(Applications!M819,3),"")</f>
        <v/>
      </c>
      <c r="J819" s="26">
        <f>IF(AND(UPPER(TRIM(Applications!I819))="OFFER",ISNUMBER(Applications!M819)),Applications!M819-WEEKDAY(Applications!M819,3),"")</f>
        <v/>
      </c>
      <c r="K819" s="26">
        <f>IF(TRIM(Applications!J819)="","",IFERROR(LOOKUP(2,1/ISNUMBER(SEARCH($R$2:$R$25,Applications!J819)),$S$2:$S$25),""))</f>
        <v/>
      </c>
      <c r="L819" s="26">
        <f>IF(K819="","",IF(COUNTIF(K$2:K819,K819)=1,COUNTIF(K$2:K$2000,K819)+(2001-ROW())/100000,""))</f>
        <v/>
      </c>
      <c r="M819" s="26">
        <f>IF(TRIM(Applications!D819)="","",TRIM(LEFT(TRIM(Applications!D819),FIND(",",TRIM(Applications!D819)&amp;",")-1)))</f>
        <v/>
      </c>
      <c r="N819" s="26">
        <f>IF(M819="","",IF(LEN(TRIM(LEFT(TRIM(MID(TRIM(Applications!D819),FIND(",",TRIM(Applications!D819)&amp;",")+1,200)),FIND(",",TRIM(MID(TRIM(Applications!D819),FIND(",",TRIM(Applications!D819)&amp;",")+1,200))&amp;",")-1)))=2,UPPER(TRIM(LEFT(TRIM(MID(TRIM(Applications!D819),FIND(",",TRIM(Applications!D819)&amp;",")+1,200)),FIND(",",TRIM(MID(TRIM(Applications!D819),FIND(",",TRIM(Applications!D819)&amp;",")+1,200))&amp;",")-1))),IFERROR(VLOOKUP(LOWER(TRIM(LEFT(TRIM(MID(TRIM(Applications!D819),FIND(",",TRIM(Applications!D819)&amp;",")+1,200)),FIND(",",TRIM(MID(TRIM(Applications!D819),FIND(",",TRIM(Applications!D819)&amp;",")+1,200))&amp;",")-1))),$U$2:$V$67,2,FALSE),"")))</f>
        <v/>
      </c>
      <c r="O819" s="26">
        <f>IF(M819="","",IF(N819="",M819,M819&amp;", "&amp;N819))</f>
        <v/>
      </c>
      <c r="P819" s="26">
        <f>IF(O819="","",IF(COUNTIF(O$2:O819,O819)=1,COUNTIF(O$2:O$2000,O819)+(2001-ROW())/100000,""))</f>
        <v/>
      </c>
    </row>
    <row r="820">
      <c r="A820" s="26">
        <f>IF(AND(ISNUMBER(Applications!A820),ISNUMBER(Applications!M820),OR(UPPER(TRIM(Applications!I820))="INTERVIEWING",UPPER(TRIM(Applications!I820))="REJECTED",UPPER(TRIM(Applications!I820))="OFFER")),IF(Applications!M820&gt;=Applications!A820,Applications!M820-Applications!A820,""),"")</f>
        <v/>
      </c>
      <c r="B820" s="26">
        <f>IF(AND(D820=1,ISNUMBER(Applications!A820)),WEEKDAY(Applications!A820),"")</f>
        <v/>
      </c>
      <c r="C820" s="27">
        <f>IF(AND(D820=1,ISNUMBER(Applications!A820)),Applications!A820-WEEKDAY(Applications!A820,3),"")</f>
        <v/>
      </c>
      <c r="D820" s="26">
        <f>IF(OR(UPPER(TRIM(Applications!I820))="APPLIED",UPPER(TRIM(Applications!I820))="INTERVIEWING",UPPER(TRIM(Applications!I820))="REJECTED",UPPER(TRIM(Applications!I820))="OFFER"),1,0)</f>
        <v/>
      </c>
      <c r="E820" s="26">
        <f>IF(AND(ISNUMBER(Applications!M820),OR(N(Applications!O820)&gt;0,UPPER(TRIM(Applications!I820))="INTERVIEWING",UPPER(TRIM(Applications!I820))="OFFER")),Applications!M820-WEEKDAY(Applications!M820,3),"")</f>
        <v/>
      </c>
      <c r="F820" s="26">
        <f>IF(AND(UPPER(TRIM(Applications!I820))="SKIPPED",ISNUMBER(Applications!A820)),Applications!A820-WEEKDAY(Applications!A820,3),"")</f>
        <v/>
      </c>
      <c r="G820" s="26">
        <f>IF(AND(UPPER(TRIM(Applications!I820))="BOOKMARKED",ISNUMBER(Applications!A820)),Applications!A820-WEEKDAY(Applications!A820,3),"")</f>
        <v/>
      </c>
      <c r="H820" s="26">
        <f>IF(AND(UPPER(TRIM(Applications!I820))="NOT APPLIED",ISNUMBER(Applications!A820)),Applications!A820-WEEKDAY(Applications!A820,3),"")</f>
        <v/>
      </c>
      <c r="I820" s="26">
        <f>IF(AND(UPPER(TRIM(Applications!I820))="REJECTED",ISNUMBER(Applications!M820)),Applications!M820-WEEKDAY(Applications!M820,3),"")</f>
        <v/>
      </c>
      <c r="J820" s="26">
        <f>IF(AND(UPPER(TRIM(Applications!I820))="OFFER",ISNUMBER(Applications!M820)),Applications!M820-WEEKDAY(Applications!M820,3),"")</f>
        <v/>
      </c>
      <c r="K820" s="26">
        <f>IF(TRIM(Applications!J820)="","",IFERROR(LOOKUP(2,1/ISNUMBER(SEARCH($R$2:$R$25,Applications!J820)),$S$2:$S$25),""))</f>
        <v/>
      </c>
      <c r="L820" s="26">
        <f>IF(K820="","",IF(COUNTIF(K$2:K820,K820)=1,COUNTIF(K$2:K$2000,K820)+(2001-ROW())/100000,""))</f>
        <v/>
      </c>
      <c r="M820" s="26">
        <f>IF(TRIM(Applications!D820)="","",TRIM(LEFT(TRIM(Applications!D820),FIND(",",TRIM(Applications!D820)&amp;",")-1)))</f>
        <v/>
      </c>
      <c r="N820" s="26">
        <f>IF(M820="","",IF(LEN(TRIM(LEFT(TRIM(MID(TRIM(Applications!D820),FIND(",",TRIM(Applications!D820)&amp;",")+1,200)),FIND(",",TRIM(MID(TRIM(Applications!D820),FIND(",",TRIM(Applications!D820)&amp;",")+1,200))&amp;",")-1)))=2,UPPER(TRIM(LEFT(TRIM(MID(TRIM(Applications!D820),FIND(",",TRIM(Applications!D820)&amp;",")+1,200)),FIND(",",TRIM(MID(TRIM(Applications!D820),FIND(",",TRIM(Applications!D820)&amp;",")+1,200))&amp;",")-1))),IFERROR(VLOOKUP(LOWER(TRIM(LEFT(TRIM(MID(TRIM(Applications!D820),FIND(",",TRIM(Applications!D820)&amp;",")+1,200)),FIND(",",TRIM(MID(TRIM(Applications!D820),FIND(",",TRIM(Applications!D820)&amp;",")+1,200))&amp;",")-1))),$U$2:$V$67,2,FALSE),"")))</f>
        <v/>
      </c>
      <c r="O820" s="26">
        <f>IF(M820="","",IF(N820="",M820,M820&amp;", "&amp;N820))</f>
        <v/>
      </c>
      <c r="P820" s="26">
        <f>IF(O820="","",IF(COUNTIF(O$2:O820,O820)=1,COUNTIF(O$2:O$2000,O820)+(2001-ROW())/100000,""))</f>
        <v/>
      </c>
    </row>
    <row r="821">
      <c r="A821" s="26">
        <f>IF(AND(ISNUMBER(Applications!A821),ISNUMBER(Applications!M821),OR(UPPER(TRIM(Applications!I821))="INTERVIEWING",UPPER(TRIM(Applications!I821))="REJECTED",UPPER(TRIM(Applications!I821))="OFFER")),IF(Applications!M821&gt;=Applications!A821,Applications!M821-Applications!A821,""),"")</f>
        <v/>
      </c>
      <c r="B821" s="26">
        <f>IF(AND(D821=1,ISNUMBER(Applications!A821)),WEEKDAY(Applications!A821),"")</f>
        <v/>
      </c>
      <c r="C821" s="27">
        <f>IF(AND(D821=1,ISNUMBER(Applications!A821)),Applications!A821-WEEKDAY(Applications!A821,3),"")</f>
        <v/>
      </c>
      <c r="D821" s="26">
        <f>IF(OR(UPPER(TRIM(Applications!I821))="APPLIED",UPPER(TRIM(Applications!I821))="INTERVIEWING",UPPER(TRIM(Applications!I821))="REJECTED",UPPER(TRIM(Applications!I821))="OFFER"),1,0)</f>
        <v/>
      </c>
      <c r="E821" s="26">
        <f>IF(AND(ISNUMBER(Applications!M821),OR(N(Applications!O821)&gt;0,UPPER(TRIM(Applications!I821))="INTERVIEWING",UPPER(TRIM(Applications!I821))="OFFER")),Applications!M821-WEEKDAY(Applications!M821,3),"")</f>
        <v/>
      </c>
      <c r="F821" s="26">
        <f>IF(AND(UPPER(TRIM(Applications!I821))="SKIPPED",ISNUMBER(Applications!A821)),Applications!A821-WEEKDAY(Applications!A821,3),"")</f>
        <v/>
      </c>
      <c r="G821" s="26">
        <f>IF(AND(UPPER(TRIM(Applications!I821))="BOOKMARKED",ISNUMBER(Applications!A821)),Applications!A821-WEEKDAY(Applications!A821,3),"")</f>
        <v/>
      </c>
      <c r="H821" s="26">
        <f>IF(AND(UPPER(TRIM(Applications!I821))="NOT APPLIED",ISNUMBER(Applications!A821)),Applications!A821-WEEKDAY(Applications!A821,3),"")</f>
        <v/>
      </c>
      <c r="I821" s="26">
        <f>IF(AND(UPPER(TRIM(Applications!I821))="REJECTED",ISNUMBER(Applications!M821)),Applications!M821-WEEKDAY(Applications!M821,3),"")</f>
        <v/>
      </c>
      <c r="J821" s="26">
        <f>IF(AND(UPPER(TRIM(Applications!I821))="OFFER",ISNUMBER(Applications!M821)),Applications!M821-WEEKDAY(Applications!M821,3),"")</f>
        <v/>
      </c>
      <c r="K821" s="26">
        <f>IF(TRIM(Applications!J821)="","",IFERROR(LOOKUP(2,1/ISNUMBER(SEARCH($R$2:$R$25,Applications!J821)),$S$2:$S$25),""))</f>
        <v/>
      </c>
      <c r="L821" s="26">
        <f>IF(K821="","",IF(COUNTIF(K$2:K821,K821)=1,COUNTIF(K$2:K$2000,K821)+(2001-ROW())/100000,""))</f>
        <v/>
      </c>
      <c r="M821" s="26">
        <f>IF(TRIM(Applications!D821)="","",TRIM(LEFT(TRIM(Applications!D821),FIND(",",TRIM(Applications!D821)&amp;",")-1)))</f>
        <v/>
      </c>
      <c r="N821" s="26">
        <f>IF(M821="","",IF(LEN(TRIM(LEFT(TRIM(MID(TRIM(Applications!D821),FIND(",",TRIM(Applications!D821)&amp;",")+1,200)),FIND(",",TRIM(MID(TRIM(Applications!D821),FIND(",",TRIM(Applications!D821)&amp;",")+1,200))&amp;",")-1)))=2,UPPER(TRIM(LEFT(TRIM(MID(TRIM(Applications!D821),FIND(",",TRIM(Applications!D821)&amp;",")+1,200)),FIND(",",TRIM(MID(TRIM(Applications!D821),FIND(",",TRIM(Applications!D821)&amp;",")+1,200))&amp;",")-1))),IFERROR(VLOOKUP(LOWER(TRIM(LEFT(TRIM(MID(TRIM(Applications!D821),FIND(",",TRIM(Applications!D821)&amp;",")+1,200)),FIND(",",TRIM(MID(TRIM(Applications!D821),FIND(",",TRIM(Applications!D821)&amp;",")+1,200))&amp;",")-1))),$U$2:$V$67,2,FALSE),"")))</f>
        <v/>
      </c>
      <c r="O821" s="26">
        <f>IF(M821="","",IF(N821="",M821,M821&amp;", "&amp;N821))</f>
        <v/>
      </c>
      <c r="P821" s="26">
        <f>IF(O821="","",IF(COUNTIF(O$2:O821,O821)=1,COUNTIF(O$2:O$2000,O821)+(2001-ROW())/100000,""))</f>
        <v/>
      </c>
    </row>
    <row r="822">
      <c r="A822" s="26">
        <f>IF(AND(ISNUMBER(Applications!A822),ISNUMBER(Applications!M822),OR(UPPER(TRIM(Applications!I822))="INTERVIEWING",UPPER(TRIM(Applications!I822))="REJECTED",UPPER(TRIM(Applications!I822))="OFFER")),IF(Applications!M822&gt;=Applications!A822,Applications!M822-Applications!A822,""),"")</f>
        <v/>
      </c>
      <c r="B822" s="26">
        <f>IF(AND(D822=1,ISNUMBER(Applications!A822)),WEEKDAY(Applications!A822),"")</f>
        <v/>
      </c>
      <c r="C822" s="27">
        <f>IF(AND(D822=1,ISNUMBER(Applications!A822)),Applications!A822-WEEKDAY(Applications!A822,3),"")</f>
        <v/>
      </c>
      <c r="D822" s="26">
        <f>IF(OR(UPPER(TRIM(Applications!I822))="APPLIED",UPPER(TRIM(Applications!I822))="INTERVIEWING",UPPER(TRIM(Applications!I822))="REJECTED",UPPER(TRIM(Applications!I822))="OFFER"),1,0)</f>
        <v/>
      </c>
      <c r="E822" s="26">
        <f>IF(AND(ISNUMBER(Applications!M822),OR(N(Applications!O822)&gt;0,UPPER(TRIM(Applications!I822))="INTERVIEWING",UPPER(TRIM(Applications!I822))="OFFER")),Applications!M822-WEEKDAY(Applications!M822,3),"")</f>
        <v/>
      </c>
      <c r="F822" s="26">
        <f>IF(AND(UPPER(TRIM(Applications!I822))="SKIPPED",ISNUMBER(Applications!A822)),Applications!A822-WEEKDAY(Applications!A822,3),"")</f>
        <v/>
      </c>
      <c r="G822" s="26">
        <f>IF(AND(UPPER(TRIM(Applications!I822))="BOOKMARKED",ISNUMBER(Applications!A822)),Applications!A822-WEEKDAY(Applications!A822,3),"")</f>
        <v/>
      </c>
      <c r="H822" s="26">
        <f>IF(AND(UPPER(TRIM(Applications!I822))="NOT APPLIED",ISNUMBER(Applications!A822)),Applications!A822-WEEKDAY(Applications!A822,3),"")</f>
        <v/>
      </c>
      <c r="I822" s="26">
        <f>IF(AND(UPPER(TRIM(Applications!I822))="REJECTED",ISNUMBER(Applications!M822)),Applications!M822-WEEKDAY(Applications!M822,3),"")</f>
        <v/>
      </c>
      <c r="J822" s="26">
        <f>IF(AND(UPPER(TRIM(Applications!I822))="OFFER",ISNUMBER(Applications!M822)),Applications!M822-WEEKDAY(Applications!M822,3),"")</f>
        <v/>
      </c>
      <c r="K822" s="26">
        <f>IF(TRIM(Applications!J822)="","",IFERROR(LOOKUP(2,1/ISNUMBER(SEARCH($R$2:$R$25,Applications!J822)),$S$2:$S$25),""))</f>
        <v/>
      </c>
      <c r="L822" s="26">
        <f>IF(K822="","",IF(COUNTIF(K$2:K822,K822)=1,COUNTIF(K$2:K$2000,K822)+(2001-ROW())/100000,""))</f>
        <v/>
      </c>
      <c r="M822" s="26">
        <f>IF(TRIM(Applications!D822)="","",TRIM(LEFT(TRIM(Applications!D822),FIND(",",TRIM(Applications!D822)&amp;",")-1)))</f>
        <v/>
      </c>
      <c r="N822" s="26">
        <f>IF(M822="","",IF(LEN(TRIM(LEFT(TRIM(MID(TRIM(Applications!D822),FIND(",",TRIM(Applications!D822)&amp;",")+1,200)),FIND(",",TRIM(MID(TRIM(Applications!D822),FIND(",",TRIM(Applications!D822)&amp;",")+1,200))&amp;",")-1)))=2,UPPER(TRIM(LEFT(TRIM(MID(TRIM(Applications!D822),FIND(",",TRIM(Applications!D822)&amp;",")+1,200)),FIND(",",TRIM(MID(TRIM(Applications!D822),FIND(",",TRIM(Applications!D822)&amp;",")+1,200))&amp;",")-1))),IFERROR(VLOOKUP(LOWER(TRIM(LEFT(TRIM(MID(TRIM(Applications!D822),FIND(",",TRIM(Applications!D822)&amp;",")+1,200)),FIND(",",TRIM(MID(TRIM(Applications!D822),FIND(",",TRIM(Applications!D822)&amp;",")+1,200))&amp;",")-1))),$U$2:$V$67,2,FALSE),"")))</f>
        <v/>
      </c>
      <c r="O822" s="26">
        <f>IF(M822="","",IF(N822="",M822,M822&amp;", "&amp;N822))</f>
        <v/>
      </c>
      <c r="P822" s="26">
        <f>IF(O822="","",IF(COUNTIF(O$2:O822,O822)=1,COUNTIF(O$2:O$2000,O822)+(2001-ROW())/100000,""))</f>
        <v/>
      </c>
    </row>
    <row r="823">
      <c r="A823" s="26">
        <f>IF(AND(ISNUMBER(Applications!A823),ISNUMBER(Applications!M823),OR(UPPER(TRIM(Applications!I823))="INTERVIEWING",UPPER(TRIM(Applications!I823))="REJECTED",UPPER(TRIM(Applications!I823))="OFFER")),IF(Applications!M823&gt;=Applications!A823,Applications!M823-Applications!A823,""),"")</f>
        <v/>
      </c>
      <c r="B823" s="26">
        <f>IF(AND(D823=1,ISNUMBER(Applications!A823)),WEEKDAY(Applications!A823),"")</f>
        <v/>
      </c>
      <c r="C823" s="27">
        <f>IF(AND(D823=1,ISNUMBER(Applications!A823)),Applications!A823-WEEKDAY(Applications!A823,3),"")</f>
        <v/>
      </c>
      <c r="D823" s="26">
        <f>IF(OR(UPPER(TRIM(Applications!I823))="APPLIED",UPPER(TRIM(Applications!I823))="INTERVIEWING",UPPER(TRIM(Applications!I823))="REJECTED",UPPER(TRIM(Applications!I823))="OFFER"),1,0)</f>
        <v/>
      </c>
      <c r="E823" s="26">
        <f>IF(AND(ISNUMBER(Applications!M823),OR(N(Applications!O823)&gt;0,UPPER(TRIM(Applications!I823))="INTERVIEWING",UPPER(TRIM(Applications!I823))="OFFER")),Applications!M823-WEEKDAY(Applications!M823,3),"")</f>
        <v/>
      </c>
      <c r="F823" s="26">
        <f>IF(AND(UPPER(TRIM(Applications!I823))="SKIPPED",ISNUMBER(Applications!A823)),Applications!A823-WEEKDAY(Applications!A823,3),"")</f>
        <v/>
      </c>
      <c r="G823" s="26">
        <f>IF(AND(UPPER(TRIM(Applications!I823))="BOOKMARKED",ISNUMBER(Applications!A823)),Applications!A823-WEEKDAY(Applications!A823,3),"")</f>
        <v/>
      </c>
      <c r="H823" s="26">
        <f>IF(AND(UPPER(TRIM(Applications!I823))="NOT APPLIED",ISNUMBER(Applications!A823)),Applications!A823-WEEKDAY(Applications!A823,3),"")</f>
        <v/>
      </c>
      <c r="I823" s="26">
        <f>IF(AND(UPPER(TRIM(Applications!I823))="REJECTED",ISNUMBER(Applications!M823)),Applications!M823-WEEKDAY(Applications!M823,3),"")</f>
        <v/>
      </c>
      <c r="J823" s="26">
        <f>IF(AND(UPPER(TRIM(Applications!I823))="OFFER",ISNUMBER(Applications!M823)),Applications!M823-WEEKDAY(Applications!M823,3),"")</f>
        <v/>
      </c>
      <c r="K823" s="26">
        <f>IF(TRIM(Applications!J823)="","",IFERROR(LOOKUP(2,1/ISNUMBER(SEARCH($R$2:$R$25,Applications!J823)),$S$2:$S$25),""))</f>
        <v/>
      </c>
      <c r="L823" s="26">
        <f>IF(K823="","",IF(COUNTIF(K$2:K823,K823)=1,COUNTIF(K$2:K$2000,K823)+(2001-ROW())/100000,""))</f>
        <v/>
      </c>
      <c r="M823" s="26">
        <f>IF(TRIM(Applications!D823)="","",TRIM(LEFT(TRIM(Applications!D823),FIND(",",TRIM(Applications!D823)&amp;",")-1)))</f>
        <v/>
      </c>
      <c r="N823" s="26">
        <f>IF(M823="","",IF(LEN(TRIM(LEFT(TRIM(MID(TRIM(Applications!D823),FIND(",",TRIM(Applications!D823)&amp;",")+1,200)),FIND(",",TRIM(MID(TRIM(Applications!D823),FIND(",",TRIM(Applications!D823)&amp;",")+1,200))&amp;",")-1)))=2,UPPER(TRIM(LEFT(TRIM(MID(TRIM(Applications!D823),FIND(",",TRIM(Applications!D823)&amp;",")+1,200)),FIND(",",TRIM(MID(TRIM(Applications!D823),FIND(",",TRIM(Applications!D823)&amp;",")+1,200))&amp;",")-1))),IFERROR(VLOOKUP(LOWER(TRIM(LEFT(TRIM(MID(TRIM(Applications!D823),FIND(",",TRIM(Applications!D823)&amp;",")+1,200)),FIND(",",TRIM(MID(TRIM(Applications!D823),FIND(",",TRIM(Applications!D823)&amp;",")+1,200))&amp;",")-1))),$U$2:$V$67,2,FALSE),"")))</f>
        <v/>
      </c>
      <c r="O823" s="26">
        <f>IF(M823="","",IF(N823="",M823,M823&amp;", "&amp;N823))</f>
        <v/>
      </c>
      <c r="P823" s="26">
        <f>IF(O823="","",IF(COUNTIF(O$2:O823,O823)=1,COUNTIF(O$2:O$2000,O823)+(2001-ROW())/100000,""))</f>
        <v/>
      </c>
    </row>
    <row r="824">
      <c r="A824" s="26">
        <f>IF(AND(ISNUMBER(Applications!A824),ISNUMBER(Applications!M824),OR(UPPER(TRIM(Applications!I824))="INTERVIEWING",UPPER(TRIM(Applications!I824))="REJECTED",UPPER(TRIM(Applications!I824))="OFFER")),IF(Applications!M824&gt;=Applications!A824,Applications!M824-Applications!A824,""),"")</f>
        <v/>
      </c>
      <c r="B824" s="26">
        <f>IF(AND(D824=1,ISNUMBER(Applications!A824)),WEEKDAY(Applications!A824),"")</f>
        <v/>
      </c>
      <c r="C824" s="27">
        <f>IF(AND(D824=1,ISNUMBER(Applications!A824)),Applications!A824-WEEKDAY(Applications!A824,3),"")</f>
        <v/>
      </c>
      <c r="D824" s="26">
        <f>IF(OR(UPPER(TRIM(Applications!I824))="APPLIED",UPPER(TRIM(Applications!I824))="INTERVIEWING",UPPER(TRIM(Applications!I824))="REJECTED",UPPER(TRIM(Applications!I824))="OFFER"),1,0)</f>
        <v/>
      </c>
      <c r="E824" s="26">
        <f>IF(AND(ISNUMBER(Applications!M824),OR(N(Applications!O824)&gt;0,UPPER(TRIM(Applications!I824))="INTERVIEWING",UPPER(TRIM(Applications!I824))="OFFER")),Applications!M824-WEEKDAY(Applications!M824,3),"")</f>
        <v/>
      </c>
      <c r="F824" s="26">
        <f>IF(AND(UPPER(TRIM(Applications!I824))="SKIPPED",ISNUMBER(Applications!A824)),Applications!A824-WEEKDAY(Applications!A824,3),"")</f>
        <v/>
      </c>
      <c r="G824" s="26">
        <f>IF(AND(UPPER(TRIM(Applications!I824))="BOOKMARKED",ISNUMBER(Applications!A824)),Applications!A824-WEEKDAY(Applications!A824,3),"")</f>
        <v/>
      </c>
      <c r="H824" s="26">
        <f>IF(AND(UPPER(TRIM(Applications!I824))="NOT APPLIED",ISNUMBER(Applications!A824)),Applications!A824-WEEKDAY(Applications!A824,3),"")</f>
        <v/>
      </c>
      <c r="I824" s="26">
        <f>IF(AND(UPPER(TRIM(Applications!I824))="REJECTED",ISNUMBER(Applications!M824)),Applications!M824-WEEKDAY(Applications!M824,3),"")</f>
        <v/>
      </c>
      <c r="J824" s="26">
        <f>IF(AND(UPPER(TRIM(Applications!I824))="OFFER",ISNUMBER(Applications!M824)),Applications!M824-WEEKDAY(Applications!M824,3),"")</f>
        <v/>
      </c>
      <c r="K824" s="26">
        <f>IF(TRIM(Applications!J824)="","",IFERROR(LOOKUP(2,1/ISNUMBER(SEARCH($R$2:$R$25,Applications!J824)),$S$2:$S$25),""))</f>
        <v/>
      </c>
      <c r="L824" s="26">
        <f>IF(K824="","",IF(COUNTIF(K$2:K824,K824)=1,COUNTIF(K$2:K$2000,K824)+(2001-ROW())/100000,""))</f>
        <v/>
      </c>
      <c r="M824" s="26">
        <f>IF(TRIM(Applications!D824)="","",TRIM(LEFT(TRIM(Applications!D824),FIND(",",TRIM(Applications!D824)&amp;",")-1)))</f>
        <v/>
      </c>
      <c r="N824" s="26">
        <f>IF(M824="","",IF(LEN(TRIM(LEFT(TRIM(MID(TRIM(Applications!D824),FIND(",",TRIM(Applications!D824)&amp;",")+1,200)),FIND(",",TRIM(MID(TRIM(Applications!D824),FIND(",",TRIM(Applications!D824)&amp;",")+1,200))&amp;",")-1)))=2,UPPER(TRIM(LEFT(TRIM(MID(TRIM(Applications!D824),FIND(",",TRIM(Applications!D824)&amp;",")+1,200)),FIND(",",TRIM(MID(TRIM(Applications!D824),FIND(",",TRIM(Applications!D824)&amp;",")+1,200))&amp;",")-1))),IFERROR(VLOOKUP(LOWER(TRIM(LEFT(TRIM(MID(TRIM(Applications!D824),FIND(",",TRIM(Applications!D824)&amp;",")+1,200)),FIND(",",TRIM(MID(TRIM(Applications!D824),FIND(",",TRIM(Applications!D824)&amp;",")+1,200))&amp;",")-1))),$U$2:$V$67,2,FALSE),"")))</f>
        <v/>
      </c>
      <c r="O824" s="26">
        <f>IF(M824="","",IF(N824="",M824,M824&amp;", "&amp;N824))</f>
        <v/>
      </c>
      <c r="P824" s="26">
        <f>IF(O824="","",IF(COUNTIF(O$2:O824,O824)=1,COUNTIF(O$2:O$2000,O824)+(2001-ROW())/100000,""))</f>
        <v/>
      </c>
    </row>
    <row r="825">
      <c r="A825" s="26">
        <f>IF(AND(ISNUMBER(Applications!A825),ISNUMBER(Applications!M825),OR(UPPER(TRIM(Applications!I825))="INTERVIEWING",UPPER(TRIM(Applications!I825))="REJECTED",UPPER(TRIM(Applications!I825))="OFFER")),IF(Applications!M825&gt;=Applications!A825,Applications!M825-Applications!A825,""),"")</f>
        <v/>
      </c>
      <c r="B825" s="26">
        <f>IF(AND(D825=1,ISNUMBER(Applications!A825)),WEEKDAY(Applications!A825),"")</f>
        <v/>
      </c>
      <c r="C825" s="27">
        <f>IF(AND(D825=1,ISNUMBER(Applications!A825)),Applications!A825-WEEKDAY(Applications!A825,3),"")</f>
        <v/>
      </c>
      <c r="D825" s="26">
        <f>IF(OR(UPPER(TRIM(Applications!I825))="APPLIED",UPPER(TRIM(Applications!I825))="INTERVIEWING",UPPER(TRIM(Applications!I825))="REJECTED",UPPER(TRIM(Applications!I825))="OFFER"),1,0)</f>
        <v/>
      </c>
      <c r="E825" s="26">
        <f>IF(AND(ISNUMBER(Applications!M825),OR(N(Applications!O825)&gt;0,UPPER(TRIM(Applications!I825))="INTERVIEWING",UPPER(TRIM(Applications!I825))="OFFER")),Applications!M825-WEEKDAY(Applications!M825,3),"")</f>
        <v/>
      </c>
      <c r="F825" s="26">
        <f>IF(AND(UPPER(TRIM(Applications!I825))="SKIPPED",ISNUMBER(Applications!A825)),Applications!A825-WEEKDAY(Applications!A825,3),"")</f>
        <v/>
      </c>
      <c r="G825" s="26">
        <f>IF(AND(UPPER(TRIM(Applications!I825))="BOOKMARKED",ISNUMBER(Applications!A825)),Applications!A825-WEEKDAY(Applications!A825,3),"")</f>
        <v/>
      </c>
      <c r="H825" s="26">
        <f>IF(AND(UPPER(TRIM(Applications!I825))="NOT APPLIED",ISNUMBER(Applications!A825)),Applications!A825-WEEKDAY(Applications!A825,3),"")</f>
        <v/>
      </c>
      <c r="I825" s="26">
        <f>IF(AND(UPPER(TRIM(Applications!I825))="REJECTED",ISNUMBER(Applications!M825)),Applications!M825-WEEKDAY(Applications!M825,3),"")</f>
        <v/>
      </c>
      <c r="J825" s="26">
        <f>IF(AND(UPPER(TRIM(Applications!I825))="OFFER",ISNUMBER(Applications!M825)),Applications!M825-WEEKDAY(Applications!M825,3),"")</f>
        <v/>
      </c>
      <c r="K825" s="26">
        <f>IF(TRIM(Applications!J825)="","",IFERROR(LOOKUP(2,1/ISNUMBER(SEARCH($R$2:$R$25,Applications!J825)),$S$2:$S$25),""))</f>
        <v/>
      </c>
      <c r="L825" s="26">
        <f>IF(K825="","",IF(COUNTIF(K$2:K825,K825)=1,COUNTIF(K$2:K$2000,K825)+(2001-ROW())/100000,""))</f>
        <v/>
      </c>
      <c r="M825" s="26">
        <f>IF(TRIM(Applications!D825)="","",TRIM(LEFT(TRIM(Applications!D825),FIND(",",TRIM(Applications!D825)&amp;",")-1)))</f>
        <v/>
      </c>
      <c r="N825" s="26">
        <f>IF(M825="","",IF(LEN(TRIM(LEFT(TRIM(MID(TRIM(Applications!D825),FIND(",",TRIM(Applications!D825)&amp;",")+1,200)),FIND(",",TRIM(MID(TRIM(Applications!D825),FIND(",",TRIM(Applications!D825)&amp;",")+1,200))&amp;",")-1)))=2,UPPER(TRIM(LEFT(TRIM(MID(TRIM(Applications!D825),FIND(",",TRIM(Applications!D825)&amp;",")+1,200)),FIND(",",TRIM(MID(TRIM(Applications!D825),FIND(",",TRIM(Applications!D825)&amp;",")+1,200))&amp;",")-1))),IFERROR(VLOOKUP(LOWER(TRIM(LEFT(TRIM(MID(TRIM(Applications!D825),FIND(",",TRIM(Applications!D825)&amp;",")+1,200)),FIND(",",TRIM(MID(TRIM(Applications!D825),FIND(",",TRIM(Applications!D825)&amp;",")+1,200))&amp;",")-1))),$U$2:$V$67,2,FALSE),"")))</f>
        <v/>
      </c>
      <c r="O825" s="26">
        <f>IF(M825="","",IF(N825="",M825,M825&amp;", "&amp;N825))</f>
        <v/>
      </c>
      <c r="P825" s="26">
        <f>IF(O825="","",IF(COUNTIF(O$2:O825,O825)=1,COUNTIF(O$2:O$2000,O825)+(2001-ROW())/100000,""))</f>
        <v/>
      </c>
    </row>
    <row r="826">
      <c r="A826" s="26">
        <f>IF(AND(ISNUMBER(Applications!A826),ISNUMBER(Applications!M826),OR(UPPER(TRIM(Applications!I826))="INTERVIEWING",UPPER(TRIM(Applications!I826))="REJECTED",UPPER(TRIM(Applications!I826))="OFFER")),IF(Applications!M826&gt;=Applications!A826,Applications!M826-Applications!A826,""),"")</f>
        <v/>
      </c>
      <c r="B826" s="26">
        <f>IF(AND(D826=1,ISNUMBER(Applications!A826)),WEEKDAY(Applications!A826),"")</f>
        <v/>
      </c>
      <c r="C826" s="27">
        <f>IF(AND(D826=1,ISNUMBER(Applications!A826)),Applications!A826-WEEKDAY(Applications!A826,3),"")</f>
        <v/>
      </c>
      <c r="D826" s="26">
        <f>IF(OR(UPPER(TRIM(Applications!I826))="APPLIED",UPPER(TRIM(Applications!I826))="INTERVIEWING",UPPER(TRIM(Applications!I826))="REJECTED",UPPER(TRIM(Applications!I826))="OFFER"),1,0)</f>
        <v/>
      </c>
      <c r="E826" s="26">
        <f>IF(AND(ISNUMBER(Applications!M826),OR(N(Applications!O826)&gt;0,UPPER(TRIM(Applications!I826))="INTERVIEWING",UPPER(TRIM(Applications!I826))="OFFER")),Applications!M826-WEEKDAY(Applications!M826,3),"")</f>
        <v/>
      </c>
      <c r="F826" s="26">
        <f>IF(AND(UPPER(TRIM(Applications!I826))="SKIPPED",ISNUMBER(Applications!A826)),Applications!A826-WEEKDAY(Applications!A826,3),"")</f>
        <v/>
      </c>
      <c r="G826" s="26">
        <f>IF(AND(UPPER(TRIM(Applications!I826))="BOOKMARKED",ISNUMBER(Applications!A826)),Applications!A826-WEEKDAY(Applications!A826,3),"")</f>
        <v/>
      </c>
      <c r="H826" s="26">
        <f>IF(AND(UPPER(TRIM(Applications!I826))="NOT APPLIED",ISNUMBER(Applications!A826)),Applications!A826-WEEKDAY(Applications!A826,3),"")</f>
        <v/>
      </c>
      <c r="I826" s="26">
        <f>IF(AND(UPPER(TRIM(Applications!I826))="REJECTED",ISNUMBER(Applications!M826)),Applications!M826-WEEKDAY(Applications!M826,3),"")</f>
        <v/>
      </c>
      <c r="J826" s="26">
        <f>IF(AND(UPPER(TRIM(Applications!I826))="OFFER",ISNUMBER(Applications!M826)),Applications!M826-WEEKDAY(Applications!M826,3),"")</f>
        <v/>
      </c>
      <c r="K826" s="26">
        <f>IF(TRIM(Applications!J826)="","",IFERROR(LOOKUP(2,1/ISNUMBER(SEARCH($R$2:$R$25,Applications!J826)),$S$2:$S$25),""))</f>
        <v/>
      </c>
      <c r="L826" s="26">
        <f>IF(K826="","",IF(COUNTIF(K$2:K826,K826)=1,COUNTIF(K$2:K$2000,K826)+(2001-ROW())/100000,""))</f>
        <v/>
      </c>
      <c r="M826" s="26">
        <f>IF(TRIM(Applications!D826)="","",TRIM(LEFT(TRIM(Applications!D826),FIND(",",TRIM(Applications!D826)&amp;",")-1)))</f>
        <v/>
      </c>
      <c r="N826" s="26">
        <f>IF(M826="","",IF(LEN(TRIM(LEFT(TRIM(MID(TRIM(Applications!D826),FIND(",",TRIM(Applications!D826)&amp;",")+1,200)),FIND(",",TRIM(MID(TRIM(Applications!D826),FIND(",",TRIM(Applications!D826)&amp;",")+1,200))&amp;",")-1)))=2,UPPER(TRIM(LEFT(TRIM(MID(TRIM(Applications!D826),FIND(",",TRIM(Applications!D826)&amp;",")+1,200)),FIND(",",TRIM(MID(TRIM(Applications!D826),FIND(",",TRIM(Applications!D826)&amp;",")+1,200))&amp;",")-1))),IFERROR(VLOOKUP(LOWER(TRIM(LEFT(TRIM(MID(TRIM(Applications!D826),FIND(",",TRIM(Applications!D826)&amp;",")+1,200)),FIND(",",TRIM(MID(TRIM(Applications!D826),FIND(",",TRIM(Applications!D826)&amp;",")+1,200))&amp;",")-1))),$U$2:$V$67,2,FALSE),"")))</f>
        <v/>
      </c>
      <c r="O826" s="26">
        <f>IF(M826="","",IF(N826="",M826,M826&amp;", "&amp;N826))</f>
        <v/>
      </c>
      <c r="P826" s="26">
        <f>IF(O826="","",IF(COUNTIF(O$2:O826,O826)=1,COUNTIF(O$2:O$2000,O826)+(2001-ROW())/100000,""))</f>
        <v/>
      </c>
    </row>
    <row r="827">
      <c r="A827" s="26">
        <f>IF(AND(ISNUMBER(Applications!A827),ISNUMBER(Applications!M827),OR(UPPER(TRIM(Applications!I827))="INTERVIEWING",UPPER(TRIM(Applications!I827))="REJECTED",UPPER(TRIM(Applications!I827))="OFFER")),IF(Applications!M827&gt;=Applications!A827,Applications!M827-Applications!A827,""),"")</f>
        <v/>
      </c>
      <c r="B827" s="26">
        <f>IF(AND(D827=1,ISNUMBER(Applications!A827)),WEEKDAY(Applications!A827),"")</f>
        <v/>
      </c>
      <c r="C827" s="27">
        <f>IF(AND(D827=1,ISNUMBER(Applications!A827)),Applications!A827-WEEKDAY(Applications!A827,3),"")</f>
        <v/>
      </c>
      <c r="D827" s="26">
        <f>IF(OR(UPPER(TRIM(Applications!I827))="APPLIED",UPPER(TRIM(Applications!I827))="INTERVIEWING",UPPER(TRIM(Applications!I827))="REJECTED",UPPER(TRIM(Applications!I827))="OFFER"),1,0)</f>
        <v/>
      </c>
      <c r="E827" s="26">
        <f>IF(AND(ISNUMBER(Applications!M827),OR(N(Applications!O827)&gt;0,UPPER(TRIM(Applications!I827))="INTERVIEWING",UPPER(TRIM(Applications!I827))="OFFER")),Applications!M827-WEEKDAY(Applications!M827,3),"")</f>
        <v/>
      </c>
      <c r="F827" s="26">
        <f>IF(AND(UPPER(TRIM(Applications!I827))="SKIPPED",ISNUMBER(Applications!A827)),Applications!A827-WEEKDAY(Applications!A827,3),"")</f>
        <v/>
      </c>
      <c r="G827" s="26">
        <f>IF(AND(UPPER(TRIM(Applications!I827))="BOOKMARKED",ISNUMBER(Applications!A827)),Applications!A827-WEEKDAY(Applications!A827,3),"")</f>
        <v/>
      </c>
      <c r="H827" s="26">
        <f>IF(AND(UPPER(TRIM(Applications!I827))="NOT APPLIED",ISNUMBER(Applications!A827)),Applications!A827-WEEKDAY(Applications!A827,3),"")</f>
        <v/>
      </c>
      <c r="I827" s="26">
        <f>IF(AND(UPPER(TRIM(Applications!I827))="REJECTED",ISNUMBER(Applications!M827)),Applications!M827-WEEKDAY(Applications!M827,3),"")</f>
        <v/>
      </c>
      <c r="J827" s="26">
        <f>IF(AND(UPPER(TRIM(Applications!I827))="OFFER",ISNUMBER(Applications!M827)),Applications!M827-WEEKDAY(Applications!M827,3),"")</f>
        <v/>
      </c>
      <c r="K827" s="26">
        <f>IF(TRIM(Applications!J827)="","",IFERROR(LOOKUP(2,1/ISNUMBER(SEARCH($R$2:$R$25,Applications!J827)),$S$2:$S$25),""))</f>
        <v/>
      </c>
      <c r="L827" s="26">
        <f>IF(K827="","",IF(COUNTIF(K$2:K827,K827)=1,COUNTIF(K$2:K$2000,K827)+(2001-ROW())/100000,""))</f>
        <v/>
      </c>
      <c r="M827" s="26">
        <f>IF(TRIM(Applications!D827)="","",TRIM(LEFT(TRIM(Applications!D827),FIND(",",TRIM(Applications!D827)&amp;",")-1)))</f>
        <v/>
      </c>
      <c r="N827" s="26">
        <f>IF(M827="","",IF(LEN(TRIM(LEFT(TRIM(MID(TRIM(Applications!D827),FIND(",",TRIM(Applications!D827)&amp;",")+1,200)),FIND(",",TRIM(MID(TRIM(Applications!D827),FIND(",",TRIM(Applications!D827)&amp;",")+1,200))&amp;",")-1)))=2,UPPER(TRIM(LEFT(TRIM(MID(TRIM(Applications!D827),FIND(",",TRIM(Applications!D827)&amp;",")+1,200)),FIND(",",TRIM(MID(TRIM(Applications!D827),FIND(",",TRIM(Applications!D827)&amp;",")+1,200))&amp;",")-1))),IFERROR(VLOOKUP(LOWER(TRIM(LEFT(TRIM(MID(TRIM(Applications!D827),FIND(",",TRIM(Applications!D827)&amp;",")+1,200)),FIND(",",TRIM(MID(TRIM(Applications!D827),FIND(",",TRIM(Applications!D827)&amp;",")+1,200))&amp;",")-1))),$U$2:$V$67,2,FALSE),"")))</f>
        <v/>
      </c>
      <c r="O827" s="26">
        <f>IF(M827="","",IF(N827="",M827,M827&amp;", "&amp;N827))</f>
        <v/>
      </c>
      <c r="P827" s="26">
        <f>IF(O827="","",IF(COUNTIF(O$2:O827,O827)=1,COUNTIF(O$2:O$2000,O827)+(2001-ROW())/100000,""))</f>
        <v/>
      </c>
    </row>
    <row r="828">
      <c r="A828" s="26">
        <f>IF(AND(ISNUMBER(Applications!A828),ISNUMBER(Applications!M828),OR(UPPER(TRIM(Applications!I828))="INTERVIEWING",UPPER(TRIM(Applications!I828))="REJECTED",UPPER(TRIM(Applications!I828))="OFFER")),IF(Applications!M828&gt;=Applications!A828,Applications!M828-Applications!A828,""),"")</f>
        <v/>
      </c>
      <c r="B828" s="26">
        <f>IF(AND(D828=1,ISNUMBER(Applications!A828)),WEEKDAY(Applications!A828),"")</f>
        <v/>
      </c>
      <c r="C828" s="27">
        <f>IF(AND(D828=1,ISNUMBER(Applications!A828)),Applications!A828-WEEKDAY(Applications!A828,3),"")</f>
        <v/>
      </c>
      <c r="D828" s="26">
        <f>IF(OR(UPPER(TRIM(Applications!I828))="APPLIED",UPPER(TRIM(Applications!I828))="INTERVIEWING",UPPER(TRIM(Applications!I828))="REJECTED",UPPER(TRIM(Applications!I828))="OFFER"),1,0)</f>
        <v/>
      </c>
      <c r="E828" s="26">
        <f>IF(AND(ISNUMBER(Applications!M828),OR(N(Applications!O828)&gt;0,UPPER(TRIM(Applications!I828))="INTERVIEWING",UPPER(TRIM(Applications!I828))="OFFER")),Applications!M828-WEEKDAY(Applications!M828,3),"")</f>
        <v/>
      </c>
      <c r="F828" s="26">
        <f>IF(AND(UPPER(TRIM(Applications!I828))="SKIPPED",ISNUMBER(Applications!A828)),Applications!A828-WEEKDAY(Applications!A828,3),"")</f>
        <v/>
      </c>
      <c r="G828" s="26">
        <f>IF(AND(UPPER(TRIM(Applications!I828))="BOOKMARKED",ISNUMBER(Applications!A828)),Applications!A828-WEEKDAY(Applications!A828,3),"")</f>
        <v/>
      </c>
      <c r="H828" s="26">
        <f>IF(AND(UPPER(TRIM(Applications!I828))="NOT APPLIED",ISNUMBER(Applications!A828)),Applications!A828-WEEKDAY(Applications!A828,3),"")</f>
        <v/>
      </c>
      <c r="I828" s="26">
        <f>IF(AND(UPPER(TRIM(Applications!I828))="REJECTED",ISNUMBER(Applications!M828)),Applications!M828-WEEKDAY(Applications!M828,3),"")</f>
        <v/>
      </c>
      <c r="J828" s="26">
        <f>IF(AND(UPPER(TRIM(Applications!I828))="OFFER",ISNUMBER(Applications!M828)),Applications!M828-WEEKDAY(Applications!M828,3),"")</f>
        <v/>
      </c>
      <c r="K828" s="26">
        <f>IF(TRIM(Applications!J828)="","",IFERROR(LOOKUP(2,1/ISNUMBER(SEARCH($R$2:$R$25,Applications!J828)),$S$2:$S$25),""))</f>
        <v/>
      </c>
      <c r="L828" s="26">
        <f>IF(K828="","",IF(COUNTIF(K$2:K828,K828)=1,COUNTIF(K$2:K$2000,K828)+(2001-ROW())/100000,""))</f>
        <v/>
      </c>
      <c r="M828" s="26">
        <f>IF(TRIM(Applications!D828)="","",TRIM(LEFT(TRIM(Applications!D828),FIND(",",TRIM(Applications!D828)&amp;",")-1)))</f>
        <v/>
      </c>
      <c r="N828" s="26">
        <f>IF(M828="","",IF(LEN(TRIM(LEFT(TRIM(MID(TRIM(Applications!D828),FIND(",",TRIM(Applications!D828)&amp;",")+1,200)),FIND(",",TRIM(MID(TRIM(Applications!D828),FIND(",",TRIM(Applications!D828)&amp;",")+1,200))&amp;",")-1)))=2,UPPER(TRIM(LEFT(TRIM(MID(TRIM(Applications!D828),FIND(",",TRIM(Applications!D828)&amp;",")+1,200)),FIND(",",TRIM(MID(TRIM(Applications!D828),FIND(",",TRIM(Applications!D828)&amp;",")+1,200))&amp;",")-1))),IFERROR(VLOOKUP(LOWER(TRIM(LEFT(TRIM(MID(TRIM(Applications!D828),FIND(",",TRIM(Applications!D828)&amp;",")+1,200)),FIND(",",TRIM(MID(TRIM(Applications!D828),FIND(",",TRIM(Applications!D828)&amp;",")+1,200))&amp;",")-1))),$U$2:$V$67,2,FALSE),"")))</f>
        <v/>
      </c>
      <c r="O828" s="26">
        <f>IF(M828="","",IF(N828="",M828,M828&amp;", "&amp;N828))</f>
        <v/>
      </c>
      <c r="P828" s="26">
        <f>IF(O828="","",IF(COUNTIF(O$2:O828,O828)=1,COUNTIF(O$2:O$2000,O828)+(2001-ROW())/100000,""))</f>
        <v/>
      </c>
    </row>
    <row r="829">
      <c r="A829" s="26">
        <f>IF(AND(ISNUMBER(Applications!A829),ISNUMBER(Applications!M829),OR(UPPER(TRIM(Applications!I829))="INTERVIEWING",UPPER(TRIM(Applications!I829))="REJECTED",UPPER(TRIM(Applications!I829))="OFFER")),IF(Applications!M829&gt;=Applications!A829,Applications!M829-Applications!A829,""),"")</f>
        <v/>
      </c>
      <c r="B829" s="26">
        <f>IF(AND(D829=1,ISNUMBER(Applications!A829)),WEEKDAY(Applications!A829),"")</f>
        <v/>
      </c>
      <c r="C829" s="27">
        <f>IF(AND(D829=1,ISNUMBER(Applications!A829)),Applications!A829-WEEKDAY(Applications!A829,3),"")</f>
        <v/>
      </c>
      <c r="D829" s="26">
        <f>IF(OR(UPPER(TRIM(Applications!I829))="APPLIED",UPPER(TRIM(Applications!I829))="INTERVIEWING",UPPER(TRIM(Applications!I829))="REJECTED",UPPER(TRIM(Applications!I829))="OFFER"),1,0)</f>
        <v/>
      </c>
      <c r="E829" s="26">
        <f>IF(AND(ISNUMBER(Applications!M829),OR(N(Applications!O829)&gt;0,UPPER(TRIM(Applications!I829))="INTERVIEWING",UPPER(TRIM(Applications!I829))="OFFER")),Applications!M829-WEEKDAY(Applications!M829,3),"")</f>
        <v/>
      </c>
      <c r="F829" s="26">
        <f>IF(AND(UPPER(TRIM(Applications!I829))="SKIPPED",ISNUMBER(Applications!A829)),Applications!A829-WEEKDAY(Applications!A829,3),"")</f>
        <v/>
      </c>
      <c r="G829" s="26">
        <f>IF(AND(UPPER(TRIM(Applications!I829))="BOOKMARKED",ISNUMBER(Applications!A829)),Applications!A829-WEEKDAY(Applications!A829,3),"")</f>
        <v/>
      </c>
      <c r="H829" s="26">
        <f>IF(AND(UPPER(TRIM(Applications!I829))="NOT APPLIED",ISNUMBER(Applications!A829)),Applications!A829-WEEKDAY(Applications!A829,3),"")</f>
        <v/>
      </c>
      <c r="I829" s="26">
        <f>IF(AND(UPPER(TRIM(Applications!I829))="REJECTED",ISNUMBER(Applications!M829)),Applications!M829-WEEKDAY(Applications!M829,3),"")</f>
        <v/>
      </c>
      <c r="J829" s="26">
        <f>IF(AND(UPPER(TRIM(Applications!I829))="OFFER",ISNUMBER(Applications!M829)),Applications!M829-WEEKDAY(Applications!M829,3),"")</f>
        <v/>
      </c>
      <c r="K829" s="26">
        <f>IF(TRIM(Applications!J829)="","",IFERROR(LOOKUP(2,1/ISNUMBER(SEARCH($R$2:$R$25,Applications!J829)),$S$2:$S$25),""))</f>
        <v/>
      </c>
      <c r="L829" s="26">
        <f>IF(K829="","",IF(COUNTIF(K$2:K829,K829)=1,COUNTIF(K$2:K$2000,K829)+(2001-ROW())/100000,""))</f>
        <v/>
      </c>
      <c r="M829" s="26">
        <f>IF(TRIM(Applications!D829)="","",TRIM(LEFT(TRIM(Applications!D829),FIND(",",TRIM(Applications!D829)&amp;",")-1)))</f>
        <v/>
      </c>
      <c r="N829" s="26">
        <f>IF(M829="","",IF(LEN(TRIM(LEFT(TRIM(MID(TRIM(Applications!D829),FIND(",",TRIM(Applications!D829)&amp;",")+1,200)),FIND(",",TRIM(MID(TRIM(Applications!D829),FIND(",",TRIM(Applications!D829)&amp;",")+1,200))&amp;",")-1)))=2,UPPER(TRIM(LEFT(TRIM(MID(TRIM(Applications!D829),FIND(",",TRIM(Applications!D829)&amp;",")+1,200)),FIND(",",TRIM(MID(TRIM(Applications!D829),FIND(",",TRIM(Applications!D829)&amp;",")+1,200))&amp;",")-1))),IFERROR(VLOOKUP(LOWER(TRIM(LEFT(TRIM(MID(TRIM(Applications!D829),FIND(",",TRIM(Applications!D829)&amp;",")+1,200)),FIND(",",TRIM(MID(TRIM(Applications!D829),FIND(",",TRIM(Applications!D829)&amp;",")+1,200))&amp;",")-1))),$U$2:$V$67,2,FALSE),"")))</f>
        <v/>
      </c>
      <c r="O829" s="26">
        <f>IF(M829="","",IF(N829="",M829,M829&amp;", "&amp;N829))</f>
        <v/>
      </c>
      <c r="P829" s="26">
        <f>IF(O829="","",IF(COUNTIF(O$2:O829,O829)=1,COUNTIF(O$2:O$2000,O829)+(2001-ROW())/100000,""))</f>
        <v/>
      </c>
    </row>
    <row r="830">
      <c r="A830" s="26">
        <f>IF(AND(ISNUMBER(Applications!A830),ISNUMBER(Applications!M830),OR(UPPER(TRIM(Applications!I830))="INTERVIEWING",UPPER(TRIM(Applications!I830))="REJECTED",UPPER(TRIM(Applications!I830))="OFFER")),IF(Applications!M830&gt;=Applications!A830,Applications!M830-Applications!A830,""),"")</f>
        <v/>
      </c>
      <c r="B830" s="26">
        <f>IF(AND(D830=1,ISNUMBER(Applications!A830)),WEEKDAY(Applications!A830),"")</f>
        <v/>
      </c>
      <c r="C830" s="27">
        <f>IF(AND(D830=1,ISNUMBER(Applications!A830)),Applications!A830-WEEKDAY(Applications!A830,3),"")</f>
        <v/>
      </c>
      <c r="D830" s="26">
        <f>IF(OR(UPPER(TRIM(Applications!I830))="APPLIED",UPPER(TRIM(Applications!I830))="INTERVIEWING",UPPER(TRIM(Applications!I830))="REJECTED",UPPER(TRIM(Applications!I830))="OFFER"),1,0)</f>
        <v/>
      </c>
      <c r="E830" s="26">
        <f>IF(AND(ISNUMBER(Applications!M830),OR(N(Applications!O830)&gt;0,UPPER(TRIM(Applications!I830))="INTERVIEWING",UPPER(TRIM(Applications!I830))="OFFER")),Applications!M830-WEEKDAY(Applications!M830,3),"")</f>
        <v/>
      </c>
      <c r="F830" s="26">
        <f>IF(AND(UPPER(TRIM(Applications!I830))="SKIPPED",ISNUMBER(Applications!A830)),Applications!A830-WEEKDAY(Applications!A830,3),"")</f>
        <v/>
      </c>
      <c r="G830" s="26">
        <f>IF(AND(UPPER(TRIM(Applications!I830))="BOOKMARKED",ISNUMBER(Applications!A830)),Applications!A830-WEEKDAY(Applications!A830,3),"")</f>
        <v/>
      </c>
      <c r="H830" s="26">
        <f>IF(AND(UPPER(TRIM(Applications!I830))="NOT APPLIED",ISNUMBER(Applications!A830)),Applications!A830-WEEKDAY(Applications!A830,3),"")</f>
        <v/>
      </c>
      <c r="I830" s="26">
        <f>IF(AND(UPPER(TRIM(Applications!I830))="REJECTED",ISNUMBER(Applications!M830)),Applications!M830-WEEKDAY(Applications!M830,3),"")</f>
        <v/>
      </c>
      <c r="J830" s="26">
        <f>IF(AND(UPPER(TRIM(Applications!I830))="OFFER",ISNUMBER(Applications!M830)),Applications!M830-WEEKDAY(Applications!M830,3),"")</f>
        <v/>
      </c>
      <c r="K830" s="26">
        <f>IF(TRIM(Applications!J830)="","",IFERROR(LOOKUP(2,1/ISNUMBER(SEARCH($R$2:$R$25,Applications!J830)),$S$2:$S$25),""))</f>
        <v/>
      </c>
      <c r="L830" s="26">
        <f>IF(K830="","",IF(COUNTIF(K$2:K830,K830)=1,COUNTIF(K$2:K$2000,K830)+(2001-ROW())/100000,""))</f>
        <v/>
      </c>
      <c r="M830" s="26">
        <f>IF(TRIM(Applications!D830)="","",TRIM(LEFT(TRIM(Applications!D830),FIND(",",TRIM(Applications!D830)&amp;",")-1)))</f>
        <v/>
      </c>
      <c r="N830" s="26">
        <f>IF(M830="","",IF(LEN(TRIM(LEFT(TRIM(MID(TRIM(Applications!D830),FIND(",",TRIM(Applications!D830)&amp;",")+1,200)),FIND(",",TRIM(MID(TRIM(Applications!D830),FIND(",",TRIM(Applications!D830)&amp;",")+1,200))&amp;",")-1)))=2,UPPER(TRIM(LEFT(TRIM(MID(TRIM(Applications!D830),FIND(",",TRIM(Applications!D830)&amp;",")+1,200)),FIND(",",TRIM(MID(TRIM(Applications!D830),FIND(",",TRIM(Applications!D830)&amp;",")+1,200))&amp;",")-1))),IFERROR(VLOOKUP(LOWER(TRIM(LEFT(TRIM(MID(TRIM(Applications!D830),FIND(",",TRIM(Applications!D830)&amp;",")+1,200)),FIND(",",TRIM(MID(TRIM(Applications!D830),FIND(",",TRIM(Applications!D830)&amp;",")+1,200))&amp;",")-1))),$U$2:$V$67,2,FALSE),"")))</f>
        <v/>
      </c>
      <c r="O830" s="26">
        <f>IF(M830="","",IF(N830="",M830,M830&amp;", "&amp;N830))</f>
        <v/>
      </c>
      <c r="P830" s="26">
        <f>IF(O830="","",IF(COUNTIF(O$2:O830,O830)=1,COUNTIF(O$2:O$2000,O830)+(2001-ROW())/100000,""))</f>
        <v/>
      </c>
    </row>
    <row r="831">
      <c r="A831" s="26">
        <f>IF(AND(ISNUMBER(Applications!A831),ISNUMBER(Applications!M831),OR(UPPER(TRIM(Applications!I831))="INTERVIEWING",UPPER(TRIM(Applications!I831))="REJECTED",UPPER(TRIM(Applications!I831))="OFFER")),IF(Applications!M831&gt;=Applications!A831,Applications!M831-Applications!A831,""),"")</f>
        <v/>
      </c>
      <c r="B831" s="26">
        <f>IF(AND(D831=1,ISNUMBER(Applications!A831)),WEEKDAY(Applications!A831),"")</f>
        <v/>
      </c>
      <c r="C831" s="27">
        <f>IF(AND(D831=1,ISNUMBER(Applications!A831)),Applications!A831-WEEKDAY(Applications!A831,3),"")</f>
        <v/>
      </c>
      <c r="D831" s="26">
        <f>IF(OR(UPPER(TRIM(Applications!I831))="APPLIED",UPPER(TRIM(Applications!I831))="INTERVIEWING",UPPER(TRIM(Applications!I831))="REJECTED",UPPER(TRIM(Applications!I831))="OFFER"),1,0)</f>
        <v/>
      </c>
      <c r="E831" s="26">
        <f>IF(AND(ISNUMBER(Applications!M831),OR(N(Applications!O831)&gt;0,UPPER(TRIM(Applications!I831))="INTERVIEWING",UPPER(TRIM(Applications!I831))="OFFER")),Applications!M831-WEEKDAY(Applications!M831,3),"")</f>
        <v/>
      </c>
      <c r="F831" s="26">
        <f>IF(AND(UPPER(TRIM(Applications!I831))="SKIPPED",ISNUMBER(Applications!A831)),Applications!A831-WEEKDAY(Applications!A831,3),"")</f>
        <v/>
      </c>
      <c r="G831" s="26">
        <f>IF(AND(UPPER(TRIM(Applications!I831))="BOOKMARKED",ISNUMBER(Applications!A831)),Applications!A831-WEEKDAY(Applications!A831,3),"")</f>
        <v/>
      </c>
      <c r="H831" s="26">
        <f>IF(AND(UPPER(TRIM(Applications!I831))="NOT APPLIED",ISNUMBER(Applications!A831)),Applications!A831-WEEKDAY(Applications!A831,3),"")</f>
        <v/>
      </c>
      <c r="I831" s="26">
        <f>IF(AND(UPPER(TRIM(Applications!I831))="REJECTED",ISNUMBER(Applications!M831)),Applications!M831-WEEKDAY(Applications!M831,3),"")</f>
        <v/>
      </c>
      <c r="J831" s="26">
        <f>IF(AND(UPPER(TRIM(Applications!I831))="OFFER",ISNUMBER(Applications!M831)),Applications!M831-WEEKDAY(Applications!M831,3),"")</f>
        <v/>
      </c>
      <c r="K831" s="26">
        <f>IF(TRIM(Applications!J831)="","",IFERROR(LOOKUP(2,1/ISNUMBER(SEARCH($R$2:$R$25,Applications!J831)),$S$2:$S$25),""))</f>
        <v/>
      </c>
      <c r="L831" s="26">
        <f>IF(K831="","",IF(COUNTIF(K$2:K831,K831)=1,COUNTIF(K$2:K$2000,K831)+(2001-ROW())/100000,""))</f>
        <v/>
      </c>
      <c r="M831" s="26">
        <f>IF(TRIM(Applications!D831)="","",TRIM(LEFT(TRIM(Applications!D831),FIND(",",TRIM(Applications!D831)&amp;",")-1)))</f>
        <v/>
      </c>
      <c r="N831" s="26">
        <f>IF(M831="","",IF(LEN(TRIM(LEFT(TRIM(MID(TRIM(Applications!D831),FIND(",",TRIM(Applications!D831)&amp;",")+1,200)),FIND(",",TRIM(MID(TRIM(Applications!D831),FIND(",",TRIM(Applications!D831)&amp;",")+1,200))&amp;",")-1)))=2,UPPER(TRIM(LEFT(TRIM(MID(TRIM(Applications!D831),FIND(",",TRIM(Applications!D831)&amp;",")+1,200)),FIND(",",TRIM(MID(TRIM(Applications!D831),FIND(",",TRIM(Applications!D831)&amp;",")+1,200))&amp;",")-1))),IFERROR(VLOOKUP(LOWER(TRIM(LEFT(TRIM(MID(TRIM(Applications!D831),FIND(",",TRIM(Applications!D831)&amp;",")+1,200)),FIND(",",TRIM(MID(TRIM(Applications!D831),FIND(",",TRIM(Applications!D831)&amp;",")+1,200))&amp;",")-1))),$U$2:$V$67,2,FALSE),"")))</f>
        <v/>
      </c>
      <c r="O831" s="26">
        <f>IF(M831="","",IF(N831="",M831,M831&amp;", "&amp;N831))</f>
        <v/>
      </c>
      <c r="P831" s="26">
        <f>IF(O831="","",IF(COUNTIF(O$2:O831,O831)=1,COUNTIF(O$2:O$2000,O831)+(2001-ROW())/100000,""))</f>
        <v/>
      </c>
    </row>
    <row r="832">
      <c r="A832" s="26">
        <f>IF(AND(ISNUMBER(Applications!A832),ISNUMBER(Applications!M832),OR(UPPER(TRIM(Applications!I832))="INTERVIEWING",UPPER(TRIM(Applications!I832))="REJECTED",UPPER(TRIM(Applications!I832))="OFFER")),IF(Applications!M832&gt;=Applications!A832,Applications!M832-Applications!A832,""),"")</f>
        <v/>
      </c>
      <c r="B832" s="26">
        <f>IF(AND(D832=1,ISNUMBER(Applications!A832)),WEEKDAY(Applications!A832),"")</f>
        <v/>
      </c>
      <c r="C832" s="27">
        <f>IF(AND(D832=1,ISNUMBER(Applications!A832)),Applications!A832-WEEKDAY(Applications!A832,3),"")</f>
        <v/>
      </c>
      <c r="D832" s="26">
        <f>IF(OR(UPPER(TRIM(Applications!I832))="APPLIED",UPPER(TRIM(Applications!I832))="INTERVIEWING",UPPER(TRIM(Applications!I832))="REJECTED",UPPER(TRIM(Applications!I832))="OFFER"),1,0)</f>
        <v/>
      </c>
      <c r="E832" s="26">
        <f>IF(AND(ISNUMBER(Applications!M832),OR(N(Applications!O832)&gt;0,UPPER(TRIM(Applications!I832))="INTERVIEWING",UPPER(TRIM(Applications!I832))="OFFER")),Applications!M832-WEEKDAY(Applications!M832,3),"")</f>
        <v/>
      </c>
      <c r="F832" s="26">
        <f>IF(AND(UPPER(TRIM(Applications!I832))="SKIPPED",ISNUMBER(Applications!A832)),Applications!A832-WEEKDAY(Applications!A832,3),"")</f>
        <v/>
      </c>
      <c r="G832" s="26">
        <f>IF(AND(UPPER(TRIM(Applications!I832))="BOOKMARKED",ISNUMBER(Applications!A832)),Applications!A832-WEEKDAY(Applications!A832,3),"")</f>
        <v/>
      </c>
      <c r="H832" s="26">
        <f>IF(AND(UPPER(TRIM(Applications!I832))="NOT APPLIED",ISNUMBER(Applications!A832)),Applications!A832-WEEKDAY(Applications!A832,3),"")</f>
        <v/>
      </c>
      <c r="I832" s="26">
        <f>IF(AND(UPPER(TRIM(Applications!I832))="REJECTED",ISNUMBER(Applications!M832)),Applications!M832-WEEKDAY(Applications!M832,3),"")</f>
        <v/>
      </c>
      <c r="J832" s="26">
        <f>IF(AND(UPPER(TRIM(Applications!I832))="OFFER",ISNUMBER(Applications!M832)),Applications!M832-WEEKDAY(Applications!M832,3),"")</f>
        <v/>
      </c>
      <c r="K832" s="26">
        <f>IF(TRIM(Applications!J832)="","",IFERROR(LOOKUP(2,1/ISNUMBER(SEARCH($R$2:$R$25,Applications!J832)),$S$2:$S$25),""))</f>
        <v/>
      </c>
      <c r="L832" s="26">
        <f>IF(K832="","",IF(COUNTIF(K$2:K832,K832)=1,COUNTIF(K$2:K$2000,K832)+(2001-ROW())/100000,""))</f>
        <v/>
      </c>
      <c r="M832" s="26">
        <f>IF(TRIM(Applications!D832)="","",TRIM(LEFT(TRIM(Applications!D832),FIND(",",TRIM(Applications!D832)&amp;",")-1)))</f>
        <v/>
      </c>
      <c r="N832" s="26">
        <f>IF(M832="","",IF(LEN(TRIM(LEFT(TRIM(MID(TRIM(Applications!D832),FIND(",",TRIM(Applications!D832)&amp;",")+1,200)),FIND(",",TRIM(MID(TRIM(Applications!D832),FIND(",",TRIM(Applications!D832)&amp;",")+1,200))&amp;",")-1)))=2,UPPER(TRIM(LEFT(TRIM(MID(TRIM(Applications!D832),FIND(",",TRIM(Applications!D832)&amp;",")+1,200)),FIND(",",TRIM(MID(TRIM(Applications!D832),FIND(",",TRIM(Applications!D832)&amp;",")+1,200))&amp;",")-1))),IFERROR(VLOOKUP(LOWER(TRIM(LEFT(TRIM(MID(TRIM(Applications!D832),FIND(",",TRIM(Applications!D832)&amp;",")+1,200)),FIND(",",TRIM(MID(TRIM(Applications!D832),FIND(",",TRIM(Applications!D832)&amp;",")+1,200))&amp;",")-1))),$U$2:$V$67,2,FALSE),"")))</f>
        <v/>
      </c>
      <c r="O832" s="26">
        <f>IF(M832="","",IF(N832="",M832,M832&amp;", "&amp;N832))</f>
        <v/>
      </c>
      <c r="P832" s="26">
        <f>IF(O832="","",IF(COUNTIF(O$2:O832,O832)=1,COUNTIF(O$2:O$2000,O832)+(2001-ROW())/100000,""))</f>
        <v/>
      </c>
    </row>
    <row r="833">
      <c r="A833" s="26">
        <f>IF(AND(ISNUMBER(Applications!A833),ISNUMBER(Applications!M833),OR(UPPER(TRIM(Applications!I833))="INTERVIEWING",UPPER(TRIM(Applications!I833))="REJECTED",UPPER(TRIM(Applications!I833))="OFFER")),IF(Applications!M833&gt;=Applications!A833,Applications!M833-Applications!A833,""),"")</f>
        <v/>
      </c>
      <c r="B833" s="26">
        <f>IF(AND(D833=1,ISNUMBER(Applications!A833)),WEEKDAY(Applications!A833),"")</f>
        <v/>
      </c>
      <c r="C833" s="27">
        <f>IF(AND(D833=1,ISNUMBER(Applications!A833)),Applications!A833-WEEKDAY(Applications!A833,3),"")</f>
        <v/>
      </c>
      <c r="D833" s="26">
        <f>IF(OR(UPPER(TRIM(Applications!I833))="APPLIED",UPPER(TRIM(Applications!I833))="INTERVIEWING",UPPER(TRIM(Applications!I833))="REJECTED",UPPER(TRIM(Applications!I833))="OFFER"),1,0)</f>
        <v/>
      </c>
      <c r="E833" s="26">
        <f>IF(AND(ISNUMBER(Applications!M833),OR(N(Applications!O833)&gt;0,UPPER(TRIM(Applications!I833))="INTERVIEWING",UPPER(TRIM(Applications!I833))="OFFER")),Applications!M833-WEEKDAY(Applications!M833,3),"")</f>
        <v/>
      </c>
      <c r="F833" s="26">
        <f>IF(AND(UPPER(TRIM(Applications!I833))="SKIPPED",ISNUMBER(Applications!A833)),Applications!A833-WEEKDAY(Applications!A833,3),"")</f>
        <v/>
      </c>
      <c r="G833" s="26">
        <f>IF(AND(UPPER(TRIM(Applications!I833))="BOOKMARKED",ISNUMBER(Applications!A833)),Applications!A833-WEEKDAY(Applications!A833,3),"")</f>
        <v/>
      </c>
      <c r="H833" s="26">
        <f>IF(AND(UPPER(TRIM(Applications!I833))="NOT APPLIED",ISNUMBER(Applications!A833)),Applications!A833-WEEKDAY(Applications!A833,3),"")</f>
        <v/>
      </c>
      <c r="I833" s="26">
        <f>IF(AND(UPPER(TRIM(Applications!I833))="REJECTED",ISNUMBER(Applications!M833)),Applications!M833-WEEKDAY(Applications!M833,3),"")</f>
        <v/>
      </c>
      <c r="J833" s="26">
        <f>IF(AND(UPPER(TRIM(Applications!I833))="OFFER",ISNUMBER(Applications!M833)),Applications!M833-WEEKDAY(Applications!M833,3),"")</f>
        <v/>
      </c>
      <c r="K833" s="26">
        <f>IF(TRIM(Applications!J833)="","",IFERROR(LOOKUP(2,1/ISNUMBER(SEARCH($R$2:$R$25,Applications!J833)),$S$2:$S$25),""))</f>
        <v/>
      </c>
      <c r="L833" s="26">
        <f>IF(K833="","",IF(COUNTIF(K$2:K833,K833)=1,COUNTIF(K$2:K$2000,K833)+(2001-ROW())/100000,""))</f>
        <v/>
      </c>
      <c r="M833" s="26">
        <f>IF(TRIM(Applications!D833)="","",TRIM(LEFT(TRIM(Applications!D833),FIND(",",TRIM(Applications!D833)&amp;",")-1)))</f>
        <v/>
      </c>
      <c r="N833" s="26">
        <f>IF(M833="","",IF(LEN(TRIM(LEFT(TRIM(MID(TRIM(Applications!D833),FIND(",",TRIM(Applications!D833)&amp;",")+1,200)),FIND(",",TRIM(MID(TRIM(Applications!D833),FIND(",",TRIM(Applications!D833)&amp;",")+1,200))&amp;",")-1)))=2,UPPER(TRIM(LEFT(TRIM(MID(TRIM(Applications!D833),FIND(",",TRIM(Applications!D833)&amp;",")+1,200)),FIND(",",TRIM(MID(TRIM(Applications!D833),FIND(",",TRIM(Applications!D833)&amp;",")+1,200))&amp;",")-1))),IFERROR(VLOOKUP(LOWER(TRIM(LEFT(TRIM(MID(TRIM(Applications!D833),FIND(",",TRIM(Applications!D833)&amp;",")+1,200)),FIND(",",TRIM(MID(TRIM(Applications!D833),FIND(",",TRIM(Applications!D833)&amp;",")+1,200))&amp;",")-1))),$U$2:$V$67,2,FALSE),"")))</f>
        <v/>
      </c>
      <c r="O833" s="26">
        <f>IF(M833="","",IF(N833="",M833,M833&amp;", "&amp;N833))</f>
        <v/>
      </c>
      <c r="P833" s="26">
        <f>IF(O833="","",IF(COUNTIF(O$2:O833,O833)=1,COUNTIF(O$2:O$2000,O833)+(2001-ROW())/100000,""))</f>
        <v/>
      </c>
    </row>
    <row r="834">
      <c r="A834" s="26">
        <f>IF(AND(ISNUMBER(Applications!A834),ISNUMBER(Applications!M834),OR(UPPER(TRIM(Applications!I834))="INTERVIEWING",UPPER(TRIM(Applications!I834))="REJECTED",UPPER(TRIM(Applications!I834))="OFFER")),IF(Applications!M834&gt;=Applications!A834,Applications!M834-Applications!A834,""),"")</f>
        <v/>
      </c>
      <c r="B834" s="26">
        <f>IF(AND(D834=1,ISNUMBER(Applications!A834)),WEEKDAY(Applications!A834),"")</f>
        <v/>
      </c>
      <c r="C834" s="27">
        <f>IF(AND(D834=1,ISNUMBER(Applications!A834)),Applications!A834-WEEKDAY(Applications!A834,3),"")</f>
        <v/>
      </c>
      <c r="D834" s="26">
        <f>IF(OR(UPPER(TRIM(Applications!I834))="APPLIED",UPPER(TRIM(Applications!I834))="INTERVIEWING",UPPER(TRIM(Applications!I834))="REJECTED",UPPER(TRIM(Applications!I834))="OFFER"),1,0)</f>
        <v/>
      </c>
      <c r="E834" s="26">
        <f>IF(AND(ISNUMBER(Applications!M834),OR(N(Applications!O834)&gt;0,UPPER(TRIM(Applications!I834))="INTERVIEWING",UPPER(TRIM(Applications!I834))="OFFER")),Applications!M834-WEEKDAY(Applications!M834,3),"")</f>
        <v/>
      </c>
      <c r="F834" s="26">
        <f>IF(AND(UPPER(TRIM(Applications!I834))="SKIPPED",ISNUMBER(Applications!A834)),Applications!A834-WEEKDAY(Applications!A834,3),"")</f>
        <v/>
      </c>
      <c r="G834" s="26">
        <f>IF(AND(UPPER(TRIM(Applications!I834))="BOOKMARKED",ISNUMBER(Applications!A834)),Applications!A834-WEEKDAY(Applications!A834,3),"")</f>
        <v/>
      </c>
      <c r="H834" s="26">
        <f>IF(AND(UPPER(TRIM(Applications!I834))="NOT APPLIED",ISNUMBER(Applications!A834)),Applications!A834-WEEKDAY(Applications!A834,3),"")</f>
        <v/>
      </c>
      <c r="I834" s="26">
        <f>IF(AND(UPPER(TRIM(Applications!I834))="REJECTED",ISNUMBER(Applications!M834)),Applications!M834-WEEKDAY(Applications!M834,3),"")</f>
        <v/>
      </c>
      <c r="J834" s="26">
        <f>IF(AND(UPPER(TRIM(Applications!I834))="OFFER",ISNUMBER(Applications!M834)),Applications!M834-WEEKDAY(Applications!M834,3),"")</f>
        <v/>
      </c>
      <c r="K834" s="26">
        <f>IF(TRIM(Applications!J834)="","",IFERROR(LOOKUP(2,1/ISNUMBER(SEARCH($R$2:$R$25,Applications!J834)),$S$2:$S$25),""))</f>
        <v/>
      </c>
      <c r="L834" s="26">
        <f>IF(K834="","",IF(COUNTIF(K$2:K834,K834)=1,COUNTIF(K$2:K$2000,K834)+(2001-ROW())/100000,""))</f>
        <v/>
      </c>
      <c r="M834" s="26">
        <f>IF(TRIM(Applications!D834)="","",TRIM(LEFT(TRIM(Applications!D834),FIND(",",TRIM(Applications!D834)&amp;",")-1)))</f>
        <v/>
      </c>
      <c r="N834" s="26">
        <f>IF(M834="","",IF(LEN(TRIM(LEFT(TRIM(MID(TRIM(Applications!D834),FIND(",",TRIM(Applications!D834)&amp;",")+1,200)),FIND(",",TRIM(MID(TRIM(Applications!D834),FIND(",",TRIM(Applications!D834)&amp;",")+1,200))&amp;",")-1)))=2,UPPER(TRIM(LEFT(TRIM(MID(TRIM(Applications!D834),FIND(",",TRIM(Applications!D834)&amp;",")+1,200)),FIND(",",TRIM(MID(TRIM(Applications!D834),FIND(",",TRIM(Applications!D834)&amp;",")+1,200))&amp;",")-1))),IFERROR(VLOOKUP(LOWER(TRIM(LEFT(TRIM(MID(TRIM(Applications!D834),FIND(",",TRIM(Applications!D834)&amp;",")+1,200)),FIND(",",TRIM(MID(TRIM(Applications!D834),FIND(",",TRIM(Applications!D834)&amp;",")+1,200))&amp;",")-1))),$U$2:$V$67,2,FALSE),"")))</f>
        <v/>
      </c>
      <c r="O834" s="26">
        <f>IF(M834="","",IF(N834="",M834,M834&amp;", "&amp;N834))</f>
        <v/>
      </c>
      <c r="P834" s="26">
        <f>IF(O834="","",IF(COUNTIF(O$2:O834,O834)=1,COUNTIF(O$2:O$2000,O834)+(2001-ROW())/100000,""))</f>
        <v/>
      </c>
    </row>
    <row r="835">
      <c r="A835" s="26">
        <f>IF(AND(ISNUMBER(Applications!A835),ISNUMBER(Applications!M835),OR(UPPER(TRIM(Applications!I835))="INTERVIEWING",UPPER(TRIM(Applications!I835))="REJECTED",UPPER(TRIM(Applications!I835))="OFFER")),IF(Applications!M835&gt;=Applications!A835,Applications!M835-Applications!A835,""),"")</f>
        <v/>
      </c>
      <c r="B835" s="26">
        <f>IF(AND(D835=1,ISNUMBER(Applications!A835)),WEEKDAY(Applications!A835),"")</f>
        <v/>
      </c>
      <c r="C835" s="27">
        <f>IF(AND(D835=1,ISNUMBER(Applications!A835)),Applications!A835-WEEKDAY(Applications!A835,3),"")</f>
        <v/>
      </c>
      <c r="D835" s="26">
        <f>IF(OR(UPPER(TRIM(Applications!I835))="APPLIED",UPPER(TRIM(Applications!I835))="INTERVIEWING",UPPER(TRIM(Applications!I835))="REJECTED",UPPER(TRIM(Applications!I835))="OFFER"),1,0)</f>
        <v/>
      </c>
      <c r="E835" s="26">
        <f>IF(AND(ISNUMBER(Applications!M835),OR(N(Applications!O835)&gt;0,UPPER(TRIM(Applications!I835))="INTERVIEWING",UPPER(TRIM(Applications!I835))="OFFER")),Applications!M835-WEEKDAY(Applications!M835,3),"")</f>
        <v/>
      </c>
      <c r="F835" s="26">
        <f>IF(AND(UPPER(TRIM(Applications!I835))="SKIPPED",ISNUMBER(Applications!A835)),Applications!A835-WEEKDAY(Applications!A835,3),"")</f>
        <v/>
      </c>
      <c r="G835" s="26">
        <f>IF(AND(UPPER(TRIM(Applications!I835))="BOOKMARKED",ISNUMBER(Applications!A835)),Applications!A835-WEEKDAY(Applications!A835,3),"")</f>
        <v/>
      </c>
      <c r="H835" s="26">
        <f>IF(AND(UPPER(TRIM(Applications!I835))="NOT APPLIED",ISNUMBER(Applications!A835)),Applications!A835-WEEKDAY(Applications!A835,3),"")</f>
        <v/>
      </c>
      <c r="I835" s="26">
        <f>IF(AND(UPPER(TRIM(Applications!I835))="REJECTED",ISNUMBER(Applications!M835)),Applications!M835-WEEKDAY(Applications!M835,3),"")</f>
        <v/>
      </c>
      <c r="J835" s="26">
        <f>IF(AND(UPPER(TRIM(Applications!I835))="OFFER",ISNUMBER(Applications!M835)),Applications!M835-WEEKDAY(Applications!M835,3),"")</f>
        <v/>
      </c>
      <c r="K835" s="26">
        <f>IF(TRIM(Applications!J835)="","",IFERROR(LOOKUP(2,1/ISNUMBER(SEARCH($R$2:$R$25,Applications!J835)),$S$2:$S$25),""))</f>
        <v/>
      </c>
      <c r="L835" s="26">
        <f>IF(K835="","",IF(COUNTIF(K$2:K835,K835)=1,COUNTIF(K$2:K$2000,K835)+(2001-ROW())/100000,""))</f>
        <v/>
      </c>
      <c r="M835" s="26">
        <f>IF(TRIM(Applications!D835)="","",TRIM(LEFT(TRIM(Applications!D835),FIND(",",TRIM(Applications!D835)&amp;",")-1)))</f>
        <v/>
      </c>
      <c r="N835" s="26">
        <f>IF(M835="","",IF(LEN(TRIM(LEFT(TRIM(MID(TRIM(Applications!D835),FIND(",",TRIM(Applications!D835)&amp;",")+1,200)),FIND(",",TRIM(MID(TRIM(Applications!D835),FIND(",",TRIM(Applications!D835)&amp;",")+1,200))&amp;",")-1)))=2,UPPER(TRIM(LEFT(TRIM(MID(TRIM(Applications!D835),FIND(",",TRIM(Applications!D835)&amp;",")+1,200)),FIND(",",TRIM(MID(TRIM(Applications!D835),FIND(",",TRIM(Applications!D835)&amp;",")+1,200))&amp;",")-1))),IFERROR(VLOOKUP(LOWER(TRIM(LEFT(TRIM(MID(TRIM(Applications!D835),FIND(",",TRIM(Applications!D835)&amp;",")+1,200)),FIND(",",TRIM(MID(TRIM(Applications!D835),FIND(",",TRIM(Applications!D835)&amp;",")+1,200))&amp;",")-1))),$U$2:$V$67,2,FALSE),"")))</f>
        <v/>
      </c>
      <c r="O835" s="26">
        <f>IF(M835="","",IF(N835="",M835,M835&amp;", "&amp;N835))</f>
        <v/>
      </c>
      <c r="P835" s="26">
        <f>IF(O835="","",IF(COUNTIF(O$2:O835,O835)=1,COUNTIF(O$2:O$2000,O835)+(2001-ROW())/100000,""))</f>
        <v/>
      </c>
    </row>
    <row r="836">
      <c r="A836" s="26">
        <f>IF(AND(ISNUMBER(Applications!A836),ISNUMBER(Applications!M836),OR(UPPER(TRIM(Applications!I836))="INTERVIEWING",UPPER(TRIM(Applications!I836))="REJECTED",UPPER(TRIM(Applications!I836))="OFFER")),IF(Applications!M836&gt;=Applications!A836,Applications!M836-Applications!A836,""),"")</f>
        <v/>
      </c>
      <c r="B836" s="26">
        <f>IF(AND(D836=1,ISNUMBER(Applications!A836)),WEEKDAY(Applications!A836),"")</f>
        <v/>
      </c>
      <c r="C836" s="27">
        <f>IF(AND(D836=1,ISNUMBER(Applications!A836)),Applications!A836-WEEKDAY(Applications!A836,3),"")</f>
        <v/>
      </c>
      <c r="D836" s="26">
        <f>IF(OR(UPPER(TRIM(Applications!I836))="APPLIED",UPPER(TRIM(Applications!I836))="INTERVIEWING",UPPER(TRIM(Applications!I836))="REJECTED",UPPER(TRIM(Applications!I836))="OFFER"),1,0)</f>
        <v/>
      </c>
      <c r="E836" s="26">
        <f>IF(AND(ISNUMBER(Applications!M836),OR(N(Applications!O836)&gt;0,UPPER(TRIM(Applications!I836))="INTERVIEWING",UPPER(TRIM(Applications!I836))="OFFER")),Applications!M836-WEEKDAY(Applications!M836,3),"")</f>
        <v/>
      </c>
      <c r="F836" s="26">
        <f>IF(AND(UPPER(TRIM(Applications!I836))="SKIPPED",ISNUMBER(Applications!A836)),Applications!A836-WEEKDAY(Applications!A836,3),"")</f>
        <v/>
      </c>
      <c r="G836" s="26">
        <f>IF(AND(UPPER(TRIM(Applications!I836))="BOOKMARKED",ISNUMBER(Applications!A836)),Applications!A836-WEEKDAY(Applications!A836,3),"")</f>
        <v/>
      </c>
      <c r="H836" s="26">
        <f>IF(AND(UPPER(TRIM(Applications!I836))="NOT APPLIED",ISNUMBER(Applications!A836)),Applications!A836-WEEKDAY(Applications!A836,3),"")</f>
        <v/>
      </c>
      <c r="I836" s="26">
        <f>IF(AND(UPPER(TRIM(Applications!I836))="REJECTED",ISNUMBER(Applications!M836)),Applications!M836-WEEKDAY(Applications!M836,3),"")</f>
        <v/>
      </c>
      <c r="J836" s="26">
        <f>IF(AND(UPPER(TRIM(Applications!I836))="OFFER",ISNUMBER(Applications!M836)),Applications!M836-WEEKDAY(Applications!M836,3),"")</f>
        <v/>
      </c>
      <c r="K836" s="26">
        <f>IF(TRIM(Applications!J836)="","",IFERROR(LOOKUP(2,1/ISNUMBER(SEARCH($R$2:$R$25,Applications!J836)),$S$2:$S$25),""))</f>
        <v/>
      </c>
      <c r="L836" s="26">
        <f>IF(K836="","",IF(COUNTIF(K$2:K836,K836)=1,COUNTIF(K$2:K$2000,K836)+(2001-ROW())/100000,""))</f>
        <v/>
      </c>
      <c r="M836" s="26">
        <f>IF(TRIM(Applications!D836)="","",TRIM(LEFT(TRIM(Applications!D836),FIND(",",TRIM(Applications!D836)&amp;",")-1)))</f>
        <v/>
      </c>
      <c r="N836" s="26">
        <f>IF(M836="","",IF(LEN(TRIM(LEFT(TRIM(MID(TRIM(Applications!D836),FIND(",",TRIM(Applications!D836)&amp;",")+1,200)),FIND(",",TRIM(MID(TRIM(Applications!D836),FIND(",",TRIM(Applications!D836)&amp;",")+1,200))&amp;",")-1)))=2,UPPER(TRIM(LEFT(TRIM(MID(TRIM(Applications!D836),FIND(",",TRIM(Applications!D836)&amp;",")+1,200)),FIND(",",TRIM(MID(TRIM(Applications!D836),FIND(",",TRIM(Applications!D836)&amp;",")+1,200))&amp;",")-1))),IFERROR(VLOOKUP(LOWER(TRIM(LEFT(TRIM(MID(TRIM(Applications!D836),FIND(",",TRIM(Applications!D836)&amp;",")+1,200)),FIND(",",TRIM(MID(TRIM(Applications!D836),FIND(",",TRIM(Applications!D836)&amp;",")+1,200))&amp;",")-1))),$U$2:$V$67,2,FALSE),"")))</f>
        <v/>
      </c>
      <c r="O836" s="26">
        <f>IF(M836="","",IF(N836="",M836,M836&amp;", "&amp;N836))</f>
        <v/>
      </c>
      <c r="P836" s="26">
        <f>IF(O836="","",IF(COUNTIF(O$2:O836,O836)=1,COUNTIF(O$2:O$2000,O836)+(2001-ROW())/100000,""))</f>
        <v/>
      </c>
    </row>
    <row r="837">
      <c r="A837" s="26">
        <f>IF(AND(ISNUMBER(Applications!A837),ISNUMBER(Applications!M837),OR(UPPER(TRIM(Applications!I837))="INTERVIEWING",UPPER(TRIM(Applications!I837))="REJECTED",UPPER(TRIM(Applications!I837))="OFFER")),IF(Applications!M837&gt;=Applications!A837,Applications!M837-Applications!A837,""),"")</f>
        <v/>
      </c>
      <c r="B837" s="26">
        <f>IF(AND(D837=1,ISNUMBER(Applications!A837)),WEEKDAY(Applications!A837),"")</f>
        <v/>
      </c>
      <c r="C837" s="27">
        <f>IF(AND(D837=1,ISNUMBER(Applications!A837)),Applications!A837-WEEKDAY(Applications!A837,3),"")</f>
        <v/>
      </c>
      <c r="D837" s="26">
        <f>IF(OR(UPPER(TRIM(Applications!I837))="APPLIED",UPPER(TRIM(Applications!I837))="INTERVIEWING",UPPER(TRIM(Applications!I837))="REJECTED",UPPER(TRIM(Applications!I837))="OFFER"),1,0)</f>
        <v/>
      </c>
      <c r="E837" s="26">
        <f>IF(AND(ISNUMBER(Applications!M837),OR(N(Applications!O837)&gt;0,UPPER(TRIM(Applications!I837))="INTERVIEWING",UPPER(TRIM(Applications!I837))="OFFER")),Applications!M837-WEEKDAY(Applications!M837,3),"")</f>
        <v/>
      </c>
      <c r="F837" s="26">
        <f>IF(AND(UPPER(TRIM(Applications!I837))="SKIPPED",ISNUMBER(Applications!A837)),Applications!A837-WEEKDAY(Applications!A837,3),"")</f>
        <v/>
      </c>
      <c r="G837" s="26">
        <f>IF(AND(UPPER(TRIM(Applications!I837))="BOOKMARKED",ISNUMBER(Applications!A837)),Applications!A837-WEEKDAY(Applications!A837,3),"")</f>
        <v/>
      </c>
      <c r="H837" s="26">
        <f>IF(AND(UPPER(TRIM(Applications!I837))="NOT APPLIED",ISNUMBER(Applications!A837)),Applications!A837-WEEKDAY(Applications!A837,3),"")</f>
        <v/>
      </c>
      <c r="I837" s="26">
        <f>IF(AND(UPPER(TRIM(Applications!I837))="REJECTED",ISNUMBER(Applications!M837)),Applications!M837-WEEKDAY(Applications!M837,3),"")</f>
        <v/>
      </c>
      <c r="J837" s="26">
        <f>IF(AND(UPPER(TRIM(Applications!I837))="OFFER",ISNUMBER(Applications!M837)),Applications!M837-WEEKDAY(Applications!M837,3),"")</f>
        <v/>
      </c>
      <c r="K837" s="26">
        <f>IF(TRIM(Applications!J837)="","",IFERROR(LOOKUP(2,1/ISNUMBER(SEARCH($R$2:$R$25,Applications!J837)),$S$2:$S$25),""))</f>
        <v/>
      </c>
      <c r="L837" s="26">
        <f>IF(K837="","",IF(COUNTIF(K$2:K837,K837)=1,COUNTIF(K$2:K$2000,K837)+(2001-ROW())/100000,""))</f>
        <v/>
      </c>
      <c r="M837" s="26">
        <f>IF(TRIM(Applications!D837)="","",TRIM(LEFT(TRIM(Applications!D837),FIND(",",TRIM(Applications!D837)&amp;",")-1)))</f>
        <v/>
      </c>
      <c r="N837" s="26">
        <f>IF(M837="","",IF(LEN(TRIM(LEFT(TRIM(MID(TRIM(Applications!D837),FIND(",",TRIM(Applications!D837)&amp;",")+1,200)),FIND(",",TRIM(MID(TRIM(Applications!D837),FIND(",",TRIM(Applications!D837)&amp;",")+1,200))&amp;",")-1)))=2,UPPER(TRIM(LEFT(TRIM(MID(TRIM(Applications!D837),FIND(",",TRIM(Applications!D837)&amp;",")+1,200)),FIND(",",TRIM(MID(TRIM(Applications!D837),FIND(",",TRIM(Applications!D837)&amp;",")+1,200))&amp;",")-1))),IFERROR(VLOOKUP(LOWER(TRIM(LEFT(TRIM(MID(TRIM(Applications!D837),FIND(",",TRIM(Applications!D837)&amp;",")+1,200)),FIND(",",TRIM(MID(TRIM(Applications!D837),FIND(",",TRIM(Applications!D837)&amp;",")+1,200))&amp;",")-1))),$U$2:$V$67,2,FALSE),"")))</f>
        <v/>
      </c>
      <c r="O837" s="26">
        <f>IF(M837="","",IF(N837="",M837,M837&amp;", "&amp;N837))</f>
        <v/>
      </c>
      <c r="P837" s="26">
        <f>IF(O837="","",IF(COUNTIF(O$2:O837,O837)=1,COUNTIF(O$2:O$2000,O837)+(2001-ROW())/100000,""))</f>
        <v/>
      </c>
    </row>
    <row r="838">
      <c r="A838" s="26">
        <f>IF(AND(ISNUMBER(Applications!A838),ISNUMBER(Applications!M838),OR(UPPER(TRIM(Applications!I838))="INTERVIEWING",UPPER(TRIM(Applications!I838))="REJECTED",UPPER(TRIM(Applications!I838))="OFFER")),IF(Applications!M838&gt;=Applications!A838,Applications!M838-Applications!A838,""),"")</f>
        <v/>
      </c>
      <c r="B838" s="26">
        <f>IF(AND(D838=1,ISNUMBER(Applications!A838)),WEEKDAY(Applications!A838),"")</f>
        <v/>
      </c>
      <c r="C838" s="27">
        <f>IF(AND(D838=1,ISNUMBER(Applications!A838)),Applications!A838-WEEKDAY(Applications!A838,3),"")</f>
        <v/>
      </c>
      <c r="D838" s="26">
        <f>IF(OR(UPPER(TRIM(Applications!I838))="APPLIED",UPPER(TRIM(Applications!I838))="INTERVIEWING",UPPER(TRIM(Applications!I838))="REJECTED",UPPER(TRIM(Applications!I838))="OFFER"),1,0)</f>
        <v/>
      </c>
      <c r="E838" s="26">
        <f>IF(AND(ISNUMBER(Applications!M838),OR(N(Applications!O838)&gt;0,UPPER(TRIM(Applications!I838))="INTERVIEWING",UPPER(TRIM(Applications!I838))="OFFER")),Applications!M838-WEEKDAY(Applications!M838,3),"")</f>
        <v/>
      </c>
      <c r="F838" s="26">
        <f>IF(AND(UPPER(TRIM(Applications!I838))="SKIPPED",ISNUMBER(Applications!A838)),Applications!A838-WEEKDAY(Applications!A838,3),"")</f>
        <v/>
      </c>
      <c r="G838" s="26">
        <f>IF(AND(UPPER(TRIM(Applications!I838))="BOOKMARKED",ISNUMBER(Applications!A838)),Applications!A838-WEEKDAY(Applications!A838,3),"")</f>
        <v/>
      </c>
      <c r="H838" s="26">
        <f>IF(AND(UPPER(TRIM(Applications!I838))="NOT APPLIED",ISNUMBER(Applications!A838)),Applications!A838-WEEKDAY(Applications!A838,3),"")</f>
        <v/>
      </c>
      <c r="I838" s="26">
        <f>IF(AND(UPPER(TRIM(Applications!I838))="REJECTED",ISNUMBER(Applications!M838)),Applications!M838-WEEKDAY(Applications!M838,3),"")</f>
        <v/>
      </c>
      <c r="J838" s="26">
        <f>IF(AND(UPPER(TRIM(Applications!I838))="OFFER",ISNUMBER(Applications!M838)),Applications!M838-WEEKDAY(Applications!M838,3),"")</f>
        <v/>
      </c>
      <c r="K838" s="26">
        <f>IF(TRIM(Applications!J838)="","",IFERROR(LOOKUP(2,1/ISNUMBER(SEARCH($R$2:$R$25,Applications!J838)),$S$2:$S$25),""))</f>
        <v/>
      </c>
      <c r="L838" s="26">
        <f>IF(K838="","",IF(COUNTIF(K$2:K838,K838)=1,COUNTIF(K$2:K$2000,K838)+(2001-ROW())/100000,""))</f>
        <v/>
      </c>
      <c r="M838" s="26">
        <f>IF(TRIM(Applications!D838)="","",TRIM(LEFT(TRIM(Applications!D838),FIND(",",TRIM(Applications!D838)&amp;",")-1)))</f>
        <v/>
      </c>
      <c r="N838" s="26">
        <f>IF(M838="","",IF(LEN(TRIM(LEFT(TRIM(MID(TRIM(Applications!D838),FIND(",",TRIM(Applications!D838)&amp;",")+1,200)),FIND(",",TRIM(MID(TRIM(Applications!D838),FIND(",",TRIM(Applications!D838)&amp;",")+1,200))&amp;",")-1)))=2,UPPER(TRIM(LEFT(TRIM(MID(TRIM(Applications!D838),FIND(",",TRIM(Applications!D838)&amp;",")+1,200)),FIND(",",TRIM(MID(TRIM(Applications!D838),FIND(",",TRIM(Applications!D838)&amp;",")+1,200))&amp;",")-1))),IFERROR(VLOOKUP(LOWER(TRIM(LEFT(TRIM(MID(TRIM(Applications!D838),FIND(",",TRIM(Applications!D838)&amp;",")+1,200)),FIND(",",TRIM(MID(TRIM(Applications!D838),FIND(",",TRIM(Applications!D838)&amp;",")+1,200))&amp;",")-1))),$U$2:$V$67,2,FALSE),"")))</f>
        <v/>
      </c>
      <c r="O838" s="26">
        <f>IF(M838="","",IF(N838="",M838,M838&amp;", "&amp;N838))</f>
        <v/>
      </c>
      <c r="P838" s="26">
        <f>IF(O838="","",IF(COUNTIF(O$2:O838,O838)=1,COUNTIF(O$2:O$2000,O838)+(2001-ROW())/100000,""))</f>
        <v/>
      </c>
    </row>
    <row r="839">
      <c r="A839" s="26">
        <f>IF(AND(ISNUMBER(Applications!A839),ISNUMBER(Applications!M839),OR(UPPER(TRIM(Applications!I839))="INTERVIEWING",UPPER(TRIM(Applications!I839))="REJECTED",UPPER(TRIM(Applications!I839))="OFFER")),IF(Applications!M839&gt;=Applications!A839,Applications!M839-Applications!A839,""),"")</f>
        <v/>
      </c>
      <c r="B839" s="26">
        <f>IF(AND(D839=1,ISNUMBER(Applications!A839)),WEEKDAY(Applications!A839),"")</f>
        <v/>
      </c>
      <c r="C839" s="27">
        <f>IF(AND(D839=1,ISNUMBER(Applications!A839)),Applications!A839-WEEKDAY(Applications!A839,3),"")</f>
        <v/>
      </c>
      <c r="D839" s="26">
        <f>IF(OR(UPPER(TRIM(Applications!I839))="APPLIED",UPPER(TRIM(Applications!I839))="INTERVIEWING",UPPER(TRIM(Applications!I839))="REJECTED",UPPER(TRIM(Applications!I839))="OFFER"),1,0)</f>
        <v/>
      </c>
      <c r="E839" s="26">
        <f>IF(AND(ISNUMBER(Applications!M839),OR(N(Applications!O839)&gt;0,UPPER(TRIM(Applications!I839))="INTERVIEWING",UPPER(TRIM(Applications!I839))="OFFER")),Applications!M839-WEEKDAY(Applications!M839,3),"")</f>
        <v/>
      </c>
      <c r="F839" s="26">
        <f>IF(AND(UPPER(TRIM(Applications!I839))="SKIPPED",ISNUMBER(Applications!A839)),Applications!A839-WEEKDAY(Applications!A839,3),"")</f>
        <v/>
      </c>
      <c r="G839" s="26">
        <f>IF(AND(UPPER(TRIM(Applications!I839))="BOOKMARKED",ISNUMBER(Applications!A839)),Applications!A839-WEEKDAY(Applications!A839,3),"")</f>
        <v/>
      </c>
      <c r="H839" s="26">
        <f>IF(AND(UPPER(TRIM(Applications!I839))="NOT APPLIED",ISNUMBER(Applications!A839)),Applications!A839-WEEKDAY(Applications!A839,3),"")</f>
        <v/>
      </c>
      <c r="I839" s="26">
        <f>IF(AND(UPPER(TRIM(Applications!I839))="REJECTED",ISNUMBER(Applications!M839)),Applications!M839-WEEKDAY(Applications!M839,3),"")</f>
        <v/>
      </c>
      <c r="J839" s="26">
        <f>IF(AND(UPPER(TRIM(Applications!I839))="OFFER",ISNUMBER(Applications!M839)),Applications!M839-WEEKDAY(Applications!M839,3),"")</f>
        <v/>
      </c>
      <c r="K839" s="26">
        <f>IF(TRIM(Applications!J839)="","",IFERROR(LOOKUP(2,1/ISNUMBER(SEARCH($R$2:$R$25,Applications!J839)),$S$2:$S$25),""))</f>
        <v/>
      </c>
      <c r="L839" s="26">
        <f>IF(K839="","",IF(COUNTIF(K$2:K839,K839)=1,COUNTIF(K$2:K$2000,K839)+(2001-ROW())/100000,""))</f>
        <v/>
      </c>
      <c r="M839" s="26">
        <f>IF(TRIM(Applications!D839)="","",TRIM(LEFT(TRIM(Applications!D839),FIND(",",TRIM(Applications!D839)&amp;",")-1)))</f>
        <v/>
      </c>
      <c r="N839" s="26">
        <f>IF(M839="","",IF(LEN(TRIM(LEFT(TRIM(MID(TRIM(Applications!D839),FIND(",",TRIM(Applications!D839)&amp;",")+1,200)),FIND(",",TRIM(MID(TRIM(Applications!D839),FIND(",",TRIM(Applications!D839)&amp;",")+1,200))&amp;",")-1)))=2,UPPER(TRIM(LEFT(TRIM(MID(TRIM(Applications!D839),FIND(",",TRIM(Applications!D839)&amp;",")+1,200)),FIND(",",TRIM(MID(TRIM(Applications!D839),FIND(",",TRIM(Applications!D839)&amp;",")+1,200))&amp;",")-1))),IFERROR(VLOOKUP(LOWER(TRIM(LEFT(TRIM(MID(TRIM(Applications!D839),FIND(",",TRIM(Applications!D839)&amp;",")+1,200)),FIND(",",TRIM(MID(TRIM(Applications!D839),FIND(",",TRIM(Applications!D839)&amp;",")+1,200))&amp;",")-1))),$U$2:$V$67,2,FALSE),"")))</f>
        <v/>
      </c>
      <c r="O839" s="26">
        <f>IF(M839="","",IF(N839="",M839,M839&amp;", "&amp;N839))</f>
        <v/>
      </c>
      <c r="P839" s="26">
        <f>IF(O839="","",IF(COUNTIF(O$2:O839,O839)=1,COUNTIF(O$2:O$2000,O839)+(2001-ROW())/100000,""))</f>
        <v/>
      </c>
    </row>
    <row r="840">
      <c r="A840" s="26">
        <f>IF(AND(ISNUMBER(Applications!A840),ISNUMBER(Applications!M840),OR(UPPER(TRIM(Applications!I840))="INTERVIEWING",UPPER(TRIM(Applications!I840))="REJECTED",UPPER(TRIM(Applications!I840))="OFFER")),IF(Applications!M840&gt;=Applications!A840,Applications!M840-Applications!A840,""),"")</f>
        <v/>
      </c>
      <c r="B840" s="26">
        <f>IF(AND(D840=1,ISNUMBER(Applications!A840)),WEEKDAY(Applications!A840),"")</f>
        <v/>
      </c>
      <c r="C840" s="27">
        <f>IF(AND(D840=1,ISNUMBER(Applications!A840)),Applications!A840-WEEKDAY(Applications!A840,3),"")</f>
        <v/>
      </c>
      <c r="D840" s="26">
        <f>IF(OR(UPPER(TRIM(Applications!I840))="APPLIED",UPPER(TRIM(Applications!I840))="INTERVIEWING",UPPER(TRIM(Applications!I840))="REJECTED",UPPER(TRIM(Applications!I840))="OFFER"),1,0)</f>
        <v/>
      </c>
      <c r="E840" s="26">
        <f>IF(AND(ISNUMBER(Applications!M840),OR(N(Applications!O840)&gt;0,UPPER(TRIM(Applications!I840))="INTERVIEWING",UPPER(TRIM(Applications!I840))="OFFER")),Applications!M840-WEEKDAY(Applications!M840,3),"")</f>
        <v/>
      </c>
      <c r="F840" s="26">
        <f>IF(AND(UPPER(TRIM(Applications!I840))="SKIPPED",ISNUMBER(Applications!A840)),Applications!A840-WEEKDAY(Applications!A840,3),"")</f>
        <v/>
      </c>
      <c r="G840" s="26">
        <f>IF(AND(UPPER(TRIM(Applications!I840))="BOOKMARKED",ISNUMBER(Applications!A840)),Applications!A840-WEEKDAY(Applications!A840,3),"")</f>
        <v/>
      </c>
      <c r="H840" s="26">
        <f>IF(AND(UPPER(TRIM(Applications!I840))="NOT APPLIED",ISNUMBER(Applications!A840)),Applications!A840-WEEKDAY(Applications!A840,3),"")</f>
        <v/>
      </c>
      <c r="I840" s="26">
        <f>IF(AND(UPPER(TRIM(Applications!I840))="REJECTED",ISNUMBER(Applications!M840)),Applications!M840-WEEKDAY(Applications!M840,3),"")</f>
        <v/>
      </c>
      <c r="J840" s="26">
        <f>IF(AND(UPPER(TRIM(Applications!I840))="OFFER",ISNUMBER(Applications!M840)),Applications!M840-WEEKDAY(Applications!M840,3),"")</f>
        <v/>
      </c>
      <c r="K840" s="26">
        <f>IF(TRIM(Applications!J840)="","",IFERROR(LOOKUP(2,1/ISNUMBER(SEARCH($R$2:$R$25,Applications!J840)),$S$2:$S$25),""))</f>
        <v/>
      </c>
      <c r="L840" s="26">
        <f>IF(K840="","",IF(COUNTIF(K$2:K840,K840)=1,COUNTIF(K$2:K$2000,K840)+(2001-ROW())/100000,""))</f>
        <v/>
      </c>
      <c r="M840" s="26">
        <f>IF(TRIM(Applications!D840)="","",TRIM(LEFT(TRIM(Applications!D840),FIND(",",TRIM(Applications!D840)&amp;",")-1)))</f>
        <v/>
      </c>
      <c r="N840" s="26">
        <f>IF(M840="","",IF(LEN(TRIM(LEFT(TRIM(MID(TRIM(Applications!D840),FIND(",",TRIM(Applications!D840)&amp;",")+1,200)),FIND(",",TRIM(MID(TRIM(Applications!D840),FIND(",",TRIM(Applications!D840)&amp;",")+1,200))&amp;",")-1)))=2,UPPER(TRIM(LEFT(TRIM(MID(TRIM(Applications!D840),FIND(",",TRIM(Applications!D840)&amp;",")+1,200)),FIND(",",TRIM(MID(TRIM(Applications!D840),FIND(",",TRIM(Applications!D840)&amp;",")+1,200))&amp;",")-1))),IFERROR(VLOOKUP(LOWER(TRIM(LEFT(TRIM(MID(TRIM(Applications!D840),FIND(",",TRIM(Applications!D840)&amp;",")+1,200)),FIND(",",TRIM(MID(TRIM(Applications!D840),FIND(",",TRIM(Applications!D840)&amp;",")+1,200))&amp;",")-1))),$U$2:$V$67,2,FALSE),"")))</f>
        <v/>
      </c>
      <c r="O840" s="26">
        <f>IF(M840="","",IF(N840="",M840,M840&amp;", "&amp;N840))</f>
        <v/>
      </c>
      <c r="P840" s="26">
        <f>IF(O840="","",IF(COUNTIF(O$2:O840,O840)=1,COUNTIF(O$2:O$2000,O840)+(2001-ROW())/100000,""))</f>
        <v/>
      </c>
    </row>
    <row r="841">
      <c r="A841" s="26">
        <f>IF(AND(ISNUMBER(Applications!A841),ISNUMBER(Applications!M841),OR(UPPER(TRIM(Applications!I841))="INTERVIEWING",UPPER(TRIM(Applications!I841))="REJECTED",UPPER(TRIM(Applications!I841))="OFFER")),IF(Applications!M841&gt;=Applications!A841,Applications!M841-Applications!A841,""),"")</f>
        <v/>
      </c>
      <c r="B841" s="26">
        <f>IF(AND(D841=1,ISNUMBER(Applications!A841)),WEEKDAY(Applications!A841),"")</f>
        <v/>
      </c>
      <c r="C841" s="27">
        <f>IF(AND(D841=1,ISNUMBER(Applications!A841)),Applications!A841-WEEKDAY(Applications!A841,3),"")</f>
        <v/>
      </c>
      <c r="D841" s="26">
        <f>IF(OR(UPPER(TRIM(Applications!I841))="APPLIED",UPPER(TRIM(Applications!I841))="INTERVIEWING",UPPER(TRIM(Applications!I841))="REJECTED",UPPER(TRIM(Applications!I841))="OFFER"),1,0)</f>
        <v/>
      </c>
      <c r="E841" s="26">
        <f>IF(AND(ISNUMBER(Applications!M841),OR(N(Applications!O841)&gt;0,UPPER(TRIM(Applications!I841))="INTERVIEWING",UPPER(TRIM(Applications!I841))="OFFER")),Applications!M841-WEEKDAY(Applications!M841,3),"")</f>
        <v/>
      </c>
      <c r="F841" s="26">
        <f>IF(AND(UPPER(TRIM(Applications!I841))="SKIPPED",ISNUMBER(Applications!A841)),Applications!A841-WEEKDAY(Applications!A841,3),"")</f>
        <v/>
      </c>
      <c r="G841" s="26">
        <f>IF(AND(UPPER(TRIM(Applications!I841))="BOOKMARKED",ISNUMBER(Applications!A841)),Applications!A841-WEEKDAY(Applications!A841,3),"")</f>
        <v/>
      </c>
      <c r="H841" s="26">
        <f>IF(AND(UPPER(TRIM(Applications!I841))="NOT APPLIED",ISNUMBER(Applications!A841)),Applications!A841-WEEKDAY(Applications!A841,3),"")</f>
        <v/>
      </c>
      <c r="I841" s="26">
        <f>IF(AND(UPPER(TRIM(Applications!I841))="REJECTED",ISNUMBER(Applications!M841)),Applications!M841-WEEKDAY(Applications!M841,3),"")</f>
        <v/>
      </c>
      <c r="J841" s="26">
        <f>IF(AND(UPPER(TRIM(Applications!I841))="OFFER",ISNUMBER(Applications!M841)),Applications!M841-WEEKDAY(Applications!M841,3),"")</f>
        <v/>
      </c>
      <c r="K841" s="26">
        <f>IF(TRIM(Applications!J841)="","",IFERROR(LOOKUP(2,1/ISNUMBER(SEARCH($R$2:$R$25,Applications!J841)),$S$2:$S$25),""))</f>
        <v/>
      </c>
      <c r="L841" s="26">
        <f>IF(K841="","",IF(COUNTIF(K$2:K841,K841)=1,COUNTIF(K$2:K$2000,K841)+(2001-ROW())/100000,""))</f>
        <v/>
      </c>
      <c r="M841" s="26">
        <f>IF(TRIM(Applications!D841)="","",TRIM(LEFT(TRIM(Applications!D841),FIND(",",TRIM(Applications!D841)&amp;",")-1)))</f>
        <v/>
      </c>
      <c r="N841" s="26">
        <f>IF(M841="","",IF(LEN(TRIM(LEFT(TRIM(MID(TRIM(Applications!D841),FIND(",",TRIM(Applications!D841)&amp;",")+1,200)),FIND(",",TRIM(MID(TRIM(Applications!D841),FIND(",",TRIM(Applications!D841)&amp;",")+1,200))&amp;",")-1)))=2,UPPER(TRIM(LEFT(TRIM(MID(TRIM(Applications!D841),FIND(",",TRIM(Applications!D841)&amp;",")+1,200)),FIND(",",TRIM(MID(TRIM(Applications!D841),FIND(",",TRIM(Applications!D841)&amp;",")+1,200))&amp;",")-1))),IFERROR(VLOOKUP(LOWER(TRIM(LEFT(TRIM(MID(TRIM(Applications!D841),FIND(",",TRIM(Applications!D841)&amp;",")+1,200)),FIND(",",TRIM(MID(TRIM(Applications!D841),FIND(",",TRIM(Applications!D841)&amp;",")+1,200))&amp;",")-1))),$U$2:$V$67,2,FALSE),"")))</f>
        <v/>
      </c>
      <c r="O841" s="26">
        <f>IF(M841="","",IF(N841="",M841,M841&amp;", "&amp;N841))</f>
        <v/>
      </c>
      <c r="P841" s="26">
        <f>IF(O841="","",IF(COUNTIF(O$2:O841,O841)=1,COUNTIF(O$2:O$2000,O841)+(2001-ROW())/100000,""))</f>
        <v/>
      </c>
    </row>
    <row r="842">
      <c r="A842" s="26">
        <f>IF(AND(ISNUMBER(Applications!A842),ISNUMBER(Applications!M842),OR(UPPER(TRIM(Applications!I842))="INTERVIEWING",UPPER(TRIM(Applications!I842))="REJECTED",UPPER(TRIM(Applications!I842))="OFFER")),IF(Applications!M842&gt;=Applications!A842,Applications!M842-Applications!A842,""),"")</f>
        <v/>
      </c>
      <c r="B842" s="26">
        <f>IF(AND(D842=1,ISNUMBER(Applications!A842)),WEEKDAY(Applications!A842),"")</f>
        <v/>
      </c>
      <c r="C842" s="27">
        <f>IF(AND(D842=1,ISNUMBER(Applications!A842)),Applications!A842-WEEKDAY(Applications!A842,3),"")</f>
        <v/>
      </c>
      <c r="D842" s="26">
        <f>IF(OR(UPPER(TRIM(Applications!I842))="APPLIED",UPPER(TRIM(Applications!I842))="INTERVIEWING",UPPER(TRIM(Applications!I842))="REJECTED",UPPER(TRIM(Applications!I842))="OFFER"),1,0)</f>
        <v/>
      </c>
      <c r="E842" s="26">
        <f>IF(AND(ISNUMBER(Applications!M842),OR(N(Applications!O842)&gt;0,UPPER(TRIM(Applications!I842))="INTERVIEWING",UPPER(TRIM(Applications!I842))="OFFER")),Applications!M842-WEEKDAY(Applications!M842,3),"")</f>
        <v/>
      </c>
      <c r="F842" s="26">
        <f>IF(AND(UPPER(TRIM(Applications!I842))="SKIPPED",ISNUMBER(Applications!A842)),Applications!A842-WEEKDAY(Applications!A842,3),"")</f>
        <v/>
      </c>
      <c r="G842" s="26">
        <f>IF(AND(UPPER(TRIM(Applications!I842))="BOOKMARKED",ISNUMBER(Applications!A842)),Applications!A842-WEEKDAY(Applications!A842,3),"")</f>
        <v/>
      </c>
      <c r="H842" s="26">
        <f>IF(AND(UPPER(TRIM(Applications!I842))="NOT APPLIED",ISNUMBER(Applications!A842)),Applications!A842-WEEKDAY(Applications!A842,3),"")</f>
        <v/>
      </c>
      <c r="I842" s="26">
        <f>IF(AND(UPPER(TRIM(Applications!I842))="REJECTED",ISNUMBER(Applications!M842)),Applications!M842-WEEKDAY(Applications!M842,3),"")</f>
        <v/>
      </c>
      <c r="J842" s="26">
        <f>IF(AND(UPPER(TRIM(Applications!I842))="OFFER",ISNUMBER(Applications!M842)),Applications!M842-WEEKDAY(Applications!M842,3),"")</f>
        <v/>
      </c>
      <c r="K842" s="26">
        <f>IF(TRIM(Applications!J842)="","",IFERROR(LOOKUP(2,1/ISNUMBER(SEARCH($R$2:$R$25,Applications!J842)),$S$2:$S$25),""))</f>
        <v/>
      </c>
      <c r="L842" s="26">
        <f>IF(K842="","",IF(COUNTIF(K$2:K842,K842)=1,COUNTIF(K$2:K$2000,K842)+(2001-ROW())/100000,""))</f>
        <v/>
      </c>
      <c r="M842" s="26">
        <f>IF(TRIM(Applications!D842)="","",TRIM(LEFT(TRIM(Applications!D842),FIND(",",TRIM(Applications!D842)&amp;",")-1)))</f>
        <v/>
      </c>
      <c r="N842" s="26">
        <f>IF(M842="","",IF(LEN(TRIM(LEFT(TRIM(MID(TRIM(Applications!D842),FIND(",",TRIM(Applications!D842)&amp;",")+1,200)),FIND(",",TRIM(MID(TRIM(Applications!D842),FIND(",",TRIM(Applications!D842)&amp;",")+1,200))&amp;",")-1)))=2,UPPER(TRIM(LEFT(TRIM(MID(TRIM(Applications!D842),FIND(",",TRIM(Applications!D842)&amp;",")+1,200)),FIND(",",TRIM(MID(TRIM(Applications!D842),FIND(",",TRIM(Applications!D842)&amp;",")+1,200))&amp;",")-1))),IFERROR(VLOOKUP(LOWER(TRIM(LEFT(TRIM(MID(TRIM(Applications!D842),FIND(",",TRIM(Applications!D842)&amp;",")+1,200)),FIND(",",TRIM(MID(TRIM(Applications!D842),FIND(",",TRIM(Applications!D842)&amp;",")+1,200))&amp;",")-1))),$U$2:$V$67,2,FALSE),"")))</f>
        <v/>
      </c>
      <c r="O842" s="26">
        <f>IF(M842="","",IF(N842="",M842,M842&amp;", "&amp;N842))</f>
        <v/>
      </c>
      <c r="P842" s="26">
        <f>IF(O842="","",IF(COUNTIF(O$2:O842,O842)=1,COUNTIF(O$2:O$2000,O842)+(2001-ROW())/100000,""))</f>
        <v/>
      </c>
    </row>
    <row r="843">
      <c r="A843" s="26">
        <f>IF(AND(ISNUMBER(Applications!A843),ISNUMBER(Applications!M843),OR(UPPER(TRIM(Applications!I843))="INTERVIEWING",UPPER(TRIM(Applications!I843))="REJECTED",UPPER(TRIM(Applications!I843))="OFFER")),IF(Applications!M843&gt;=Applications!A843,Applications!M843-Applications!A843,""),"")</f>
        <v/>
      </c>
      <c r="B843" s="26">
        <f>IF(AND(D843=1,ISNUMBER(Applications!A843)),WEEKDAY(Applications!A843),"")</f>
        <v/>
      </c>
      <c r="C843" s="27">
        <f>IF(AND(D843=1,ISNUMBER(Applications!A843)),Applications!A843-WEEKDAY(Applications!A843,3),"")</f>
        <v/>
      </c>
      <c r="D843" s="26">
        <f>IF(OR(UPPER(TRIM(Applications!I843))="APPLIED",UPPER(TRIM(Applications!I843))="INTERVIEWING",UPPER(TRIM(Applications!I843))="REJECTED",UPPER(TRIM(Applications!I843))="OFFER"),1,0)</f>
        <v/>
      </c>
      <c r="E843" s="26">
        <f>IF(AND(ISNUMBER(Applications!M843),OR(N(Applications!O843)&gt;0,UPPER(TRIM(Applications!I843))="INTERVIEWING",UPPER(TRIM(Applications!I843))="OFFER")),Applications!M843-WEEKDAY(Applications!M843,3),"")</f>
        <v/>
      </c>
      <c r="F843" s="26">
        <f>IF(AND(UPPER(TRIM(Applications!I843))="SKIPPED",ISNUMBER(Applications!A843)),Applications!A843-WEEKDAY(Applications!A843,3),"")</f>
        <v/>
      </c>
      <c r="G843" s="26">
        <f>IF(AND(UPPER(TRIM(Applications!I843))="BOOKMARKED",ISNUMBER(Applications!A843)),Applications!A843-WEEKDAY(Applications!A843,3),"")</f>
        <v/>
      </c>
      <c r="H843" s="26">
        <f>IF(AND(UPPER(TRIM(Applications!I843))="NOT APPLIED",ISNUMBER(Applications!A843)),Applications!A843-WEEKDAY(Applications!A843,3),"")</f>
        <v/>
      </c>
      <c r="I843" s="26">
        <f>IF(AND(UPPER(TRIM(Applications!I843))="REJECTED",ISNUMBER(Applications!M843)),Applications!M843-WEEKDAY(Applications!M843,3),"")</f>
        <v/>
      </c>
      <c r="J843" s="26">
        <f>IF(AND(UPPER(TRIM(Applications!I843))="OFFER",ISNUMBER(Applications!M843)),Applications!M843-WEEKDAY(Applications!M843,3),"")</f>
        <v/>
      </c>
      <c r="K843" s="26">
        <f>IF(TRIM(Applications!J843)="","",IFERROR(LOOKUP(2,1/ISNUMBER(SEARCH($R$2:$R$25,Applications!J843)),$S$2:$S$25),""))</f>
        <v/>
      </c>
      <c r="L843" s="26">
        <f>IF(K843="","",IF(COUNTIF(K$2:K843,K843)=1,COUNTIF(K$2:K$2000,K843)+(2001-ROW())/100000,""))</f>
        <v/>
      </c>
      <c r="M843" s="26">
        <f>IF(TRIM(Applications!D843)="","",TRIM(LEFT(TRIM(Applications!D843),FIND(",",TRIM(Applications!D843)&amp;",")-1)))</f>
        <v/>
      </c>
      <c r="N843" s="26">
        <f>IF(M843="","",IF(LEN(TRIM(LEFT(TRIM(MID(TRIM(Applications!D843),FIND(",",TRIM(Applications!D843)&amp;",")+1,200)),FIND(",",TRIM(MID(TRIM(Applications!D843),FIND(",",TRIM(Applications!D843)&amp;",")+1,200))&amp;",")-1)))=2,UPPER(TRIM(LEFT(TRIM(MID(TRIM(Applications!D843),FIND(",",TRIM(Applications!D843)&amp;",")+1,200)),FIND(",",TRIM(MID(TRIM(Applications!D843),FIND(",",TRIM(Applications!D843)&amp;",")+1,200))&amp;",")-1))),IFERROR(VLOOKUP(LOWER(TRIM(LEFT(TRIM(MID(TRIM(Applications!D843),FIND(",",TRIM(Applications!D843)&amp;",")+1,200)),FIND(",",TRIM(MID(TRIM(Applications!D843),FIND(",",TRIM(Applications!D843)&amp;",")+1,200))&amp;",")-1))),$U$2:$V$67,2,FALSE),"")))</f>
        <v/>
      </c>
      <c r="O843" s="26">
        <f>IF(M843="","",IF(N843="",M843,M843&amp;", "&amp;N843))</f>
        <v/>
      </c>
      <c r="P843" s="26">
        <f>IF(O843="","",IF(COUNTIF(O$2:O843,O843)=1,COUNTIF(O$2:O$2000,O843)+(2001-ROW())/100000,""))</f>
        <v/>
      </c>
    </row>
    <row r="844">
      <c r="A844" s="26">
        <f>IF(AND(ISNUMBER(Applications!A844),ISNUMBER(Applications!M844),OR(UPPER(TRIM(Applications!I844))="INTERVIEWING",UPPER(TRIM(Applications!I844))="REJECTED",UPPER(TRIM(Applications!I844))="OFFER")),IF(Applications!M844&gt;=Applications!A844,Applications!M844-Applications!A844,""),"")</f>
        <v/>
      </c>
      <c r="B844" s="26">
        <f>IF(AND(D844=1,ISNUMBER(Applications!A844)),WEEKDAY(Applications!A844),"")</f>
        <v/>
      </c>
      <c r="C844" s="27">
        <f>IF(AND(D844=1,ISNUMBER(Applications!A844)),Applications!A844-WEEKDAY(Applications!A844,3),"")</f>
        <v/>
      </c>
      <c r="D844" s="26">
        <f>IF(OR(UPPER(TRIM(Applications!I844))="APPLIED",UPPER(TRIM(Applications!I844))="INTERVIEWING",UPPER(TRIM(Applications!I844))="REJECTED",UPPER(TRIM(Applications!I844))="OFFER"),1,0)</f>
        <v/>
      </c>
      <c r="E844" s="26">
        <f>IF(AND(ISNUMBER(Applications!M844),OR(N(Applications!O844)&gt;0,UPPER(TRIM(Applications!I844))="INTERVIEWING",UPPER(TRIM(Applications!I844))="OFFER")),Applications!M844-WEEKDAY(Applications!M844,3),"")</f>
        <v/>
      </c>
      <c r="F844" s="26">
        <f>IF(AND(UPPER(TRIM(Applications!I844))="SKIPPED",ISNUMBER(Applications!A844)),Applications!A844-WEEKDAY(Applications!A844,3),"")</f>
        <v/>
      </c>
      <c r="G844" s="26">
        <f>IF(AND(UPPER(TRIM(Applications!I844))="BOOKMARKED",ISNUMBER(Applications!A844)),Applications!A844-WEEKDAY(Applications!A844,3),"")</f>
        <v/>
      </c>
      <c r="H844" s="26">
        <f>IF(AND(UPPER(TRIM(Applications!I844))="NOT APPLIED",ISNUMBER(Applications!A844)),Applications!A844-WEEKDAY(Applications!A844,3),"")</f>
        <v/>
      </c>
      <c r="I844" s="26">
        <f>IF(AND(UPPER(TRIM(Applications!I844))="REJECTED",ISNUMBER(Applications!M844)),Applications!M844-WEEKDAY(Applications!M844,3),"")</f>
        <v/>
      </c>
      <c r="J844" s="26">
        <f>IF(AND(UPPER(TRIM(Applications!I844))="OFFER",ISNUMBER(Applications!M844)),Applications!M844-WEEKDAY(Applications!M844,3),"")</f>
        <v/>
      </c>
      <c r="K844" s="26">
        <f>IF(TRIM(Applications!J844)="","",IFERROR(LOOKUP(2,1/ISNUMBER(SEARCH($R$2:$R$25,Applications!J844)),$S$2:$S$25),""))</f>
        <v/>
      </c>
      <c r="L844" s="26">
        <f>IF(K844="","",IF(COUNTIF(K$2:K844,K844)=1,COUNTIF(K$2:K$2000,K844)+(2001-ROW())/100000,""))</f>
        <v/>
      </c>
      <c r="M844" s="26">
        <f>IF(TRIM(Applications!D844)="","",TRIM(LEFT(TRIM(Applications!D844),FIND(",",TRIM(Applications!D844)&amp;",")-1)))</f>
        <v/>
      </c>
      <c r="N844" s="26">
        <f>IF(M844="","",IF(LEN(TRIM(LEFT(TRIM(MID(TRIM(Applications!D844),FIND(",",TRIM(Applications!D844)&amp;",")+1,200)),FIND(",",TRIM(MID(TRIM(Applications!D844),FIND(",",TRIM(Applications!D844)&amp;",")+1,200))&amp;",")-1)))=2,UPPER(TRIM(LEFT(TRIM(MID(TRIM(Applications!D844),FIND(",",TRIM(Applications!D844)&amp;",")+1,200)),FIND(",",TRIM(MID(TRIM(Applications!D844),FIND(",",TRIM(Applications!D844)&amp;",")+1,200))&amp;",")-1))),IFERROR(VLOOKUP(LOWER(TRIM(LEFT(TRIM(MID(TRIM(Applications!D844),FIND(",",TRIM(Applications!D844)&amp;",")+1,200)),FIND(",",TRIM(MID(TRIM(Applications!D844),FIND(",",TRIM(Applications!D844)&amp;",")+1,200))&amp;",")-1))),$U$2:$V$67,2,FALSE),"")))</f>
        <v/>
      </c>
      <c r="O844" s="26">
        <f>IF(M844="","",IF(N844="",M844,M844&amp;", "&amp;N844))</f>
        <v/>
      </c>
      <c r="P844" s="26">
        <f>IF(O844="","",IF(COUNTIF(O$2:O844,O844)=1,COUNTIF(O$2:O$2000,O844)+(2001-ROW())/100000,""))</f>
        <v/>
      </c>
    </row>
    <row r="845">
      <c r="A845" s="26">
        <f>IF(AND(ISNUMBER(Applications!A845),ISNUMBER(Applications!M845),OR(UPPER(TRIM(Applications!I845))="INTERVIEWING",UPPER(TRIM(Applications!I845))="REJECTED",UPPER(TRIM(Applications!I845))="OFFER")),IF(Applications!M845&gt;=Applications!A845,Applications!M845-Applications!A845,""),"")</f>
        <v/>
      </c>
      <c r="B845" s="26">
        <f>IF(AND(D845=1,ISNUMBER(Applications!A845)),WEEKDAY(Applications!A845),"")</f>
        <v/>
      </c>
      <c r="C845" s="27">
        <f>IF(AND(D845=1,ISNUMBER(Applications!A845)),Applications!A845-WEEKDAY(Applications!A845,3),"")</f>
        <v/>
      </c>
      <c r="D845" s="26">
        <f>IF(OR(UPPER(TRIM(Applications!I845))="APPLIED",UPPER(TRIM(Applications!I845))="INTERVIEWING",UPPER(TRIM(Applications!I845))="REJECTED",UPPER(TRIM(Applications!I845))="OFFER"),1,0)</f>
        <v/>
      </c>
      <c r="E845" s="26">
        <f>IF(AND(ISNUMBER(Applications!M845),OR(N(Applications!O845)&gt;0,UPPER(TRIM(Applications!I845))="INTERVIEWING",UPPER(TRIM(Applications!I845))="OFFER")),Applications!M845-WEEKDAY(Applications!M845,3),"")</f>
        <v/>
      </c>
      <c r="F845" s="26">
        <f>IF(AND(UPPER(TRIM(Applications!I845))="SKIPPED",ISNUMBER(Applications!A845)),Applications!A845-WEEKDAY(Applications!A845,3),"")</f>
        <v/>
      </c>
      <c r="G845" s="26">
        <f>IF(AND(UPPER(TRIM(Applications!I845))="BOOKMARKED",ISNUMBER(Applications!A845)),Applications!A845-WEEKDAY(Applications!A845,3),"")</f>
        <v/>
      </c>
      <c r="H845" s="26">
        <f>IF(AND(UPPER(TRIM(Applications!I845))="NOT APPLIED",ISNUMBER(Applications!A845)),Applications!A845-WEEKDAY(Applications!A845,3),"")</f>
        <v/>
      </c>
      <c r="I845" s="26">
        <f>IF(AND(UPPER(TRIM(Applications!I845))="REJECTED",ISNUMBER(Applications!M845)),Applications!M845-WEEKDAY(Applications!M845,3),"")</f>
        <v/>
      </c>
      <c r="J845" s="26">
        <f>IF(AND(UPPER(TRIM(Applications!I845))="OFFER",ISNUMBER(Applications!M845)),Applications!M845-WEEKDAY(Applications!M845,3),"")</f>
        <v/>
      </c>
      <c r="K845" s="26">
        <f>IF(TRIM(Applications!J845)="","",IFERROR(LOOKUP(2,1/ISNUMBER(SEARCH($R$2:$R$25,Applications!J845)),$S$2:$S$25),""))</f>
        <v/>
      </c>
      <c r="L845" s="26">
        <f>IF(K845="","",IF(COUNTIF(K$2:K845,K845)=1,COUNTIF(K$2:K$2000,K845)+(2001-ROW())/100000,""))</f>
        <v/>
      </c>
      <c r="M845" s="26">
        <f>IF(TRIM(Applications!D845)="","",TRIM(LEFT(TRIM(Applications!D845),FIND(",",TRIM(Applications!D845)&amp;",")-1)))</f>
        <v/>
      </c>
      <c r="N845" s="26">
        <f>IF(M845="","",IF(LEN(TRIM(LEFT(TRIM(MID(TRIM(Applications!D845),FIND(",",TRIM(Applications!D845)&amp;",")+1,200)),FIND(",",TRIM(MID(TRIM(Applications!D845),FIND(",",TRIM(Applications!D845)&amp;",")+1,200))&amp;",")-1)))=2,UPPER(TRIM(LEFT(TRIM(MID(TRIM(Applications!D845),FIND(",",TRIM(Applications!D845)&amp;",")+1,200)),FIND(",",TRIM(MID(TRIM(Applications!D845),FIND(",",TRIM(Applications!D845)&amp;",")+1,200))&amp;",")-1))),IFERROR(VLOOKUP(LOWER(TRIM(LEFT(TRIM(MID(TRIM(Applications!D845),FIND(",",TRIM(Applications!D845)&amp;",")+1,200)),FIND(",",TRIM(MID(TRIM(Applications!D845),FIND(",",TRIM(Applications!D845)&amp;",")+1,200))&amp;",")-1))),$U$2:$V$67,2,FALSE),"")))</f>
        <v/>
      </c>
      <c r="O845" s="26">
        <f>IF(M845="","",IF(N845="",M845,M845&amp;", "&amp;N845))</f>
        <v/>
      </c>
      <c r="P845" s="26">
        <f>IF(O845="","",IF(COUNTIF(O$2:O845,O845)=1,COUNTIF(O$2:O$2000,O845)+(2001-ROW())/100000,""))</f>
        <v/>
      </c>
    </row>
    <row r="846">
      <c r="A846" s="26">
        <f>IF(AND(ISNUMBER(Applications!A846),ISNUMBER(Applications!M846),OR(UPPER(TRIM(Applications!I846))="INTERVIEWING",UPPER(TRIM(Applications!I846))="REJECTED",UPPER(TRIM(Applications!I846))="OFFER")),IF(Applications!M846&gt;=Applications!A846,Applications!M846-Applications!A846,""),"")</f>
        <v/>
      </c>
      <c r="B846" s="26">
        <f>IF(AND(D846=1,ISNUMBER(Applications!A846)),WEEKDAY(Applications!A846),"")</f>
        <v/>
      </c>
      <c r="C846" s="27">
        <f>IF(AND(D846=1,ISNUMBER(Applications!A846)),Applications!A846-WEEKDAY(Applications!A846,3),"")</f>
        <v/>
      </c>
      <c r="D846" s="26">
        <f>IF(OR(UPPER(TRIM(Applications!I846))="APPLIED",UPPER(TRIM(Applications!I846))="INTERVIEWING",UPPER(TRIM(Applications!I846))="REJECTED",UPPER(TRIM(Applications!I846))="OFFER"),1,0)</f>
        <v/>
      </c>
      <c r="E846" s="26">
        <f>IF(AND(ISNUMBER(Applications!M846),OR(N(Applications!O846)&gt;0,UPPER(TRIM(Applications!I846))="INTERVIEWING",UPPER(TRIM(Applications!I846))="OFFER")),Applications!M846-WEEKDAY(Applications!M846,3),"")</f>
        <v/>
      </c>
      <c r="F846" s="26">
        <f>IF(AND(UPPER(TRIM(Applications!I846))="SKIPPED",ISNUMBER(Applications!A846)),Applications!A846-WEEKDAY(Applications!A846,3),"")</f>
        <v/>
      </c>
      <c r="G846" s="26">
        <f>IF(AND(UPPER(TRIM(Applications!I846))="BOOKMARKED",ISNUMBER(Applications!A846)),Applications!A846-WEEKDAY(Applications!A846,3),"")</f>
        <v/>
      </c>
      <c r="H846" s="26">
        <f>IF(AND(UPPER(TRIM(Applications!I846))="NOT APPLIED",ISNUMBER(Applications!A846)),Applications!A846-WEEKDAY(Applications!A846,3),"")</f>
        <v/>
      </c>
      <c r="I846" s="26">
        <f>IF(AND(UPPER(TRIM(Applications!I846))="REJECTED",ISNUMBER(Applications!M846)),Applications!M846-WEEKDAY(Applications!M846,3),"")</f>
        <v/>
      </c>
      <c r="J846" s="26">
        <f>IF(AND(UPPER(TRIM(Applications!I846))="OFFER",ISNUMBER(Applications!M846)),Applications!M846-WEEKDAY(Applications!M846,3),"")</f>
        <v/>
      </c>
      <c r="K846" s="26">
        <f>IF(TRIM(Applications!J846)="","",IFERROR(LOOKUP(2,1/ISNUMBER(SEARCH($R$2:$R$25,Applications!J846)),$S$2:$S$25),""))</f>
        <v/>
      </c>
      <c r="L846" s="26">
        <f>IF(K846="","",IF(COUNTIF(K$2:K846,K846)=1,COUNTIF(K$2:K$2000,K846)+(2001-ROW())/100000,""))</f>
        <v/>
      </c>
      <c r="M846" s="26">
        <f>IF(TRIM(Applications!D846)="","",TRIM(LEFT(TRIM(Applications!D846),FIND(",",TRIM(Applications!D846)&amp;",")-1)))</f>
        <v/>
      </c>
      <c r="N846" s="26">
        <f>IF(M846="","",IF(LEN(TRIM(LEFT(TRIM(MID(TRIM(Applications!D846),FIND(",",TRIM(Applications!D846)&amp;",")+1,200)),FIND(",",TRIM(MID(TRIM(Applications!D846),FIND(",",TRIM(Applications!D846)&amp;",")+1,200))&amp;",")-1)))=2,UPPER(TRIM(LEFT(TRIM(MID(TRIM(Applications!D846),FIND(",",TRIM(Applications!D846)&amp;",")+1,200)),FIND(",",TRIM(MID(TRIM(Applications!D846),FIND(",",TRIM(Applications!D846)&amp;",")+1,200))&amp;",")-1))),IFERROR(VLOOKUP(LOWER(TRIM(LEFT(TRIM(MID(TRIM(Applications!D846),FIND(",",TRIM(Applications!D846)&amp;",")+1,200)),FIND(",",TRIM(MID(TRIM(Applications!D846),FIND(",",TRIM(Applications!D846)&amp;",")+1,200))&amp;",")-1))),$U$2:$V$67,2,FALSE),"")))</f>
        <v/>
      </c>
      <c r="O846" s="26">
        <f>IF(M846="","",IF(N846="",M846,M846&amp;", "&amp;N846))</f>
        <v/>
      </c>
      <c r="P846" s="26">
        <f>IF(O846="","",IF(COUNTIF(O$2:O846,O846)=1,COUNTIF(O$2:O$2000,O846)+(2001-ROW())/100000,""))</f>
        <v/>
      </c>
    </row>
    <row r="847">
      <c r="A847" s="26">
        <f>IF(AND(ISNUMBER(Applications!A847),ISNUMBER(Applications!M847),OR(UPPER(TRIM(Applications!I847))="INTERVIEWING",UPPER(TRIM(Applications!I847))="REJECTED",UPPER(TRIM(Applications!I847))="OFFER")),IF(Applications!M847&gt;=Applications!A847,Applications!M847-Applications!A847,""),"")</f>
        <v/>
      </c>
      <c r="B847" s="26">
        <f>IF(AND(D847=1,ISNUMBER(Applications!A847)),WEEKDAY(Applications!A847),"")</f>
        <v/>
      </c>
      <c r="C847" s="27">
        <f>IF(AND(D847=1,ISNUMBER(Applications!A847)),Applications!A847-WEEKDAY(Applications!A847,3),"")</f>
        <v/>
      </c>
      <c r="D847" s="26">
        <f>IF(OR(UPPER(TRIM(Applications!I847))="APPLIED",UPPER(TRIM(Applications!I847))="INTERVIEWING",UPPER(TRIM(Applications!I847))="REJECTED",UPPER(TRIM(Applications!I847))="OFFER"),1,0)</f>
        <v/>
      </c>
      <c r="E847" s="26">
        <f>IF(AND(ISNUMBER(Applications!M847),OR(N(Applications!O847)&gt;0,UPPER(TRIM(Applications!I847))="INTERVIEWING",UPPER(TRIM(Applications!I847))="OFFER")),Applications!M847-WEEKDAY(Applications!M847,3),"")</f>
        <v/>
      </c>
      <c r="F847" s="26">
        <f>IF(AND(UPPER(TRIM(Applications!I847))="SKIPPED",ISNUMBER(Applications!A847)),Applications!A847-WEEKDAY(Applications!A847,3),"")</f>
        <v/>
      </c>
      <c r="G847" s="26">
        <f>IF(AND(UPPER(TRIM(Applications!I847))="BOOKMARKED",ISNUMBER(Applications!A847)),Applications!A847-WEEKDAY(Applications!A847,3),"")</f>
        <v/>
      </c>
      <c r="H847" s="26">
        <f>IF(AND(UPPER(TRIM(Applications!I847))="NOT APPLIED",ISNUMBER(Applications!A847)),Applications!A847-WEEKDAY(Applications!A847,3),"")</f>
        <v/>
      </c>
      <c r="I847" s="26">
        <f>IF(AND(UPPER(TRIM(Applications!I847))="REJECTED",ISNUMBER(Applications!M847)),Applications!M847-WEEKDAY(Applications!M847,3),"")</f>
        <v/>
      </c>
      <c r="J847" s="26">
        <f>IF(AND(UPPER(TRIM(Applications!I847))="OFFER",ISNUMBER(Applications!M847)),Applications!M847-WEEKDAY(Applications!M847,3),"")</f>
        <v/>
      </c>
      <c r="K847" s="26">
        <f>IF(TRIM(Applications!J847)="","",IFERROR(LOOKUP(2,1/ISNUMBER(SEARCH($R$2:$R$25,Applications!J847)),$S$2:$S$25),""))</f>
        <v/>
      </c>
      <c r="L847" s="26">
        <f>IF(K847="","",IF(COUNTIF(K$2:K847,K847)=1,COUNTIF(K$2:K$2000,K847)+(2001-ROW())/100000,""))</f>
        <v/>
      </c>
      <c r="M847" s="26">
        <f>IF(TRIM(Applications!D847)="","",TRIM(LEFT(TRIM(Applications!D847),FIND(",",TRIM(Applications!D847)&amp;",")-1)))</f>
        <v/>
      </c>
      <c r="N847" s="26">
        <f>IF(M847="","",IF(LEN(TRIM(LEFT(TRIM(MID(TRIM(Applications!D847),FIND(",",TRIM(Applications!D847)&amp;",")+1,200)),FIND(",",TRIM(MID(TRIM(Applications!D847),FIND(",",TRIM(Applications!D847)&amp;",")+1,200))&amp;",")-1)))=2,UPPER(TRIM(LEFT(TRIM(MID(TRIM(Applications!D847),FIND(",",TRIM(Applications!D847)&amp;",")+1,200)),FIND(",",TRIM(MID(TRIM(Applications!D847),FIND(",",TRIM(Applications!D847)&amp;",")+1,200))&amp;",")-1))),IFERROR(VLOOKUP(LOWER(TRIM(LEFT(TRIM(MID(TRIM(Applications!D847),FIND(",",TRIM(Applications!D847)&amp;",")+1,200)),FIND(",",TRIM(MID(TRIM(Applications!D847),FIND(",",TRIM(Applications!D847)&amp;",")+1,200))&amp;",")-1))),$U$2:$V$67,2,FALSE),"")))</f>
        <v/>
      </c>
      <c r="O847" s="26">
        <f>IF(M847="","",IF(N847="",M847,M847&amp;", "&amp;N847))</f>
        <v/>
      </c>
      <c r="P847" s="26">
        <f>IF(O847="","",IF(COUNTIF(O$2:O847,O847)=1,COUNTIF(O$2:O$2000,O847)+(2001-ROW())/100000,""))</f>
        <v/>
      </c>
    </row>
    <row r="848">
      <c r="A848" s="26">
        <f>IF(AND(ISNUMBER(Applications!A848),ISNUMBER(Applications!M848),OR(UPPER(TRIM(Applications!I848))="INTERVIEWING",UPPER(TRIM(Applications!I848))="REJECTED",UPPER(TRIM(Applications!I848))="OFFER")),IF(Applications!M848&gt;=Applications!A848,Applications!M848-Applications!A848,""),"")</f>
        <v/>
      </c>
      <c r="B848" s="26">
        <f>IF(AND(D848=1,ISNUMBER(Applications!A848)),WEEKDAY(Applications!A848),"")</f>
        <v/>
      </c>
      <c r="C848" s="27">
        <f>IF(AND(D848=1,ISNUMBER(Applications!A848)),Applications!A848-WEEKDAY(Applications!A848,3),"")</f>
        <v/>
      </c>
      <c r="D848" s="26">
        <f>IF(OR(UPPER(TRIM(Applications!I848))="APPLIED",UPPER(TRIM(Applications!I848))="INTERVIEWING",UPPER(TRIM(Applications!I848))="REJECTED",UPPER(TRIM(Applications!I848))="OFFER"),1,0)</f>
        <v/>
      </c>
      <c r="E848" s="26">
        <f>IF(AND(ISNUMBER(Applications!M848),OR(N(Applications!O848)&gt;0,UPPER(TRIM(Applications!I848))="INTERVIEWING",UPPER(TRIM(Applications!I848))="OFFER")),Applications!M848-WEEKDAY(Applications!M848,3),"")</f>
        <v/>
      </c>
      <c r="F848" s="26">
        <f>IF(AND(UPPER(TRIM(Applications!I848))="SKIPPED",ISNUMBER(Applications!A848)),Applications!A848-WEEKDAY(Applications!A848,3),"")</f>
        <v/>
      </c>
      <c r="G848" s="26">
        <f>IF(AND(UPPER(TRIM(Applications!I848))="BOOKMARKED",ISNUMBER(Applications!A848)),Applications!A848-WEEKDAY(Applications!A848,3),"")</f>
        <v/>
      </c>
      <c r="H848" s="26">
        <f>IF(AND(UPPER(TRIM(Applications!I848))="NOT APPLIED",ISNUMBER(Applications!A848)),Applications!A848-WEEKDAY(Applications!A848,3),"")</f>
        <v/>
      </c>
      <c r="I848" s="26">
        <f>IF(AND(UPPER(TRIM(Applications!I848))="REJECTED",ISNUMBER(Applications!M848)),Applications!M848-WEEKDAY(Applications!M848,3),"")</f>
        <v/>
      </c>
      <c r="J848" s="26">
        <f>IF(AND(UPPER(TRIM(Applications!I848))="OFFER",ISNUMBER(Applications!M848)),Applications!M848-WEEKDAY(Applications!M848,3),"")</f>
        <v/>
      </c>
      <c r="K848" s="26">
        <f>IF(TRIM(Applications!J848)="","",IFERROR(LOOKUP(2,1/ISNUMBER(SEARCH($R$2:$R$25,Applications!J848)),$S$2:$S$25),""))</f>
        <v/>
      </c>
      <c r="L848" s="26">
        <f>IF(K848="","",IF(COUNTIF(K$2:K848,K848)=1,COUNTIF(K$2:K$2000,K848)+(2001-ROW())/100000,""))</f>
        <v/>
      </c>
      <c r="M848" s="26">
        <f>IF(TRIM(Applications!D848)="","",TRIM(LEFT(TRIM(Applications!D848),FIND(",",TRIM(Applications!D848)&amp;",")-1)))</f>
        <v/>
      </c>
      <c r="N848" s="26">
        <f>IF(M848="","",IF(LEN(TRIM(LEFT(TRIM(MID(TRIM(Applications!D848),FIND(",",TRIM(Applications!D848)&amp;",")+1,200)),FIND(",",TRIM(MID(TRIM(Applications!D848),FIND(",",TRIM(Applications!D848)&amp;",")+1,200))&amp;",")-1)))=2,UPPER(TRIM(LEFT(TRIM(MID(TRIM(Applications!D848),FIND(",",TRIM(Applications!D848)&amp;",")+1,200)),FIND(",",TRIM(MID(TRIM(Applications!D848),FIND(",",TRIM(Applications!D848)&amp;",")+1,200))&amp;",")-1))),IFERROR(VLOOKUP(LOWER(TRIM(LEFT(TRIM(MID(TRIM(Applications!D848),FIND(",",TRIM(Applications!D848)&amp;",")+1,200)),FIND(",",TRIM(MID(TRIM(Applications!D848),FIND(",",TRIM(Applications!D848)&amp;",")+1,200))&amp;",")-1))),$U$2:$V$67,2,FALSE),"")))</f>
        <v/>
      </c>
      <c r="O848" s="26">
        <f>IF(M848="","",IF(N848="",M848,M848&amp;", "&amp;N848))</f>
        <v/>
      </c>
      <c r="P848" s="26">
        <f>IF(O848="","",IF(COUNTIF(O$2:O848,O848)=1,COUNTIF(O$2:O$2000,O848)+(2001-ROW())/100000,""))</f>
        <v/>
      </c>
    </row>
    <row r="849">
      <c r="A849" s="26">
        <f>IF(AND(ISNUMBER(Applications!A849),ISNUMBER(Applications!M849),OR(UPPER(TRIM(Applications!I849))="INTERVIEWING",UPPER(TRIM(Applications!I849))="REJECTED",UPPER(TRIM(Applications!I849))="OFFER")),IF(Applications!M849&gt;=Applications!A849,Applications!M849-Applications!A849,""),"")</f>
        <v/>
      </c>
      <c r="B849" s="26">
        <f>IF(AND(D849=1,ISNUMBER(Applications!A849)),WEEKDAY(Applications!A849),"")</f>
        <v/>
      </c>
      <c r="C849" s="27">
        <f>IF(AND(D849=1,ISNUMBER(Applications!A849)),Applications!A849-WEEKDAY(Applications!A849,3),"")</f>
        <v/>
      </c>
      <c r="D849" s="26">
        <f>IF(OR(UPPER(TRIM(Applications!I849))="APPLIED",UPPER(TRIM(Applications!I849))="INTERVIEWING",UPPER(TRIM(Applications!I849))="REJECTED",UPPER(TRIM(Applications!I849))="OFFER"),1,0)</f>
        <v/>
      </c>
      <c r="E849" s="26">
        <f>IF(AND(ISNUMBER(Applications!M849),OR(N(Applications!O849)&gt;0,UPPER(TRIM(Applications!I849))="INTERVIEWING",UPPER(TRIM(Applications!I849))="OFFER")),Applications!M849-WEEKDAY(Applications!M849,3),"")</f>
        <v/>
      </c>
      <c r="F849" s="26">
        <f>IF(AND(UPPER(TRIM(Applications!I849))="SKIPPED",ISNUMBER(Applications!A849)),Applications!A849-WEEKDAY(Applications!A849,3),"")</f>
        <v/>
      </c>
      <c r="G849" s="26">
        <f>IF(AND(UPPER(TRIM(Applications!I849))="BOOKMARKED",ISNUMBER(Applications!A849)),Applications!A849-WEEKDAY(Applications!A849,3),"")</f>
        <v/>
      </c>
      <c r="H849" s="26">
        <f>IF(AND(UPPER(TRIM(Applications!I849))="NOT APPLIED",ISNUMBER(Applications!A849)),Applications!A849-WEEKDAY(Applications!A849,3),"")</f>
        <v/>
      </c>
      <c r="I849" s="26">
        <f>IF(AND(UPPER(TRIM(Applications!I849))="REJECTED",ISNUMBER(Applications!M849)),Applications!M849-WEEKDAY(Applications!M849,3),"")</f>
        <v/>
      </c>
      <c r="J849" s="26">
        <f>IF(AND(UPPER(TRIM(Applications!I849))="OFFER",ISNUMBER(Applications!M849)),Applications!M849-WEEKDAY(Applications!M849,3),"")</f>
        <v/>
      </c>
      <c r="K849" s="26">
        <f>IF(TRIM(Applications!J849)="","",IFERROR(LOOKUP(2,1/ISNUMBER(SEARCH($R$2:$R$25,Applications!J849)),$S$2:$S$25),""))</f>
        <v/>
      </c>
      <c r="L849" s="26">
        <f>IF(K849="","",IF(COUNTIF(K$2:K849,K849)=1,COUNTIF(K$2:K$2000,K849)+(2001-ROW())/100000,""))</f>
        <v/>
      </c>
      <c r="M849" s="26">
        <f>IF(TRIM(Applications!D849)="","",TRIM(LEFT(TRIM(Applications!D849),FIND(",",TRIM(Applications!D849)&amp;",")-1)))</f>
        <v/>
      </c>
      <c r="N849" s="26">
        <f>IF(M849="","",IF(LEN(TRIM(LEFT(TRIM(MID(TRIM(Applications!D849),FIND(",",TRIM(Applications!D849)&amp;",")+1,200)),FIND(",",TRIM(MID(TRIM(Applications!D849),FIND(",",TRIM(Applications!D849)&amp;",")+1,200))&amp;",")-1)))=2,UPPER(TRIM(LEFT(TRIM(MID(TRIM(Applications!D849),FIND(",",TRIM(Applications!D849)&amp;",")+1,200)),FIND(",",TRIM(MID(TRIM(Applications!D849),FIND(",",TRIM(Applications!D849)&amp;",")+1,200))&amp;",")-1))),IFERROR(VLOOKUP(LOWER(TRIM(LEFT(TRIM(MID(TRIM(Applications!D849),FIND(",",TRIM(Applications!D849)&amp;",")+1,200)),FIND(",",TRIM(MID(TRIM(Applications!D849),FIND(",",TRIM(Applications!D849)&amp;",")+1,200))&amp;",")-1))),$U$2:$V$67,2,FALSE),"")))</f>
        <v/>
      </c>
      <c r="O849" s="26">
        <f>IF(M849="","",IF(N849="",M849,M849&amp;", "&amp;N849))</f>
        <v/>
      </c>
      <c r="P849" s="26">
        <f>IF(O849="","",IF(COUNTIF(O$2:O849,O849)=1,COUNTIF(O$2:O$2000,O849)+(2001-ROW())/100000,""))</f>
        <v/>
      </c>
    </row>
    <row r="850">
      <c r="A850" s="26">
        <f>IF(AND(ISNUMBER(Applications!A850),ISNUMBER(Applications!M850),OR(UPPER(TRIM(Applications!I850))="INTERVIEWING",UPPER(TRIM(Applications!I850))="REJECTED",UPPER(TRIM(Applications!I850))="OFFER")),IF(Applications!M850&gt;=Applications!A850,Applications!M850-Applications!A850,""),"")</f>
        <v/>
      </c>
      <c r="B850" s="26">
        <f>IF(AND(D850=1,ISNUMBER(Applications!A850)),WEEKDAY(Applications!A850),"")</f>
        <v/>
      </c>
      <c r="C850" s="27">
        <f>IF(AND(D850=1,ISNUMBER(Applications!A850)),Applications!A850-WEEKDAY(Applications!A850,3),"")</f>
        <v/>
      </c>
      <c r="D850" s="26">
        <f>IF(OR(UPPER(TRIM(Applications!I850))="APPLIED",UPPER(TRIM(Applications!I850))="INTERVIEWING",UPPER(TRIM(Applications!I850))="REJECTED",UPPER(TRIM(Applications!I850))="OFFER"),1,0)</f>
        <v/>
      </c>
      <c r="E850" s="26">
        <f>IF(AND(ISNUMBER(Applications!M850),OR(N(Applications!O850)&gt;0,UPPER(TRIM(Applications!I850))="INTERVIEWING",UPPER(TRIM(Applications!I850))="OFFER")),Applications!M850-WEEKDAY(Applications!M850,3),"")</f>
        <v/>
      </c>
      <c r="F850" s="26">
        <f>IF(AND(UPPER(TRIM(Applications!I850))="SKIPPED",ISNUMBER(Applications!A850)),Applications!A850-WEEKDAY(Applications!A850,3),"")</f>
        <v/>
      </c>
      <c r="G850" s="26">
        <f>IF(AND(UPPER(TRIM(Applications!I850))="BOOKMARKED",ISNUMBER(Applications!A850)),Applications!A850-WEEKDAY(Applications!A850,3),"")</f>
        <v/>
      </c>
      <c r="H850" s="26">
        <f>IF(AND(UPPER(TRIM(Applications!I850))="NOT APPLIED",ISNUMBER(Applications!A850)),Applications!A850-WEEKDAY(Applications!A850,3),"")</f>
        <v/>
      </c>
      <c r="I850" s="26">
        <f>IF(AND(UPPER(TRIM(Applications!I850))="REJECTED",ISNUMBER(Applications!M850)),Applications!M850-WEEKDAY(Applications!M850,3),"")</f>
        <v/>
      </c>
      <c r="J850" s="26">
        <f>IF(AND(UPPER(TRIM(Applications!I850))="OFFER",ISNUMBER(Applications!M850)),Applications!M850-WEEKDAY(Applications!M850,3),"")</f>
        <v/>
      </c>
      <c r="K850" s="26">
        <f>IF(TRIM(Applications!J850)="","",IFERROR(LOOKUP(2,1/ISNUMBER(SEARCH($R$2:$R$25,Applications!J850)),$S$2:$S$25),""))</f>
        <v/>
      </c>
      <c r="L850" s="26">
        <f>IF(K850="","",IF(COUNTIF(K$2:K850,K850)=1,COUNTIF(K$2:K$2000,K850)+(2001-ROW())/100000,""))</f>
        <v/>
      </c>
      <c r="M850" s="26">
        <f>IF(TRIM(Applications!D850)="","",TRIM(LEFT(TRIM(Applications!D850),FIND(",",TRIM(Applications!D850)&amp;",")-1)))</f>
        <v/>
      </c>
      <c r="N850" s="26">
        <f>IF(M850="","",IF(LEN(TRIM(LEFT(TRIM(MID(TRIM(Applications!D850),FIND(",",TRIM(Applications!D850)&amp;",")+1,200)),FIND(",",TRIM(MID(TRIM(Applications!D850),FIND(",",TRIM(Applications!D850)&amp;",")+1,200))&amp;",")-1)))=2,UPPER(TRIM(LEFT(TRIM(MID(TRIM(Applications!D850),FIND(",",TRIM(Applications!D850)&amp;",")+1,200)),FIND(",",TRIM(MID(TRIM(Applications!D850),FIND(",",TRIM(Applications!D850)&amp;",")+1,200))&amp;",")-1))),IFERROR(VLOOKUP(LOWER(TRIM(LEFT(TRIM(MID(TRIM(Applications!D850),FIND(",",TRIM(Applications!D850)&amp;",")+1,200)),FIND(",",TRIM(MID(TRIM(Applications!D850),FIND(",",TRIM(Applications!D850)&amp;",")+1,200))&amp;",")-1))),$U$2:$V$67,2,FALSE),"")))</f>
        <v/>
      </c>
      <c r="O850" s="26">
        <f>IF(M850="","",IF(N850="",M850,M850&amp;", "&amp;N850))</f>
        <v/>
      </c>
      <c r="P850" s="26">
        <f>IF(O850="","",IF(COUNTIF(O$2:O850,O850)=1,COUNTIF(O$2:O$2000,O850)+(2001-ROW())/100000,""))</f>
        <v/>
      </c>
    </row>
    <row r="851">
      <c r="A851" s="26">
        <f>IF(AND(ISNUMBER(Applications!A851),ISNUMBER(Applications!M851),OR(UPPER(TRIM(Applications!I851))="INTERVIEWING",UPPER(TRIM(Applications!I851))="REJECTED",UPPER(TRIM(Applications!I851))="OFFER")),IF(Applications!M851&gt;=Applications!A851,Applications!M851-Applications!A851,""),"")</f>
        <v/>
      </c>
      <c r="B851" s="26">
        <f>IF(AND(D851=1,ISNUMBER(Applications!A851)),WEEKDAY(Applications!A851),"")</f>
        <v/>
      </c>
      <c r="C851" s="27">
        <f>IF(AND(D851=1,ISNUMBER(Applications!A851)),Applications!A851-WEEKDAY(Applications!A851,3),"")</f>
        <v/>
      </c>
      <c r="D851" s="26">
        <f>IF(OR(UPPER(TRIM(Applications!I851))="APPLIED",UPPER(TRIM(Applications!I851))="INTERVIEWING",UPPER(TRIM(Applications!I851))="REJECTED",UPPER(TRIM(Applications!I851))="OFFER"),1,0)</f>
        <v/>
      </c>
      <c r="E851" s="26">
        <f>IF(AND(ISNUMBER(Applications!M851),OR(N(Applications!O851)&gt;0,UPPER(TRIM(Applications!I851))="INTERVIEWING",UPPER(TRIM(Applications!I851))="OFFER")),Applications!M851-WEEKDAY(Applications!M851,3),"")</f>
        <v/>
      </c>
      <c r="F851" s="26">
        <f>IF(AND(UPPER(TRIM(Applications!I851))="SKIPPED",ISNUMBER(Applications!A851)),Applications!A851-WEEKDAY(Applications!A851,3),"")</f>
        <v/>
      </c>
      <c r="G851" s="26">
        <f>IF(AND(UPPER(TRIM(Applications!I851))="BOOKMARKED",ISNUMBER(Applications!A851)),Applications!A851-WEEKDAY(Applications!A851,3),"")</f>
        <v/>
      </c>
      <c r="H851" s="26">
        <f>IF(AND(UPPER(TRIM(Applications!I851))="NOT APPLIED",ISNUMBER(Applications!A851)),Applications!A851-WEEKDAY(Applications!A851,3),"")</f>
        <v/>
      </c>
      <c r="I851" s="26">
        <f>IF(AND(UPPER(TRIM(Applications!I851))="REJECTED",ISNUMBER(Applications!M851)),Applications!M851-WEEKDAY(Applications!M851,3),"")</f>
        <v/>
      </c>
      <c r="J851" s="26">
        <f>IF(AND(UPPER(TRIM(Applications!I851))="OFFER",ISNUMBER(Applications!M851)),Applications!M851-WEEKDAY(Applications!M851,3),"")</f>
        <v/>
      </c>
      <c r="K851" s="26">
        <f>IF(TRIM(Applications!J851)="","",IFERROR(LOOKUP(2,1/ISNUMBER(SEARCH($R$2:$R$25,Applications!J851)),$S$2:$S$25),""))</f>
        <v/>
      </c>
      <c r="L851" s="26">
        <f>IF(K851="","",IF(COUNTIF(K$2:K851,K851)=1,COUNTIF(K$2:K$2000,K851)+(2001-ROW())/100000,""))</f>
        <v/>
      </c>
      <c r="M851" s="26">
        <f>IF(TRIM(Applications!D851)="","",TRIM(LEFT(TRIM(Applications!D851),FIND(",",TRIM(Applications!D851)&amp;",")-1)))</f>
        <v/>
      </c>
      <c r="N851" s="26">
        <f>IF(M851="","",IF(LEN(TRIM(LEFT(TRIM(MID(TRIM(Applications!D851),FIND(",",TRIM(Applications!D851)&amp;",")+1,200)),FIND(",",TRIM(MID(TRIM(Applications!D851),FIND(",",TRIM(Applications!D851)&amp;",")+1,200))&amp;",")-1)))=2,UPPER(TRIM(LEFT(TRIM(MID(TRIM(Applications!D851),FIND(",",TRIM(Applications!D851)&amp;",")+1,200)),FIND(",",TRIM(MID(TRIM(Applications!D851),FIND(",",TRIM(Applications!D851)&amp;",")+1,200))&amp;",")-1))),IFERROR(VLOOKUP(LOWER(TRIM(LEFT(TRIM(MID(TRIM(Applications!D851),FIND(",",TRIM(Applications!D851)&amp;",")+1,200)),FIND(",",TRIM(MID(TRIM(Applications!D851),FIND(",",TRIM(Applications!D851)&amp;",")+1,200))&amp;",")-1))),$U$2:$V$67,2,FALSE),"")))</f>
        <v/>
      </c>
      <c r="O851" s="26">
        <f>IF(M851="","",IF(N851="",M851,M851&amp;", "&amp;N851))</f>
        <v/>
      </c>
      <c r="P851" s="26">
        <f>IF(O851="","",IF(COUNTIF(O$2:O851,O851)=1,COUNTIF(O$2:O$2000,O851)+(2001-ROW())/100000,""))</f>
        <v/>
      </c>
    </row>
    <row r="852">
      <c r="A852" s="26">
        <f>IF(AND(ISNUMBER(Applications!A852),ISNUMBER(Applications!M852),OR(UPPER(TRIM(Applications!I852))="INTERVIEWING",UPPER(TRIM(Applications!I852))="REJECTED",UPPER(TRIM(Applications!I852))="OFFER")),IF(Applications!M852&gt;=Applications!A852,Applications!M852-Applications!A852,""),"")</f>
        <v/>
      </c>
      <c r="B852" s="26">
        <f>IF(AND(D852=1,ISNUMBER(Applications!A852)),WEEKDAY(Applications!A852),"")</f>
        <v/>
      </c>
      <c r="C852" s="27">
        <f>IF(AND(D852=1,ISNUMBER(Applications!A852)),Applications!A852-WEEKDAY(Applications!A852,3),"")</f>
        <v/>
      </c>
      <c r="D852" s="26">
        <f>IF(OR(UPPER(TRIM(Applications!I852))="APPLIED",UPPER(TRIM(Applications!I852))="INTERVIEWING",UPPER(TRIM(Applications!I852))="REJECTED",UPPER(TRIM(Applications!I852))="OFFER"),1,0)</f>
        <v/>
      </c>
      <c r="E852" s="26">
        <f>IF(AND(ISNUMBER(Applications!M852),OR(N(Applications!O852)&gt;0,UPPER(TRIM(Applications!I852))="INTERVIEWING",UPPER(TRIM(Applications!I852))="OFFER")),Applications!M852-WEEKDAY(Applications!M852,3),"")</f>
        <v/>
      </c>
      <c r="F852" s="26">
        <f>IF(AND(UPPER(TRIM(Applications!I852))="SKIPPED",ISNUMBER(Applications!A852)),Applications!A852-WEEKDAY(Applications!A852,3),"")</f>
        <v/>
      </c>
      <c r="G852" s="26">
        <f>IF(AND(UPPER(TRIM(Applications!I852))="BOOKMARKED",ISNUMBER(Applications!A852)),Applications!A852-WEEKDAY(Applications!A852,3),"")</f>
        <v/>
      </c>
      <c r="H852" s="26">
        <f>IF(AND(UPPER(TRIM(Applications!I852))="NOT APPLIED",ISNUMBER(Applications!A852)),Applications!A852-WEEKDAY(Applications!A852,3),"")</f>
        <v/>
      </c>
      <c r="I852" s="26">
        <f>IF(AND(UPPER(TRIM(Applications!I852))="REJECTED",ISNUMBER(Applications!M852)),Applications!M852-WEEKDAY(Applications!M852,3),"")</f>
        <v/>
      </c>
      <c r="J852" s="26">
        <f>IF(AND(UPPER(TRIM(Applications!I852))="OFFER",ISNUMBER(Applications!M852)),Applications!M852-WEEKDAY(Applications!M852,3),"")</f>
        <v/>
      </c>
      <c r="K852" s="26">
        <f>IF(TRIM(Applications!J852)="","",IFERROR(LOOKUP(2,1/ISNUMBER(SEARCH($R$2:$R$25,Applications!J852)),$S$2:$S$25),""))</f>
        <v/>
      </c>
      <c r="L852" s="26">
        <f>IF(K852="","",IF(COUNTIF(K$2:K852,K852)=1,COUNTIF(K$2:K$2000,K852)+(2001-ROW())/100000,""))</f>
        <v/>
      </c>
      <c r="M852" s="26">
        <f>IF(TRIM(Applications!D852)="","",TRIM(LEFT(TRIM(Applications!D852),FIND(",",TRIM(Applications!D852)&amp;",")-1)))</f>
        <v/>
      </c>
      <c r="N852" s="26">
        <f>IF(M852="","",IF(LEN(TRIM(LEFT(TRIM(MID(TRIM(Applications!D852),FIND(",",TRIM(Applications!D852)&amp;",")+1,200)),FIND(",",TRIM(MID(TRIM(Applications!D852),FIND(",",TRIM(Applications!D852)&amp;",")+1,200))&amp;",")-1)))=2,UPPER(TRIM(LEFT(TRIM(MID(TRIM(Applications!D852),FIND(",",TRIM(Applications!D852)&amp;",")+1,200)),FIND(",",TRIM(MID(TRIM(Applications!D852),FIND(",",TRIM(Applications!D852)&amp;",")+1,200))&amp;",")-1))),IFERROR(VLOOKUP(LOWER(TRIM(LEFT(TRIM(MID(TRIM(Applications!D852),FIND(",",TRIM(Applications!D852)&amp;",")+1,200)),FIND(",",TRIM(MID(TRIM(Applications!D852),FIND(",",TRIM(Applications!D852)&amp;",")+1,200))&amp;",")-1))),$U$2:$V$67,2,FALSE),"")))</f>
        <v/>
      </c>
      <c r="O852" s="26">
        <f>IF(M852="","",IF(N852="",M852,M852&amp;", "&amp;N852))</f>
        <v/>
      </c>
      <c r="P852" s="26">
        <f>IF(O852="","",IF(COUNTIF(O$2:O852,O852)=1,COUNTIF(O$2:O$2000,O852)+(2001-ROW())/100000,""))</f>
        <v/>
      </c>
    </row>
    <row r="853">
      <c r="A853" s="26">
        <f>IF(AND(ISNUMBER(Applications!A853),ISNUMBER(Applications!M853),OR(UPPER(TRIM(Applications!I853))="INTERVIEWING",UPPER(TRIM(Applications!I853))="REJECTED",UPPER(TRIM(Applications!I853))="OFFER")),IF(Applications!M853&gt;=Applications!A853,Applications!M853-Applications!A853,""),"")</f>
        <v/>
      </c>
      <c r="B853" s="26">
        <f>IF(AND(D853=1,ISNUMBER(Applications!A853)),WEEKDAY(Applications!A853),"")</f>
        <v/>
      </c>
      <c r="C853" s="27">
        <f>IF(AND(D853=1,ISNUMBER(Applications!A853)),Applications!A853-WEEKDAY(Applications!A853,3),"")</f>
        <v/>
      </c>
      <c r="D853" s="26">
        <f>IF(OR(UPPER(TRIM(Applications!I853))="APPLIED",UPPER(TRIM(Applications!I853))="INTERVIEWING",UPPER(TRIM(Applications!I853))="REJECTED",UPPER(TRIM(Applications!I853))="OFFER"),1,0)</f>
        <v/>
      </c>
      <c r="E853" s="26">
        <f>IF(AND(ISNUMBER(Applications!M853),OR(N(Applications!O853)&gt;0,UPPER(TRIM(Applications!I853))="INTERVIEWING",UPPER(TRIM(Applications!I853))="OFFER")),Applications!M853-WEEKDAY(Applications!M853,3),"")</f>
        <v/>
      </c>
      <c r="F853" s="26">
        <f>IF(AND(UPPER(TRIM(Applications!I853))="SKIPPED",ISNUMBER(Applications!A853)),Applications!A853-WEEKDAY(Applications!A853,3),"")</f>
        <v/>
      </c>
      <c r="G853" s="26">
        <f>IF(AND(UPPER(TRIM(Applications!I853))="BOOKMARKED",ISNUMBER(Applications!A853)),Applications!A853-WEEKDAY(Applications!A853,3),"")</f>
        <v/>
      </c>
      <c r="H853" s="26">
        <f>IF(AND(UPPER(TRIM(Applications!I853))="NOT APPLIED",ISNUMBER(Applications!A853)),Applications!A853-WEEKDAY(Applications!A853,3),"")</f>
        <v/>
      </c>
      <c r="I853" s="26">
        <f>IF(AND(UPPER(TRIM(Applications!I853))="REJECTED",ISNUMBER(Applications!M853)),Applications!M853-WEEKDAY(Applications!M853,3),"")</f>
        <v/>
      </c>
      <c r="J853" s="26">
        <f>IF(AND(UPPER(TRIM(Applications!I853))="OFFER",ISNUMBER(Applications!M853)),Applications!M853-WEEKDAY(Applications!M853,3),"")</f>
        <v/>
      </c>
      <c r="K853" s="26">
        <f>IF(TRIM(Applications!J853)="","",IFERROR(LOOKUP(2,1/ISNUMBER(SEARCH($R$2:$R$25,Applications!J853)),$S$2:$S$25),""))</f>
        <v/>
      </c>
      <c r="L853" s="26">
        <f>IF(K853="","",IF(COUNTIF(K$2:K853,K853)=1,COUNTIF(K$2:K$2000,K853)+(2001-ROW())/100000,""))</f>
        <v/>
      </c>
      <c r="M853" s="26">
        <f>IF(TRIM(Applications!D853)="","",TRIM(LEFT(TRIM(Applications!D853),FIND(",",TRIM(Applications!D853)&amp;",")-1)))</f>
        <v/>
      </c>
      <c r="N853" s="26">
        <f>IF(M853="","",IF(LEN(TRIM(LEFT(TRIM(MID(TRIM(Applications!D853),FIND(",",TRIM(Applications!D853)&amp;",")+1,200)),FIND(",",TRIM(MID(TRIM(Applications!D853),FIND(",",TRIM(Applications!D853)&amp;",")+1,200))&amp;",")-1)))=2,UPPER(TRIM(LEFT(TRIM(MID(TRIM(Applications!D853),FIND(",",TRIM(Applications!D853)&amp;",")+1,200)),FIND(",",TRIM(MID(TRIM(Applications!D853),FIND(",",TRIM(Applications!D853)&amp;",")+1,200))&amp;",")-1))),IFERROR(VLOOKUP(LOWER(TRIM(LEFT(TRIM(MID(TRIM(Applications!D853),FIND(",",TRIM(Applications!D853)&amp;",")+1,200)),FIND(",",TRIM(MID(TRIM(Applications!D853),FIND(",",TRIM(Applications!D853)&amp;",")+1,200))&amp;",")-1))),$U$2:$V$67,2,FALSE),"")))</f>
        <v/>
      </c>
      <c r="O853" s="26">
        <f>IF(M853="","",IF(N853="",M853,M853&amp;", "&amp;N853))</f>
        <v/>
      </c>
      <c r="P853" s="26">
        <f>IF(O853="","",IF(COUNTIF(O$2:O853,O853)=1,COUNTIF(O$2:O$2000,O853)+(2001-ROW())/100000,""))</f>
        <v/>
      </c>
    </row>
    <row r="854">
      <c r="A854" s="26">
        <f>IF(AND(ISNUMBER(Applications!A854),ISNUMBER(Applications!M854),OR(UPPER(TRIM(Applications!I854))="INTERVIEWING",UPPER(TRIM(Applications!I854))="REJECTED",UPPER(TRIM(Applications!I854))="OFFER")),IF(Applications!M854&gt;=Applications!A854,Applications!M854-Applications!A854,""),"")</f>
        <v/>
      </c>
      <c r="B854" s="26">
        <f>IF(AND(D854=1,ISNUMBER(Applications!A854)),WEEKDAY(Applications!A854),"")</f>
        <v/>
      </c>
      <c r="C854" s="27">
        <f>IF(AND(D854=1,ISNUMBER(Applications!A854)),Applications!A854-WEEKDAY(Applications!A854,3),"")</f>
        <v/>
      </c>
      <c r="D854" s="26">
        <f>IF(OR(UPPER(TRIM(Applications!I854))="APPLIED",UPPER(TRIM(Applications!I854))="INTERVIEWING",UPPER(TRIM(Applications!I854))="REJECTED",UPPER(TRIM(Applications!I854))="OFFER"),1,0)</f>
        <v/>
      </c>
      <c r="E854" s="26">
        <f>IF(AND(ISNUMBER(Applications!M854),OR(N(Applications!O854)&gt;0,UPPER(TRIM(Applications!I854))="INTERVIEWING",UPPER(TRIM(Applications!I854))="OFFER")),Applications!M854-WEEKDAY(Applications!M854,3),"")</f>
        <v/>
      </c>
      <c r="F854" s="26">
        <f>IF(AND(UPPER(TRIM(Applications!I854))="SKIPPED",ISNUMBER(Applications!A854)),Applications!A854-WEEKDAY(Applications!A854,3),"")</f>
        <v/>
      </c>
      <c r="G854" s="26">
        <f>IF(AND(UPPER(TRIM(Applications!I854))="BOOKMARKED",ISNUMBER(Applications!A854)),Applications!A854-WEEKDAY(Applications!A854,3),"")</f>
        <v/>
      </c>
      <c r="H854" s="26">
        <f>IF(AND(UPPER(TRIM(Applications!I854))="NOT APPLIED",ISNUMBER(Applications!A854)),Applications!A854-WEEKDAY(Applications!A854,3),"")</f>
        <v/>
      </c>
      <c r="I854" s="26">
        <f>IF(AND(UPPER(TRIM(Applications!I854))="REJECTED",ISNUMBER(Applications!M854)),Applications!M854-WEEKDAY(Applications!M854,3),"")</f>
        <v/>
      </c>
      <c r="J854" s="26">
        <f>IF(AND(UPPER(TRIM(Applications!I854))="OFFER",ISNUMBER(Applications!M854)),Applications!M854-WEEKDAY(Applications!M854,3),"")</f>
        <v/>
      </c>
      <c r="K854" s="26">
        <f>IF(TRIM(Applications!J854)="","",IFERROR(LOOKUP(2,1/ISNUMBER(SEARCH($R$2:$R$25,Applications!J854)),$S$2:$S$25),""))</f>
        <v/>
      </c>
      <c r="L854" s="26">
        <f>IF(K854="","",IF(COUNTIF(K$2:K854,K854)=1,COUNTIF(K$2:K$2000,K854)+(2001-ROW())/100000,""))</f>
        <v/>
      </c>
      <c r="M854" s="26">
        <f>IF(TRIM(Applications!D854)="","",TRIM(LEFT(TRIM(Applications!D854),FIND(",",TRIM(Applications!D854)&amp;",")-1)))</f>
        <v/>
      </c>
      <c r="N854" s="26">
        <f>IF(M854="","",IF(LEN(TRIM(LEFT(TRIM(MID(TRIM(Applications!D854),FIND(",",TRIM(Applications!D854)&amp;",")+1,200)),FIND(",",TRIM(MID(TRIM(Applications!D854),FIND(",",TRIM(Applications!D854)&amp;",")+1,200))&amp;",")-1)))=2,UPPER(TRIM(LEFT(TRIM(MID(TRIM(Applications!D854),FIND(",",TRIM(Applications!D854)&amp;",")+1,200)),FIND(",",TRIM(MID(TRIM(Applications!D854),FIND(",",TRIM(Applications!D854)&amp;",")+1,200))&amp;",")-1))),IFERROR(VLOOKUP(LOWER(TRIM(LEFT(TRIM(MID(TRIM(Applications!D854),FIND(",",TRIM(Applications!D854)&amp;",")+1,200)),FIND(",",TRIM(MID(TRIM(Applications!D854),FIND(",",TRIM(Applications!D854)&amp;",")+1,200))&amp;",")-1))),$U$2:$V$67,2,FALSE),"")))</f>
        <v/>
      </c>
      <c r="O854" s="26">
        <f>IF(M854="","",IF(N854="",M854,M854&amp;", "&amp;N854))</f>
        <v/>
      </c>
      <c r="P854" s="26">
        <f>IF(O854="","",IF(COUNTIF(O$2:O854,O854)=1,COUNTIF(O$2:O$2000,O854)+(2001-ROW())/100000,""))</f>
        <v/>
      </c>
    </row>
    <row r="855">
      <c r="A855" s="26">
        <f>IF(AND(ISNUMBER(Applications!A855),ISNUMBER(Applications!M855),OR(UPPER(TRIM(Applications!I855))="INTERVIEWING",UPPER(TRIM(Applications!I855))="REJECTED",UPPER(TRIM(Applications!I855))="OFFER")),IF(Applications!M855&gt;=Applications!A855,Applications!M855-Applications!A855,""),"")</f>
        <v/>
      </c>
      <c r="B855" s="26">
        <f>IF(AND(D855=1,ISNUMBER(Applications!A855)),WEEKDAY(Applications!A855),"")</f>
        <v/>
      </c>
      <c r="C855" s="27">
        <f>IF(AND(D855=1,ISNUMBER(Applications!A855)),Applications!A855-WEEKDAY(Applications!A855,3),"")</f>
        <v/>
      </c>
      <c r="D855" s="26">
        <f>IF(OR(UPPER(TRIM(Applications!I855))="APPLIED",UPPER(TRIM(Applications!I855))="INTERVIEWING",UPPER(TRIM(Applications!I855))="REJECTED",UPPER(TRIM(Applications!I855))="OFFER"),1,0)</f>
        <v/>
      </c>
      <c r="E855" s="26">
        <f>IF(AND(ISNUMBER(Applications!M855),OR(N(Applications!O855)&gt;0,UPPER(TRIM(Applications!I855))="INTERVIEWING",UPPER(TRIM(Applications!I855))="OFFER")),Applications!M855-WEEKDAY(Applications!M855,3),"")</f>
        <v/>
      </c>
      <c r="F855" s="26">
        <f>IF(AND(UPPER(TRIM(Applications!I855))="SKIPPED",ISNUMBER(Applications!A855)),Applications!A855-WEEKDAY(Applications!A855,3),"")</f>
        <v/>
      </c>
      <c r="G855" s="26">
        <f>IF(AND(UPPER(TRIM(Applications!I855))="BOOKMARKED",ISNUMBER(Applications!A855)),Applications!A855-WEEKDAY(Applications!A855,3),"")</f>
        <v/>
      </c>
      <c r="H855" s="26">
        <f>IF(AND(UPPER(TRIM(Applications!I855))="NOT APPLIED",ISNUMBER(Applications!A855)),Applications!A855-WEEKDAY(Applications!A855,3),"")</f>
        <v/>
      </c>
      <c r="I855" s="26">
        <f>IF(AND(UPPER(TRIM(Applications!I855))="REJECTED",ISNUMBER(Applications!M855)),Applications!M855-WEEKDAY(Applications!M855,3),"")</f>
        <v/>
      </c>
      <c r="J855" s="26">
        <f>IF(AND(UPPER(TRIM(Applications!I855))="OFFER",ISNUMBER(Applications!M855)),Applications!M855-WEEKDAY(Applications!M855,3),"")</f>
        <v/>
      </c>
      <c r="K855" s="26">
        <f>IF(TRIM(Applications!J855)="","",IFERROR(LOOKUP(2,1/ISNUMBER(SEARCH($R$2:$R$25,Applications!J855)),$S$2:$S$25),""))</f>
        <v/>
      </c>
      <c r="L855" s="26">
        <f>IF(K855="","",IF(COUNTIF(K$2:K855,K855)=1,COUNTIF(K$2:K$2000,K855)+(2001-ROW())/100000,""))</f>
        <v/>
      </c>
      <c r="M855" s="26">
        <f>IF(TRIM(Applications!D855)="","",TRIM(LEFT(TRIM(Applications!D855),FIND(",",TRIM(Applications!D855)&amp;",")-1)))</f>
        <v/>
      </c>
      <c r="N855" s="26">
        <f>IF(M855="","",IF(LEN(TRIM(LEFT(TRIM(MID(TRIM(Applications!D855),FIND(",",TRIM(Applications!D855)&amp;",")+1,200)),FIND(",",TRIM(MID(TRIM(Applications!D855),FIND(",",TRIM(Applications!D855)&amp;",")+1,200))&amp;",")-1)))=2,UPPER(TRIM(LEFT(TRIM(MID(TRIM(Applications!D855),FIND(",",TRIM(Applications!D855)&amp;",")+1,200)),FIND(",",TRIM(MID(TRIM(Applications!D855),FIND(",",TRIM(Applications!D855)&amp;",")+1,200))&amp;",")-1))),IFERROR(VLOOKUP(LOWER(TRIM(LEFT(TRIM(MID(TRIM(Applications!D855),FIND(",",TRIM(Applications!D855)&amp;",")+1,200)),FIND(",",TRIM(MID(TRIM(Applications!D855),FIND(",",TRIM(Applications!D855)&amp;",")+1,200))&amp;",")-1))),$U$2:$V$67,2,FALSE),"")))</f>
        <v/>
      </c>
      <c r="O855" s="26">
        <f>IF(M855="","",IF(N855="",M855,M855&amp;", "&amp;N855))</f>
        <v/>
      </c>
      <c r="P855" s="26">
        <f>IF(O855="","",IF(COUNTIF(O$2:O855,O855)=1,COUNTIF(O$2:O$2000,O855)+(2001-ROW())/100000,""))</f>
        <v/>
      </c>
    </row>
    <row r="856">
      <c r="A856" s="26">
        <f>IF(AND(ISNUMBER(Applications!A856),ISNUMBER(Applications!M856),OR(UPPER(TRIM(Applications!I856))="INTERVIEWING",UPPER(TRIM(Applications!I856))="REJECTED",UPPER(TRIM(Applications!I856))="OFFER")),IF(Applications!M856&gt;=Applications!A856,Applications!M856-Applications!A856,""),"")</f>
        <v/>
      </c>
      <c r="B856" s="26">
        <f>IF(AND(D856=1,ISNUMBER(Applications!A856)),WEEKDAY(Applications!A856),"")</f>
        <v/>
      </c>
      <c r="C856" s="27">
        <f>IF(AND(D856=1,ISNUMBER(Applications!A856)),Applications!A856-WEEKDAY(Applications!A856,3),"")</f>
        <v/>
      </c>
      <c r="D856" s="26">
        <f>IF(OR(UPPER(TRIM(Applications!I856))="APPLIED",UPPER(TRIM(Applications!I856))="INTERVIEWING",UPPER(TRIM(Applications!I856))="REJECTED",UPPER(TRIM(Applications!I856))="OFFER"),1,0)</f>
        <v/>
      </c>
      <c r="E856" s="26">
        <f>IF(AND(ISNUMBER(Applications!M856),OR(N(Applications!O856)&gt;0,UPPER(TRIM(Applications!I856))="INTERVIEWING",UPPER(TRIM(Applications!I856))="OFFER")),Applications!M856-WEEKDAY(Applications!M856,3),"")</f>
        <v/>
      </c>
      <c r="F856" s="26">
        <f>IF(AND(UPPER(TRIM(Applications!I856))="SKIPPED",ISNUMBER(Applications!A856)),Applications!A856-WEEKDAY(Applications!A856,3),"")</f>
        <v/>
      </c>
      <c r="G856" s="26">
        <f>IF(AND(UPPER(TRIM(Applications!I856))="BOOKMARKED",ISNUMBER(Applications!A856)),Applications!A856-WEEKDAY(Applications!A856,3),"")</f>
        <v/>
      </c>
      <c r="H856" s="26">
        <f>IF(AND(UPPER(TRIM(Applications!I856))="NOT APPLIED",ISNUMBER(Applications!A856)),Applications!A856-WEEKDAY(Applications!A856,3),"")</f>
        <v/>
      </c>
      <c r="I856" s="26">
        <f>IF(AND(UPPER(TRIM(Applications!I856))="REJECTED",ISNUMBER(Applications!M856)),Applications!M856-WEEKDAY(Applications!M856,3),"")</f>
        <v/>
      </c>
      <c r="J856" s="26">
        <f>IF(AND(UPPER(TRIM(Applications!I856))="OFFER",ISNUMBER(Applications!M856)),Applications!M856-WEEKDAY(Applications!M856,3),"")</f>
        <v/>
      </c>
      <c r="K856" s="26">
        <f>IF(TRIM(Applications!J856)="","",IFERROR(LOOKUP(2,1/ISNUMBER(SEARCH($R$2:$R$25,Applications!J856)),$S$2:$S$25),""))</f>
        <v/>
      </c>
      <c r="L856" s="26">
        <f>IF(K856="","",IF(COUNTIF(K$2:K856,K856)=1,COUNTIF(K$2:K$2000,K856)+(2001-ROW())/100000,""))</f>
        <v/>
      </c>
      <c r="M856" s="26">
        <f>IF(TRIM(Applications!D856)="","",TRIM(LEFT(TRIM(Applications!D856),FIND(",",TRIM(Applications!D856)&amp;",")-1)))</f>
        <v/>
      </c>
      <c r="N856" s="26">
        <f>IF(M856="","",IF(LEN(TRIM(LEFT(TRIM(MID(TRIM(Applications!D856),FIND(",",TRIM(Applications!D856)&amp;",")+1,200)),FIND(",",TRIM(MID(TRIM(Applications!D856),FIND(",",TRIM(Applications!D856)&amp;",")+1,200))&amp;",")-1)))=2,UPPER(TRIM(LEFT(TRIM(MID(TRIM(Applications!D856),FIND(",",TRIM(Applications!D856)&amp;",")+1,200)),FIND(",",TRIM(MID(TRIM(Applications!D856),FIND(",",TRIM(Applications!D856)&amp;",")+1,200))&amp;",")-1))),IFERROR(VLOOKUP(LOWER(TRIM(LEFT(TRIM(MID(TRIM(Applications!D856),FIND(",",TRIM(Applications!D856)&amp;",")+1,200)),FIND(",",TRIM(MID(TRIM(Applications!D856),FIND(",",TRIM(Applications!D856)&amp;",")+1,200))&amp;",")-1))),$U$2:$V$67,2,FALSE),"")))</f>
        <v/>
      </c>
      <c r="O856" s="26">
        <f>IF(M856="","",IF(N856="",M856,M856&amp;", "&amp;N856))</f>
        <v/>
      </c>
      <c r="P856" s="26">
        <f>IF(O856="","",IF(COUNTIF(O$2:O856,O856)=1,COUNTIF(O$2:O$2000,O856)+(2001-ROW())/100000,""))</f>
        <v/>
      </c>
    </row>
    <row r="857">
      <c r="A857" s="26">
        <f>IF(AND(ISNUMBER(Applications!A857),ISNUMBER(Applications!M857),OR(UPPER(TRIM(Applications!I857))="INTERVIEWING",UPPER(TRIM(Applications!I857))="REJECTED",UPPER(TRIM(Applications!I857))="OFFER")),IF(Applications!M857&gt;=Applications!A857,Applications!M857-Applications!A857,""),"")</f>
        <v/>
      </c>
      <c r="B857" s="26">
        <f>IF(AND(D857=1,ISNUMBER(Applications!A857)),WEEKDAY(Applications!A857),"")</f>
        <v/>
      </c>
      <c r="C857" s="27">
        <f>IF(AND(D857=1,ISNUMBER(Applications!A857)),Applications!A857-WEEKDAY(Applications!A857,3),"")</f>
        <v/>
      </c>
      <c r="D857" s="26">
        <f>IF(OR(UPPER(TRIM(Applications!I857))="APPLIED",UPPER(TRIM(Applications!I857))="INTERVIEWING",UPPER(TRIM(Applications!I857))="REJECTED",UPPER(TRIM(Applications!I857))="OFFER"),1,0)</f>
        <v/>
      </c>
      <c r="E857" s="26">
        <f>IF(AND(ISNUMBER(Applications!M857),OR(N(Applications!O857)&gt;0,UPPER(TRIM(Applications!I857))="INTERVIEWING",UPPER(TRIM(Applications!I857))="OFFER")),Applications!M857-WEEKDAY(Applications!M857,3),"")</f>
        <v/>
      </c>
      <c r="F857" s="26">
        <f>IF(AND(UPPER(TRIM(Applications!I857))="SKIPPED",ISNUMBER(Applications!A857)),Applications!A857-WEEKDAY(Applications!A857,3),"")</f>
        <v/>
      </c>
      <c r="G857" s="26">
        <f>IF(AND(UPPER(TRIM(Applications!I857))="BOOKMARKED",ISNUMBER(Applications!A857)),Applications!A857-WEEKDAY(Applications!A857,3),"")</f>
        <v/>
      </c>
      <c r="H857" s="26">
        <f>IF(AND(UPPER(TRIM(Applications!I857))="NOT APPLIED",ISNUMBER(Applications!A857)),Applications!A857-WEEKDAY(Applications!A857,3),"")</f>
        <v/>
      </c>
      <c r="I857" s="26">
        <f>IF(AND(UPPER(TRIM(Applications!I857))="REJECTED",ISNUMBER(Applications!M857)),Applications!M857-WEEKDAY(Applications!M857,3),"")</f>
        <v/>
      </c>
      <c r="J857" s="26">
        <f>IF(AND(UPPER(TRIM(Applications!I857))="OFFER",ISNUMBER(Applications!M857)),Applications!M857-WEEKDAY(Applications!M857,3),"")</f>
        <v/>
      </c>
      <c r="K857" s="26">
        <f>IF(TRIM(Applications!J857)="","",IFERROR(LOOKUP(2,1/ISNUMBER(SEARCH($R$2:$R$25,Applications!J857)),$S$2:$S$25),""))</f>
        <v/>
      </c>
      <c r="L857" s="26">
        <f>IF(K857="","",IF(COUNTIF(K$2:K857,K857)=1,COUNTIF(K$2:K$2000,K857)+(2001-ROW())/100000,""))</f>
        <v/>
      </c>
      <c r="M857" s="26">
        <f>IF(TRIM(Applications!D857)="","",TRIM(LEFT(TRIM(Applications!D857),FIND(",",TRIM(Applications!D857)&amp;",")-1)))</f>
        <v/>
      </c>
      <c r="N857" s="26">
        <f>IF(M857="","",IF(LEN(TRIM(LEFT(TRIM(MID(TRIM(Applications!D857),FIND(",",TRIM(Applications!D857)&amp;",")+1,200)),FIND(",",TRIM(MID(TRIM(Applications!D857),FIND(",",TRIM(Applications!D857)&amp;",")+1,200))&amp;",")-1)))=2,UPPER(TRIM(LEFT(TRIM(MID(TRIM(Applications!D857),FIND(",",TRIM(Applications!D857)&amp;",")+1,200)),FIND(",",TRIM(MID(TRIM(Applications!D857),FIND(",",TRIM(Applications!D857)&amp;",")+1,200))&amp;",")-1))),IFERROR(VLOOKUP(LOWER(TRIM(LEFT(TRIM(MID(TRIM(Applications!D857),FIND(",",TRIM(Applications!D857)&amp;",")+1,200)),FIND(",",TRIM(MID(TRIM(Applications!D857),FIND(",",TRIM(Applications!D857)&amp;",")+1,200))&amp;",")-1))),$U$2:$V$67,2,FALSE),"")))</f>
        <v/>
      </c>
      <c r="O857" s="26">
        <f>IF(M857="","",IF(N857="",M857,M857&amp;", "&amp;N857))</f>
        <v/>
      </c>
      <c r="P857" s="26">
        <f>IF(O857="","",IF(COUNTIF(O$2:O857,O857)=1,COUNTIF(O$2:O$2000,O857)+(2001-ROW())/100000,""))</f>
        <v/>
      </c>
    </row>
    <row r="858">
      <c r="A858" s="26">
        <f>IF(AND(ISNUMBER(Applications!A858),ISNUMBER(Applications!M858),OR(UPPER(TRIM(Applications!I858))="INTERVIEWING",UPPER(TRIM(Applications!I858))="REJECTED",UPPER(TRIM(Applications!I858))="OFFER")),IF(Applications!M858&gt;=Applications!A858,Applications!M858-Applications!A858,""),"")</f>
        <v/>
      </c>
      <c r="B858" s="26">
        <f>IF(AND(D858=1,ISNUMBER(Applications!A858)),WEEKDAY(Applications!A858),"")</f>
        <v/>
      </c>
      <c r="C858" s="27">
        <f>IF(AND(D858=1,ISNUMBER(Applications!A858)),Applications!A858-WEEKDAY(Applications!A858,3),"")</f>
        <v/>
      </c>
      <c r="D858" s="26">
        <f>IF(OR(UPPER(TRIM(Applications!I858))="APPLIED",UPPER(TRIM(Applications!I858))="INTERVIEWING",UPPER(TRIM(Applications!I858))="REJECTED",UPPER(TRIM(Applications!I858))="OFFER"),1,0)</f>
        <v/>
      </c>
      <c r="E858" s="26">
        <f>IF(AND(ISNUMBER(Applications!M858),OR(N(Applications!O858)&gt;0,UPPER(TRIM(Applications!I858))="INTERVIEWING",UPPER(TRIM(Applications!I858))="OFFER")),Applications!M858-WEEKDAY(Applications!M858,3),"")</f>
        <v/>
      </c>
      <c r="F858" s="26">
        <f>IF(AND(UPPER(TRIM(Applications!I858))="SKIPPED",ISNUMBER(Applications!A858)),Applications!A858-WEEKDAY(Applications!A858,3),"")</f>
        <v/>
      </c>
      <c r="G858" s="26">
        <f>IF(AND(UPPER(TRIM(Applications!I858))="BOOKMARKED",ISNUMBER(Applications!A858)),Applications!A858-WEEKDAY(Applications!A858,3),"")</f>
        <v/>
      </c>
      <c r="H858" s="26">
        <f>IF(AND(UPPER(TRIM(Applications!I858))="NOT APPLIED",ISNUMBER(Applications!A858)),Applications!A858-WEEKDAY(Applications!A858,3),"")</f>
        <v/>
      </c>
      <c r="I858" s="26">
        <f>IF(AND(UPPER(TRIM(Applications!I858))="REJECTED",ISNUMBER(Applications!M858)),Applications!M858-WEEKDAY(Applications!M858,3),"")</f>
        <v/>
      </c>
      <c r="J858" s="26">
        <f>IF(AND(UPPER(TRIM(Applications!I858))="OFFER",ISNUMBER(Applications!M858)),Applications!M858-WEEKDAY(Applications!M858,3),"")</f>
        <v/>
      </c>
      <c r="K858" s="26">
        <f>IF(TRIM(Applications!J858)="","",IFERROR(LOOKUP(2,1/ISNUMBER(SEARCH($R$2:$R$25,Applications!J858)),$S$2:$S$25),""))</f>
        <v/>
      </c>
      <c r="L858" s="26">
        <f>IF(K858="","",IF(COUNTIF(K$2:K858,K858)=1,COUNTIF(K$2:K$2000,K858)+(2001-ROW())/100000,""))</f>
        <v/>
      </c>
      <c r="M858" s="26">
        <f>IF(TRIM(Applications!D858)="","",TRIM(LEFT(TRIM(Applications!D858),FIND(",",TRIM(Applications!D858)&amp;",")-1)))</f>
        <v/>
      </c>
      <c r="N858" s="26">
        <f>IF(M858="","",IF(LEN(TRIM(LEFT(TRIM(MID(TRIM(Applications!D858),FIND(",",TRIM(Applications!D858)&amp;",")+1,200)),FIND(",",TRIM(MID(TRIM(Applications!D858),FIND(",",TRIM(Applications!D858)&amp;",")+1,200))&amp;",")-1)))=2,UPPER(TRIM(LEFT(TRIM(MID(TRIM(Applications!D858),FIND(",",TRIM(Applications!D858)&amp;",")+1,200)),FIND(",",TRIM(MID(TRIM(Applications!D858),FIND(",",TRIM(Applications!D858)&amp;",")+1,200))&amp;",")-1))),IFERROR(VLOOKUP(LOWER(TRIM(LEFT(TRIM(MID(TRIM(Applications!D858),FIND(",",TRIM(Applications!D858)&amp;",")+1,200)),FIND(",",TRIM(MID(TRIM(Applications!D858),FIND(",",TRIM(Applications!D858)&amp;",")+1,200))&amp;",")-1))),$U$2:$V$67,2,FALSE),"")))</f>
        <v/>
      </c>
      <c r="O858" s="26">
        <f>IF(M858="","",IF(N858="",M858,M858&amp;", "&amp;N858))</f>
        <v/>
      </c>
      <c r="P858" s="26">
        <f>IF(O858="","",IF(COUNTIF(O$2:O858,O858)=1,COUNTIF(O$2:O$2000,O858)+(2001-ROW())/100000,""))</f>
        <v/>
      </c>
    </row>
    <row r="859">
      <c r="A859" s="26">
        <f>IF(AND(ISNUMBER(Applications!A859),ISNUMBER(Applications!M859),OR(UPPER(TRIM(Applications!I859))="INTERVIEWING",UPPER(TRIM(Applications!I859))="REJECTED",UPPER(TRIM(Applications!I859))="OFFER")),IF(Applications!M859&gt;=Applications!A859,Applications!M859-Applications!A859,""),"")</f>
        <v/>
      </c>
      <c r="B859" s="26">
        <f>IF(AND(D859=1,ISNUMBER(Applications!A859)),WEEKDAY(Applications!A859),"")</f>
        <v/>
      </c>
      <c r="C859" s="27">
        <f>IF(AND(D859=1,ISNUMBER(Applications!A859)),Applications!A859-WEEKDAY(Applications!A859,3),"")</f>
        <v/>
      </c>
      <c r="D859" s="26">
        <f>IF(OR(UPPER(TRIM(Applications!I859))="APPLIED",UPPER(TRIM(Applications!I859))="INTERVIEWING",UPPER(TRIM(Applications!I859))="REJECTED",UPPER(TRIM(Applications!I859))="OFFER"),1,0)</f>
        <v/>
      </c>
      <c r="E859" s="26">
        <f>IF(AND(ISNUMBER(Applications!M859),OR(N(Applications!O859)&gt;0,UPPER(TRIM(Applications!I859))="INTERVIEWING",UPPER(TRIM(Applications!I859))="OFFER")),Applications!M859-WEEKDAY(Applications!M859,3),"")</f>
        <v/>
      </c>
      <c r="F859" s="26">
        <f>IF(AND(UPPER(TRIM(Applications!I859))="SKIPPED",ISNUMBER(Applications!A859)),Applications!A859-WEEKDAY(Applications!A859,3),"")</f>
        <v/>
      </c>
      <c r="G859" s="26">
        <f>IF(AND(UPPER(TRIM(Applications!I859))="BOOKMARKED",ISNUMBER(Applications!A859)),Applications!A859-WEEKDAY(Applications!A859,3),"")</f>
        <v/>
      </c>
      <c r="H859" s="26">
        <f>IF(AND(UPPER(TRIM(Applications!I859))="NOT APPLIED",ISNUMBER(Applications!A859)),Applications!A859-WEEKDAY(Applications!A859,3),"")</f>
        <v/>
      </c>
      <c r="I859" s="26">
        <f>IF(AND(UPPER(TRIM(Applications!I859))="REJECTED",ISNUMBER(Applications!M859)),Applications!M859-WEEKDAY(Applications!M859,3),"")</f>
        <v/>
      </c>
      <c r="J859" s="26">
        <f>IF(AND(UPPER(TRIM(Applications!I859))="OFFER",ISNUMBER(Applications!M859)),Applications!M859-WEEKDAY(Applications!M859,3),"")</f>
        <v/>
      </c>
      <c r="K859" s="26">
        <f>IF(TRIM(Applications!J859)="","",IFERROR(LOOKUP(2,1/ISNUMBER(SEARCH($R$2:$R$25,Applications!J859)),$S$2:$S$25),""))</f>
        <v/>
      </c>
      <c r="L859" s="26">
        <f>IF(K859="","",IF(COUNTIF(K$2:K859,K859)=1,COUNTIF(K$2:K$2000,K859)+(2001-ROW())/100000,""))</f>
        <v/>
      </c>
      <c r="M859" s="26">
        <f>IF(TRIM(Applications!D859)="","",TRIM(LEFT(TRIM(Applications!D859),FIND(",",TRIM(Applications!D859)&amp;",")-1)))</f>
        <v/>
      </c>
      <c r="N859" s="26">
        <f>IF(M859="","",IF(LEN(TRIM(LEFT(TRIM(MID(TRIM(Applications!D859),FIND(",",TRIM(Applications!D859)&amp;",")+1,200)),FIND(",",TRIM(MID(TRIM(Applications!D859),FIND(",",TRIM(Applications!D859)&amp;",")+1,200))&amp;",")-1)))=2,UPPER(TRIM(LEFT(TRIM(MID(TRIM(Applications!D859),FIND(",",TRIM(Applications!D859)&amp;",")+1,200)),FIND(",",TRIM(MID(TRIM(Applications!D859),FIND(",",TRIM(Applications!D859)&amp;",")+1,200))&amp;",")-1))),IFERROR(VLOOKUP(LOWER(TRIM(LEFT(TRIM(MID(TRIM(Applications!D859),FIND(",",TRIM(Applications!D859)&amp;",")+1,200)),FIND(",",TRIM(MID(TRIM(Applications!D859),FIND(",",TRIM(Applications!D859)&amp;",")+1,200))&amp;",")-1))),$U$2:$V$67,2,FALSE),"")))</f>
        <v/>
      </c>
      <c r="O859" s="26">
        <f>IF(M859="","",IF(N859="",M859,M859&amp;", "&amp;N859))</f>
        <v/>
      </c>
      <c r="P859" s="26">
        <f>IF(O859="","",IF(COUNTIF(O$2:O859,O859)=1,COUNTIF(O$2:O$2000,O859)+(2001-ROW())/100000,""))</f>
        <v/>
      </c>
    </row>
    <row r="860">
      <c r="A860" s="26">
        <f>IF(AND(ISNUMBER(Applications!A860),ISNUMBER(Applications!M860),OR(UPPER(TRIM(Applications!I860))="INTERVIEWING",UPPER(TRIM(Applications!I860))="REJECTED",UPPER(TRIM(Applications!I860))="OFFER")),IF(Applications!M860&gt;=Applications!A860,Applications!M860-Applications!A860,""),"")</f>
        <v/>
      </c>
      <c r="B860" s="26">
        <f>IF(AND(D860=1,ISNUMBER(Applications!A860)),WEEKDAY(Applications!A860),"")</f>
        <v/>
      </c>
      <c r="C860" s="27">
        <f>IF(AND(D860=1,ISNUMBER(Applications!A860)),Applications!A860-WEEKDAY(Applications!A860,3),"")</f>
        <v/>
      </c>
      <c r="D860" s="26">
        <f>IF(OR(UPPER(TRIM(Applications!I860))="APPLIED",UPPER(TRIM(Applications!I860))="INTERVIEWING",UPPER(TRIM(Applications!I860))="REJECTED",UPPER(TRIM(Applications!I860))="OFFER"),1,0)</f>
        <v/>
      </c>
      <c r="E860" s="26">
        <f>IF(AND(ISNUMBER(Applications!M860),OR(N(Applications!O860)&gt;0,UPPER(TRIM(Applications!I860))="INTERVIEWING",UPPER(TRIM(Applications!I860))="OFFER")),Applications!M860-WEEKDAY(Applications!M860,3),"")</f>
        <v/>
      </c>
      <c r="F860" s="26">
        <f>IF(AND(UPPER(TRIM(Applications!I860))="SKIPPED",ISNUMBER(Applications!A860)),Applications!A860-WEEKDAY(Applications!A860,3),"")</f>
        <v/>
      </c>
      <c r="G860" s="26">
        <f>IF(AND(UPPER(TRIM(Applications!I860))="BOOKMARKED",ISNUMBER(Applications!A860)),Applications!A860-WEEKDAY(Applications!A860,3),"")</f>
        <v/>
      </c>
      <c r="H860" s="26">
        <f>IF(AND(UPPER(TRIM(Applications!I860))="NOT APPLIED",ISNUMBER(Applications!A860)),Applications!A860-WEEKDAY(Applications!A860,3),"")</f>
        <v/>
      </c>
      <c r="I860" s="26">
        <f>IF(AND(UPPER(TRIM(Applications!I860))="REJECTED",ISNUMBER(Applications!M860)),Applications!M860-WEEKDAY(Applications!M860,3),"")</f>
        <v/>
      </c>
      <c r="J860" s="26">
        <f>IF(AND(UPPER(TRIM(Applications!I860))="OFFER",ISNUMBER(Applications!M860)),Applications!M860-WEEKDAY(Applications!M860,3),"")</f>
        <v/>
      </c>
      <c r="K860" s="26">
        <f>IF(TRIM(Applications!J860)="","",IFERROR(LOOKUP(2,1/ISNUMBER(SEARCH($R$2:$R$25,Applications!J860)),$S$2:$S$25),""))</f>
        <v/>
      </c>
      <c r="L860" s="26">
        <f>IF(K860="","",IF(COUNTIF(K$2:K860,K860)=1,COUNTIF(K$2:K$2000,K860)+(2001-ROW())/100000,""))</f>
        <v/>
      </c>
      <c r="M860" s="26">
        <f>IF(TRIM(Applications!D860)="","",TRIM(LEFT(TRIM(Applications!D860),FIND(",",TRIM(Applications!D860)&amp;",")-1)))</f>
        <v/>
      </c>
      <c r="N860" s="26">
        <f>IF(M860="","",IF(LEN(TRIM(LEFT(TRIM(MID(TRIM(Applications!D860),FIND(",",TRIM(Applications!D860)&amp;",")+1,200)),FIND(",",TRIM(MID(TRIM(Applications!D860),FIND(",",TRIM(Applications!D860)&amp;",")+1,200))&amp;",")-1)))=2,UPPER(TRIM(LEFT(TRIM(MID(TRIM(Applications!D860),FIND(",",TRIM(Applications!D860)&amp;",")+1,200)),FIND(",",TRIM(MID(TRIM(Applications!D860),FIND(",",TRIM(Applications!D860)&amp;",")+1,200))&amp;",")-1))),IFERROR(VLOOKUP(LOWER(TRIM(LEFT(TRIM(MID(TRIM(Applications!D860),FIND(",",TRIM(Applications!D860)&amp;",")+1,200)),FIND(",",TRIM(MID(TRIM(Applications!D860),FIND(",",TRIM(Applications!D860)&amp;",")+1,200))&amp;",")-1))),$U$2:$V$67,2,FALSE),"")))</f>
        <v/>
      </c>
      <c r="O860" s="26">
        <f>IF(M860="","",IF(N860="",M860,M860&amp;", "&amp;N860))</f>
        <v/>
      </c>
      <c r="P860" s="26">
        <f>IF(O860="","",IF(COUNTIF(O$2:O860,O860)=1,COUNTIF(O$2:O$2000,O860)+(2001-ROW())/100000,""))</f>
        <v/>
      </c>
    </row>
    <row r="861">
      <c r="A861" s="26">
        <f>IF(AND(ISNUMBER(Applications!A861),ISNUMBER(Applications!M861),OR(UPPER(TRIM(Applications!I861))="INTERVIEWING",UPPER(TRIM(Applications!I861))="REJECTED",UPPER(TRIM(Applications!I861))="OFFER")),IF(Applications!M861&gt;=Applications!A861,Applications!M861-Applications!A861,""),"")</f>
        <v/>
      </c>
      <c r="B861" s="26">
        <f>IF(AND(D861=1,ISNUMBER(Applications!A861)),WEEKDAY(Applications!A861),"")</f>
        <v/>
      </c>
      <c r="C861" s="27">
        <f>IF(AND(D861=1,ISNUMBER(Applications!A861)),Applications!A861-WEEKDAY(Applications!A861,3),"")</f>
        <v/>
      </c>
      <c r="D861" s="26">
        <f>IF(OR(UPPER(TRIM(Applications!I861))="APPLIED",UPPER(TRIM(Applications!I861))="INTERVIEWING",UPPER(TRIM(Applications!I861))="REJECTED",UPPER(TRIM(Applications!I861))="OFFER"),1,0)</f>
        <v/>
      </c>
      <c r="E861" s="26">
        <f>IF(AND(ISNUMBER(Applications!M861),OR(N(Applications!O861)&gt;0,UPPER(TRIM(Applications!I861))="INTERVIEWING",UPPER(TRIM(Applications!I861))="OFFER")),Applications!M861-WEEKDAY(Applications!M861,3),"")</f>
        <v/>
      </c>
      <c r="F861" s="26">
        <f>IF(AND(UPPER(TRIM(Applications!I861))="SKIPPED",ISNUMBER(Applications!A861)),Applications!A861-WEEKDAY(Applications!A861,3),"")</f>
        <v/>
      </c>
      <c r="G861" s="26">
        <f>IF(AND(UPPER(TRIM(Applications!I861))="BOOKMARKED",ISNUMBER(Applications!A861)),Applications!A861-WEEKDAY(Applications!A861,3),"")</f>
        <v/>
      </c>
      <c r="H861" s="26">
        <f>IF(AND(UPPER(TRIM(Applications!I861))="NOT APPLIED",ISNUMBER(Applications!A861)),Applications!A861-WEEKDAY(Applications!A861,3),"")</f>
        <v/>
      </c>
      <c r="I861" s="26">
        <f>IF(AND(UPPER(TRIM(Applications!I861))="REJECTED",ISNUMBER(Applications!M861)),Applications!M861-WEEKDAY(Applications!M861,3),"")</f>
        <v/>
      </c>
      <c r="J861" s="26">
        <f>IF(AND(UPPER(TRIM(Applications!I861))="OFFER",ISNUMBER(Applications!M861)),Applications!M861-WEEKDAY(Applications!M861,3),"")</f>
        <v/>
      </c>
      <c r="K861" s="26">
        <f>IF(TRIM(Applications!J861)="","",IFERROR(LOOKUP(2,1/ISNUMBER(SEARCH($R$2:$R$25,Applications!J861)),$S$2:$S$25),""))</f>
        <v/>
      </c>
      <c r="L861" s="26">
        <f>IF(K861="","",IF(COUNTIF(K$2:K861,K861)=1,COUNTIF(K$2:K$2000,K861)+(2001-ROW())/100000,""))</f>
        <v/>
      </c>
      <c r="M861" s="26">
        <f>IF(TRIM(Applications!D861)="","",TRIM(LEFT(TRIM(Applications!D861),FIND(",",TRIM(Applications!D861)&amp;",")-1)))</f>
        <v/>
      </c>
      <c r="N861" s="26">
        <f>IF(M861="","",IF(LEN(TRIM(LEFT(TRIM(MID(TRIM(Applications!D861),FIND(",",TRIM(Applications!D861)&amp;",")+1,200)),FIND(",",TRIM(MID(TRIM(Applications!D861),FIND(",",TRIM(Applications!D861)&amp;",")+1,200))&amp;",")-1)))=2,UPPER(TRIM(LEFT(TRIM(MID(TRIM(Applications!D861),FIND(",",TRIM(Applications!D861)&amp;",")+1,200)),FIND(",",TRIM(MID(TRIM(Applications!D861),FIND(",",TRIM(Applications!D861)&amp;",")+1,200))&amp;",")-1))),IFERROR(VLOOKUP(LOWER(TRIM(LEFT(TRIM(MID(TRIM(Applications!D861),FIND(",",TRIM(Applications!D861)&amp;",")+1,200)),FIND(",",TRIM(MID(TRIM(Applications!D861),FIND(",",TRIM(Applications!D861)&amp;",")+1,200))&amp;",")-1))),$U$2:$V$67,2,FALSE),"")))</f>
        <v/>
      </c>
      <c r="O861" s="26">
        <f>IF(M861="","",IF(N861="",M861,M861&amp;", "&amp;N861))</f>
        <v/>
      </c>
      <c r="P861" s="26">
        <f>IF(O861="","",IF(COUNTIF(O$2:O861,O861)=1,COUNTIF(O$2:O$2000,O861)+(2001-ROW())/100000,""))</f>
        <v/>
      </c>
    </row>
    <row r="862">
      <c r="A862" s="26">
        <f>IF(AND(ISNUMBER(Applications!A862),ISNUMBER(Applications!M862),OR(UPPER(TRIM(Applications!I862))="INTERVIEWING",UPPER(TRIM(Applications!I862))="REJECTED",UPPER(TRIM(Applications!I862))="OFFER")),IF(Applications!M862&gt;=Applications!A862,Applications!M862-Applications!A862,""),"")</f>
        <v/>
      </c>
      <c r="B862" s="26">
        <f>IF(AND(D862=1,ISNUMBER(Applications!A862)),WEEKDAY(Applications!A862),"")</f>
        <v/>
      </c>
      <c r="C862" s="27">
        <f>IF(AND(D862=1,ISNUMBER(Applications!A862)),Applications!A862-WEEKDAY(Applications!A862,3),"")</f>
        <v/>
      </c>
      <c r="D862" s="26">
        <f>IF(OR(UPPER(TRIM(Applications!I862))="APPLIED",UPPER(TRIM(Applications!I862))="INTERVIEWING",UPPER(TRIM(Applications!I862))="REJECTED",UPPER(TRIM(Applications!I862))="OFFER"),1,0)</f>
        <v/>
      </c>
      <c r="E862" s="26">
        <f>IF(AND(ISNUMBER(Applications!M862),OR(N(Applications!O862)&gt;0,UPPER(TRIM(Applications!I862))="INTERVIEWING",UPPER(TRIM(Applications!I862))="OFFER")),Applications!M862-WEEKDAY(Applications!M862,3),"")</f>
        <v/>
      </c>
      <c r="F862" s="26">
        <f>IF(AND(UPPER(TRIM(Applications!I862))="SKIPPED",ISNUMBER(Applications!A862)),Applications!A862-WEEKDAY(Applications!A862,3),"")</f>
        <v/>
      </c>
      <c r="G862" s="26">
        <f>IF(AND(UPPER(TRIM(Applications!I862))="BOOKMARKED",ISNUMBER(Applications!A862)),Applications!A862-WEEKDAY(Applications!A862,3),"")</f>
        <v/>
      </c>
      <c r="H862" s="26">
        <f>IF(AND(UPPER(TRIM(Applications!I862))="NOT APPLIED",ISNUMBER(Applications!A862)),Applications!A862-WEEKDAY(Applications!A862,3),"")</f>
        <v/>
      </c>
      <c r="I862" s="26">
        <f>IF(AND(UPPER(TRIM(Applications!I862))="REJECTED",ISNUMBER(Applications!M862)),Applications!M862-WEEKDAY(Applications!M862,3),"")</f>
        <v/>
      </c>
      <c r="J862" s="26">
        <f>IF(AND(UPPER(TRIM(Applications!I862))="OFFER",ISNUMBER(Applications!M862)),Applications!M862-WEEKDAY(Applications!M862,3),"")</f>
        <v/>
      </c>
      <c r="K862" s="26">
        <f>IF(TRIM(Applications!J862)="","",IFERROR(LOOKUP(2,1/ISNUMBER(SEARCH($R$2:$R$25,Applications!J862)),$S$2:$S$25),""))</f>
        <v/>
      </c>
      <c r="L862" s="26">
        <f>IF(K862="","",IF(COUNTIF(K$2:K862,K862)=1,COUNTIF(K$2:K$2000,K862)+(2001-ROW())/100000,""))</f>
        <v/>
      </c>
      <c r="M862" s="26">
        <f>IF(TRIM(Applications!D862)="","",TRIM(LEFT(TRIM(Applications!D862),FIND(",",TRIM(Applications!D862)&amp;",")-1)))</f>
        <v/>
      </c>
      <c r="N862" s="26">
        <f>IF(M862="","",IF(LEN(TRIM(LEFT(TRIM(MID(TRIM(Applications!D862),FIND(",",TRIM(Applications!D862)&amp;",")+1,200)),FIND(",",TRIM(MID(TRIM(Applications!D862),FIND(",",TRIM(Applications!D862)&amp;",")+1,200))&amp;",")-1)))=2,UPPER(TRIM(LEFT(TRIM(MID(TRIM(Applications!D862),FIND(",",TRIM(Applications!D862)&amp;",")+1,200)),FIND(",",TRIM(MID(TRIM(Applications!D862),FIND(",",TRIM(Applications!D862)&amp;",")+1,200))&amp;",")-1))),IFERROR(VLOOKUP(LOWER(TRIM(LEFT(TRIM(MID(TRIM(Applications!D862),FIND(",",TRIM(Applications!D862)&amp;",")+1,200)),FIND(",",TRIM(MID(TRIM(Applications!D862),FIND(",",TRIM(Applications!D862)&amp;",")+1,200))&amp;",")-1))),$U$2:$V$67,2,FALSE),"")))</f>
        <v/>
      </c>
      <c r="O862" s="26">
        <f>IF(M862="","",IF(N862="",M862,M862&amp;", "&amp;N862))</f>
        <v/>
      </c>
      <c r="P862" s="26">
        <f>IF(O862="","",IF(COUNTIF(O$2:O862,O862)=1,COUNTIF(O$2:O$2000,O862)+(2001-ROW())/100000,""))</f>
        <v/>
      </c>
    </row>
    <row r="863">
      <c r="A863" s="26">
        <f>IF(AND(ISNUMBER(Applications!A863),ISNUMBER(Applications!M863),OR(UPPER(TRIM(Applications!I863))="INTERVIEWING",UPPER(TRIM(Applications!I863))="REJECTED",UPPER(TRIM(Applications!I863))="OFFER")),IF(Applications!M863&gt;=Applications!A863,Applications!M863-Applications!A863,""),"")</f>
        <v/>
      </c>
      <c r="B863" s="26">
        <f>IF(AND(D863=1,ISNUMBER(Applications!A863)),WEEKDAY(Applications!A863),"")</f>
        <v/>
      </c>
      <c r="C863" s="27">
        <f>IF(AND(D863=1,ISNUMBER(Applications!A863)),Applications!A863-WEEKDAY(Applications!A863,3),"")</f>
        <v/>
      </c>
      <c r="D863" s="26">
        <f>IF(OR(UPPER(TRIM(Applications!I863))="APPLIED",UPPER(TRIM(Applications!I863))="INTERVIEWING",UPPER(TRIM(Applications!I863))="REJECTED",UPPER(TRIM(Applications!I863))="OFFER"),1,0)</f>
        <v/>
      </c>
      <c r="E863" s="26">
        <f>IF(AND(ISNUMBER(Applications!M863),OR(N(Applications!O863)&gt;0,UPPER(TRIM(Applications!I863))="INTERVIEWING",UPPER(TRIM(Applications!I863))="OFFER")),Applications!M863-WEEKDAY(Applications!M863,3),"")</f>
        <v/>
      </c>
      <c r="F863" s="26">
        <f>IF(AND(UPPER(TRIM(Applications!I863))="SKIPPED",ISNUMBER(Applications!A863)),Applications!A863-WEEKDAY(Applications!A863,3),"")</f>
        <v/>
      </c>
      <c r="G863" s="26">
        <f>IF(AND(UPPER(TRIM(Applications!I863))="BOOKMARKED",ISNUMBER(Applications!A863)),Applications!A863-WEEKDAY(Applications!A863,3),"")</f>
        <v/>
      </c>
      <c r="H863" s="26">
        <f>IF(AND(UPPER(TRIM(Applications!I863))="NOT APPLIED",ISNUMBER(Applications!A863)),Applications!A863-WEEKDAY(Applications!A863,3),"")</f>
        <v/>
      </c>
      <c r="I863" s="26">
        <f>IF(AND(UPPER(TRIM(Applications!I863))="REJECTED",ISNUMBER(Applications!M863)),Applications!M863-WEEKDAY(Applications!M863,3),"")</f>
        <v/>
      </c>
      <c r="J863" s="26">
        <f>IF(AND(UPPER(TRIM(Applications!I863))="OFFER",ISNUMBER(Applications!M863)),Applications!M863-WEEKDAY(Applications!M863,3),"")</f>
        <v/>
      </c>
      <c r="K863" s="26">
        <f>IF(TRIM(Applications!J863)="","",IFERROR(LOOKUP(2,1/ISNUMBER(SEARCH($R$2:$R$25,Applications!J863)),$S$2:$S$25),""))</f>
        <v/>
      </c>
      <c r="L863" s="26">
        <f>IF(K863="","",IF(COUNTIF(K$2:K863,K863)=1,COUNTIF(K$2:K$2000,K863)+(2001-ROW())/100000,""))</f>
        <v/>
      </c>
      <c r="M863" s="26">
        <f>IF(TRIM(Applications!D863)="","",TRIM(LEFT(TRIM(Applications!D863),FIND(",",TRIM(Applications!D863)&amp;",")-1)))</f>
        <v/>
      </c>
      <c r="N863" s="26">
        <f>IF(M863="","",IF(LEN(TRIM(LEFT(TRIM(MID(TRIM(Applications!D863),FIND(",",TRIM(Applications!D863)&amp;",")+1,200)),FIND(",",TRIM(MID(TRIM(Applications!D863),FIND(",",TRIM(Applications!D863)&amp;",")+1,200))&amp;",")-1)))=2,UPPER(TRIM(LEFT(TRIM(MID(TRIM(Applications!D863),FIND(",",TRIM(Applications!D863)&amp;",")+1,200)),FIND(",",TRIM(MID(TRIM(Applications!D863),FIND(",",TRIM(Applications!D863)&amp;",")+1,200))&amp;",")-1))),IFERROR(VLOOKUP(LOWER(TRIM(LEFT(TRIM(MID(TRIM(Applications!D863),FIND(",",TRIM(Applications!D863)&amp;",")+1,200)),FIND(",",TRIM(MID(TRIM(Applications!D863),FIND(",",TRIM(Applications!D863)&amp;",")+1,200))&amp;",")-1))),$U$2:$V$67,2,FALSE),"")))</f>
        <v/>
      </c>
      <c r="O863" s="26">
        <f>IF(M863="","",IF(N863="",M863,M863&amp;", "&amp;N863))</f>
        <v/>
      </c>
      <c r="P863" s="26">
        <f>IF(O863="","",IF(COUNTIF(O$2:O863,O863)=1,COUNTIF(O$2:O$2000,O863)+(2001-ROW())/100000,""))</f>
        <v/>
      </c>
    </row>
    <row r="864">
      <c r="A864" s="26">
        <f>IF(AND(ISNUMBER(Applications!A864),ISNUMBER(Applications!M864),OR(UPPER(TRIM(Applications!I864))="INTERVIEWING",UPPER(TRIM(Applications!I864))="REJECTED",UPPER(TRIM(Applications!I864))="OFFER")),IF(Applications!M864&gt;=Applications!A864,Applications!M864-Applications!A864,""),"")</f>
        <v/>
      </c>
      <c r="B864" s="26">
        <f>IF(AND(D864=1,ISNUMBER(Applications!A864)),WEEKDAY(Applications!A864),"")</f>
        <v/>
      </c>
      <c r="C864" s="27">
        <f>IF(AND(D864=1,ISNUMBER(Applications!A864)),Applications!A864-WEEKDAY(Applications!A864,3),"")</f>
        <v/>
      </c>
      <c r="D864" s="26">
        <f>IF(OR(UPPER(TRIM(Applications!I864))="APPLIED",UPPER(TRIM(Applications!I864))="INTERVIEWING",UPPER(TRIM(Applications!I864))="REJECTED",UPPER(TRIM(Applications!I864))="OFFER"),1,0)</f>
        <v/>
      </c>
      <c r="E864" s="26">
        <f>IF(AND(ISNUMBER(Applications!M864),OR(N(Applications!O864)&gt;0,UPPER(TRIM(Applications!I864))="INTERVIEWING",UPPER(TRIM(Applications!I864))="OFFER")),Applications!M864-WEEKDAY(Applications!M864,3),"")</f>
        <v/>
      </c>
      <c r="F864" s="26">
        <f>IF(AND(UPPER(TRIM(Applications!I864))="SKIPPED",ISNUMBER(Applications!A864)),Applications!A864-WEEKDAY(Applications!A864,3),"")</f>
        <v/>
      </c>
      <c r="G864" s="26">
        <f>IF(AND(UPPER(TRIM(Applications!I864))="BOOKMARKED",ISNUMBER(Applications!A864)),Applications!A864-WEEKDAY(Applications!A864,3),"")</f>
        <v/>
      </c>
      <c r="H864" s="26">
        <f>IF(AND(UPPER(TRIM(Applications!I864))="NOT APPLIED",ISNUMBER(Applications!A864)),Applications!A864-WEEKDAY(Applications!A864,3),"")</f>
        <v/>
      </c>
      <c r="I864" s="26">
        <f>IF(AND(UPPER(TRIM(Applications!I864))="REJECTED",ISNUMBER(Applications!M864)),Applications!M864-WEEKDAY(Applications!M864,3),"")</f>
        <v/>
      </c>
      <c r="J864" s="26">
        <f>IF(AND(UPPER(TRIM(Applications!I864))="OFFER",ISNUMBER(Applications!M864)),Applications!M864-WEEKDAY(Applications!M864,3),"")</f>
        <v/>
      </c>
      <c r="K864" s="26">
        <f>IF(TRIM(Applications!J864)="","",IFERROR(LOOKUP(2,1/ISNUMBER(SEARCH($R$2:$R$25,Applications!J864)),$S$2:$S$25),""))</f>
        <v/>
      </c>
      <c r="L864" s="26">
        <f>IF(K864="","",IF(COUNTIF(K$2:K864,K864)=1,COUNTIF(K$2:K$2000,K864)+(2001-ROW())/100000,""))</f>
        <v/>
      </c>
      <c r="M864" s="26">
        <f>IF(TRIM(Applications!D864)="","",TRIM(LEFT(TRIM(Applications!D864),FIND(",",TRIM(Applications!D864)&amp;",")-1)))</f>
        <v/>
      </c>
      <c r="N864" s="26">
        <f>IF(M864="","",IF(LEN(TRIM(LEFT(TRIM(MID(TRIM(Applications!D864),FIND(",",TRIM(Applications!D864)&amp;",")+1,200)),FIND(",",TRIM(MID(TRIM(Applications!D864),FIND(",",TRIM(Applications!D864)&amp;",")+1,200))&amp;",")-1)))=2,UPPER(TRIM(LEFT(TRIM(MID(TRIM(Applications!D864),FIND(",",TRIM(Applications!D864)&amp;",")+1,200)),FIND(",",TRIM(MID(TRIM(Applications!D864),FIND(",",TRIM(Applications!D864)&amp;",")+1,200))&amp;",")-1))),IFERROR(VLOOKUP(LOWER(TRIM(LEFT(TRIM(MID(TRIM(Applications!D864),FIND(",",TRIM(Applications!D864)&amp;",")+1,200)),FIND(",",TRIM(MID(TRIM(Applications!D864),FIND(",",TRIM(Applications!D864)&amp;",")+1,200))&amp;",")-1))),$U$2:$V$67,2,FALSE),"")))</f>
        <v/>
      </c>
      <c r="O864" s="26">
        <f>IF(M864="","",IF(N864="",M864,M864&amp;", "&amp;N864))</f>
        <v/>
      </c>
      <c r="P864" s="26">
        <f>IF(O864="","",IF(COUNTIF(O$2:O864,O864)=1,COUNTIF(O$2:O$2000,O864)+(2001-ROW())/100000,""))</f>
        <v/>
      </c>
    </row>
    <row r="865">
      <c r="A865" s="26">
        <f>IF(AND(ISNUMBER(Applications!A865),ISNUMBER(Applications!M865),OR(UPPER(TRIM(Applications!I865))="INTERVIEWING",UPPER(TRIM(Applications!I865))="REJECTED",UPPER(TRIM(Applications!I865))="OFFER")),IF(Applications!M865&gt;=Applications!A865,Applications!M865-Applications!A865,""),"")</f>
        <v/>
      </c>
      <c r="B865" s="26">
        <f>IF(AND(D865=1,ISNUMBER(Applications!A865)),WEEKDAY(Applications!A865),"")</f>
        <v/>
      </c>
      <c r="C865" s="27">
        <f>IF(AND(D865=1,ISNUMBER(Applications!A865)),Applications!A865-WEEKDAY(Applications!A865,3),"")</f>
        <v/>
      </c>
      <c r="D865" s="26">
        <f>IF(OR(UPPER(TRIM(Applications!I865))="APPLIED",UPPER(TRIM(Applications!I865))="INTERVIEWING",UPPER(TRIM(Applications!I865))="REJECTED",UPPER(TRIM(Applications!I865))="OFFER"),1,0)</f>
        <v/>
      </c>
      <c r="E865" s="26">
        <f>IF(AND(ISNUMBER(Applications!M865),OR(N(Applications!O865)&gt;0,UPPER(TRIM(Applications!I865))="INTERVIEWING",UPPER(TRIM(Applications!I865))="OFFER")),Applications!M865-WEEKDAY(Applications!M865,3),"")</f>
        <v/>
      </c>
      <c r="F865" s="26">
        <f>IF(AND(UPPER(TRIM(Applications!I865))="SKIPPED",ISNUMBER(Applications!A865)),Applications!A865-WEEKDAY(Applications!A865,3),"")</f>
        <v/>
      </c>
      <c r="G865" s="26">
        <f>IF(AND(UPPER(TRIM(Applications!I865))="BOOKMARKED",ISNUMBER(Applications!A865)),Applications!A865-WEEKDAY(Applications!A865,3),"")</f>
        <v/>
      </c>
      <c r="H865" s="26">
        <f>IF(AND(UPPER(TRIM(Applications!I865))="NOT APPLIED",ISNUMBER(Applications!A865)),Applications!A865-WEEKDAY(Applications!A865,3),"")</f>
        <v/>
      </c>
      <c r="I865" s="26">
        <f>IF(AND(UPPER(TRIM(Applications!I865))="REJECTED",ISNUMBER(Applications!M865)),Applications!M865-WEEKDAY(Applications!M865,3),"")</f>
        <v/>
      </c>
      <c r="J865" s="26">
        <f>IF(AND(UPPER(TRIM(Applications!I865))="OFFER",ISNUMBER(Applications!M865)),Applications!M865-WEEKDAY(Applications!M865,3),"")</f>
        <v/>
      </c>
      <c r="K865" s="26">
        <f>IF(TRIM(Applications!J865)="","",IFERROR(LOOKUP(2,1/ISNUMBER(SEARCH($R$2:$R$25,Applications!J865)),$S$2:$S$25),""))</f>
        <v/>
      </c>
      <c r="L865" s="26">
        <f>IF(K865="","",IF(COUNTIF(K$2:K865,K865)=1,COUNTIF(K$2:K$2000,K865)+(2001-ROW())/100000,""))</f>
        <v/>
      </c>
      <c r="M865" s="26">
        <f>IF(TRIM(Applications!D865)="","",TRIM(LEFT(TRIM(Applications!D865),FIND(",",TRIM(Applications!D865)&amp;",")-1)))</f>
        <v/>
      </c>
      <c r="N865" s="26">
        <f>IF(M865="","",IF(LEN(TRIM(LEFT(TRIM(MID(TRIM(Applications!D865),FIND(",",TRIM(Applications!D865)&amp;",")+1,200)),FIND(",",TRIM(MID(TRIM(Applications!D865),FIND(",",TRIM(Applications!D865)&amp;",")+1,200))&amp;",")-1)))=2,UPPER(TRIM(LEFT(TRIM(MID(TRIM(Applications!D865),FIND(",",TRIM(Applications!D865)&amp;",")+1,200)),FIND(",",TRIM(MID(TRIM(Applications!D865),FIND(",",TRIM(Applications!D865)&amp;",")+1,200))&amp;",")-1))),IFERROR(VLOOKUP(LOWER(TRIM(LEFT(TRIM(MID(TRIM(Applications!D865),FIND(",",TRIM(Applications!D865)&amp;",")+1,200)),FIND(",",TRIM(MID(TRIM(Applications!D865),FIND(",",TRIM(Applications!D865)&amp;",")+1,200))&amp;",")-1))),$U$2:$V$67,2,FALSE),"")))</f>
        <v/>
      </c>
      <c r="O865" s="26">
        <f>IF(M865="","",IF(N865="",M865,M865&amp;", "&amp;N865))</f>
        <v/>
      </c>
      <c r="P865" s="26">
        <f>IF(O865="","",IF(COUNTIF(O$2:O865,O865)=1,COUNTIF(O$2:O$2000,O865)+(2001-ROW())/100000,""))</f>
        <v/>
      </c>
    </row>
    <row r="866">
      <c r="A866" s="26">
        <f>IF(AND(ISNUMBER(Applications!A866),ISNUMBER(Applications!M866),OR(UPPER(TRIM(Applications!I866))="INTERVIEWING",UPPER(TRIM(Applications!I866))="REJECTED",UPPER(TRIM(Applications!I866))="OFFER")),IF(Applications!M866&gt;=Applications!A866,Applications!M866-Applications!A866,""),"")</f>
        <v/>
      </c>
      <c r="B866" s="26">
        <f>IF(AND(D866=1,ISNUMBER(Applications!A866)),WEEKDAY(Applications!A866),"")</f>
        <v/>
      </c>
      <c r="C866" s="27">
        <f>IF(AND(D866=1,ISNUMBER(Applications!A866)),Applications!A866-WEEKDAY(Applications!A866,3),"")</f>
        <v/>
      </c>
      <c r="D866" s="26">
        <f>IF(OR(UPPER(TRIM(Applications!I866))="APPLIED",UPPER(TRIM(Applications!I866))="INTERVIEWING",UPPER(TRIM(Applications!I866))="REJECTED",UPPER(TRIM(Applications!I866))="OFFER"),1,0)</f>
        <v/>
      </c>
      <c r="E866" s="26">
        <f>IF(AND(ISNUMBER(Applications!M866),OR(N(Applications!O866)&gt;0,UPPER(TRIM(Applications!I866))="INTERVIEWING",UPPER(TRIM(Applications!I866))="OFFER")),Applications!M866-WEEKDAY(Applications!M866,3),"")</f>
        <v/>
      </c>
      <c r="F866" s="26">
        <f>IF(AND(UPPER(TRIM(Applications!I866))="SKIPPED",ISNUMBER(Applications!A866)),Applications!A866-WEEKDAY(Applications!A866,3),"")</f>
        <v/>
      </c>
      <c r="G866" s="26">
        <f>IF(AND(UPPER(TRIM(Applications!I866))="BOOKMARKED",ISNUMBER(Applications!A866)),Applications!A866-WEEKDAY(Applications!A866,3),"")</f>
        <v/>
      </c>
      <c r="H866" s="26">
        <f>IF(AND(UPPER(TRIM(Applications!I866))="NOT APPLIED",ISNUMBER(Applications!A866)),Applications!A866-WEEKDAY(Applications!A866,3),"")</f>
        <v/>
      </c>
      <c r="I866" s="26">
        <f>IF(AND(UPPER(TRIM(Applications!I866))="REJECTED",ISNUMBER(Applications!M866)),Applications!M866-WEEKDAY(Applications!M866,3),"")</f>
        <v/>
      </c>
      <c r="J866" s="26">
        <f>IF(AND(UPPER(TRIM(Applications!I866))="OFFER",ISNUMBER(Applications!M866)),Applications!M866-WEEKDAY(Applications!M866,3),"")</f>
        <v/>
      </c>
      <c r="K866" s="26">
        <f>IF(TRIM(Applications!J866)="","",IFERROR(LOOKUP(2,1/ISNUMBER(SEARCH($R$2:$R$25,Applications!J866)),$S$2:$S$25),""))</f>
        <v/>
      </c>
      <c r="L866" s="26">
        <f>IF(K866="","",IF(COUNTIF(K$2:K866,K866)=1,COUNTIF(K$2:K$2000,K866)+(2001-ROW())/100000,""))</f>
        <v/>
      </c>
      <c r="M866" s="26">
        <f>IF(TRIM(Applications!D866)="","",TRIM(LEFT(TRIM(Applications!D866),FIND(",",TRIM(Applications!D866)&amp;",")-1)))</f>
        <v/>
      </c>
      <c r="N866" s="26">
        <f>IF(M866="","",IF(LEN(TRIM(LEFT(TRIM(MID(TRIM(Applications!D866),FIND(",",TRIM(Applications!D866)&amp;",")+1,200)),FIND(",",TRIM(MID(TRIM(Applications!D866),FIND(",",TRIM(Applications!D866)&amp;",")+1,200))&amp;",")-1)))=2,UPPER(TRIM(LEFT(TRIM(MID(TRIM(Applications!D866),FIND(",",TRIM(Applications!D866)&amp;",")+1,200)),FIND(",",TRIM(MID(TRIM(Applications!D866),FIND(",",TRIM(Applications!D866)&amp;",")+1,200))&amp;",")-1))),IFERROR(VLOOKUP(LOWER(TRIM(LEFT(TRIM(MID(TRIM(Applications!D866),FIND(",",TRIM(Applications!D866)&amp;",")+1,200)),FIND(",",TRIM(MID(TRIM(Applications!D866),FIND(",",TRIM(Applications!D866)&amp;",")+1,200))&amp;",")-1))),$U$2:$V$67,2,FALSE),"")))</f>
        <v/>
      </c>
      <c r="O866" s="26">
        <f>IF(M866="","",IF(N866="",M866,M866&amp;", "&amp;N866))</f>
        <v/>
      </c>
      <c r="P866" s="26">
        <f>IF(O866="","",IF(COUNTIF(O$2:O866,O866)=1,COUNTIF(O$2:O$2000,O866)+(2001-ROW())/100000,""))</f>
        <v/>
      </c>
    </row>
    <row r="867">
      <c r="A867" s="26">
        <f>IF(AND(ISNUMBER(Applications!A867),ISNUMBER(Applications!M867),OR(UPPER(TRIM(Applications!I867))="INTERVIEWING",UPPER(TRIM(Applications!I867))="REJECTED",UPPER(TRIM(Applications!I867))="OFFER")),IF(Applications!M867&gt;=Applications!A867,Applications!M867-Applications!A867,""),"")</f>
        <v/>
      </c>
      <c r="B867" s="26">
        <f>IF(AND(D867=1,ISNUMBER(Applications!A867)),WEEKDAY(Applications!A867),"")</f>
        <v/>
      </c>
      <c r="C867" s="27">
        <f>IF(AND(D867=1,ISNUMBER(Applications!A867)),Applications!A867-WEEKDAY(Applications!A867,3),"")</f>
        <v/>
      </c>
      <c r="D867" s="26">
        <f>IF(OR(UPPER(TRIM(Applications!I867))="APPLIED",UPPER(TRIM(Applications!I867))="INTERVIEWING",UPPER(TRIM(Applications!I867))="REJECTED",UPPER(TRIM(Applications!I867))="OFFER"),1,0)</f>
        <v/>
      </c>
      <c r="E867" s="26">
        <f>IF(AND(ISNUMBER(Applications!M867),OR(N(Applications!O867)&gt;0,UPPER(TRIM(Applications!I867))="INTERVIEWING",UPPER(TRIM(Applications!I867))="OFFER")),Applications!M867-WEEKDAY(Applications!M867,3),"")</f>
        <v/>
      </c>
      <c r="F867" s="26">
        <f>IF(AND(UPPER(TRIM(Applications!I867))="SKIPPED",ISNUMBER(Applications!A867)),Applications!A867-WEEKDAY(Applications!A867,3),"")</f>
        <v/>
      </c>
      <c r="G867" s="26">
        <f>IF(AND(UPPER(TRIM(Applications!I867))="BOOKMARKED",ISNUMBER(Applications!A867)),Applications!A867-WEEKDAY(Applications!A867,3),"")</f>
        <v/>
      </c>
      <c r="H867" s="26">
        <f>IF(AND(UPPER(TRIM(Applications!I867))="NOT APPLIED",ISNUMBER(Applications!A867)),Applications!A867-WEEKDAY(Applications!A867,3),"")</f>
        <v/>
      </c>
      <c r="I867" s="26">
        <f>IF(AND(UPPER(TRIM(Applications!I867))="REJECTED",ISNUMBER(Applications!M867)),Applications!M867-WEEKDAY(Applications!M867,3),"")</f>
        <v/>
      </c>
      <c r="J867" s="26">
        <f>IF(AND(UPPER(TRIM(Applications!I867))="OFFER",ISNUMBER(Applications!M867)),Applications!M867-WEEKDAY(Applications!M867,3),"")</f>
        <v/>
      </c>
      <c r="K867" s="26">
        <f>IF(TRIM(Applications!J867)="","",IFERROR(LOOKUP(2,1/ISNUMBER(SEARCH($R$2:$R$25,Applications!J867)),$S$2:$S$25),""))</f>
        <v/>
      </c>
      <c r="L867" s="26">
        <f>IF(K867="","",IF(COUNTIF(K$2:K867,K867)=1,COUNTIF(K$2:K$2000,K867)+(2001-ROW())/100000,""))</f>
        <v/>
      </c>
      <c r="M867" s="26">
        <f>IF(TRIM(Applications!D867)="","",TRIM(LEFT(TRIM(Applications!D867),FIND(",",TRIM(Applications!D867)&amp;",")-1)))</f>
        <v/>
      </c>
      <c r="N867" s="26">
        <f>IF(M867="","",IF(LEN(TRIM(LEFT(TRIM(MID(TRIM(Applications!D867),FIND(",",TRIM(Applications!D867)&amp;",")+1,200)),FIND(",",TRIM(MID(TRIM(Applications!D867),FIND(",",TRIM(Applications!D867)&amp;",")+1,200))&amp;",")-1)))=2,UPPER(TRIM(LEFT(TRIM(MID(TRIM(Applications!D867),FIND(",",TRIM(Applications!D867)&amp;",")+1,200)),FIND(",",TRIM(MID(TRIM(Applications!D867),FIND(",",TRIM(Applications!D867)&amp;",")+1,200))&amp;",")-1))),IFERROR(VLOOKUP(LOWER(TRIM(LEFT(TRIM(MID(TRIM(Applications!D867),FIND(",",TRIM(Applications!D867)&amp;",")+1,200)),FIND(",",TRIM(MID(TRIM(Applications!D867),FIND(",",TRIM(Applications!D867)&amp;",")+1,200))&amp;",")-1))),$U$2:$V$67,2,FALSE),"")))</f>
        <v/>
      </c>
      <c r="O867" s="26">
        <f>IF(M867="","",IF(N867="",M867,M867&amp;", "&amp;N867))</f>
        <v/>
      </c>
      <c r="P867" s="26">
        <f>IF(O867="","",IF(COUNTIF(O$2:O867,O867)=1,COUNTIF(O$2:O$2000,O867)+(2001-ROW())/100000,""))</f>
        <v/>
      </c>
    </row>
    <row r="868">
      <c r="A868" s="26">
        <f>IF(AND(ISNUMBER(Applications!A868),ISNUMBER(Applications!M868),OR(UPPER(TRIM(Applications!I868))="INTERVIEWING",UPPER(TRIM(Applications!I868))="REJECTED",UPPER(TRIM(Applications!I868))="OFFER")),IF(Applications!M868&gt;=Applications!A868,Applications!M868-Applications!A868,""),"")</f>
        <v/>
      </c>
      <c r="B868" s="26">
        <f>IF(AND(D868=1,ISNUMBER(Applications!A868)),WEEKDAY(Applications!A868),"")</f>
        <v/>
      </c>
      <c r="C868" s="27">
        <f>IF(AND(D868=1,ISNUMBER(Applications!A868)),Applications!A868-WEEKDAY(Applications!A868,3),"")</f>
        <v/>
      </c>
      <c r="D868" s="26">
        <f>IF(OR(UPPER(TRIM(Applications!I868))="APPLIED",UPPER(TRIM(Applications!I868))="INTERVIEWING",UPPER(TRIM(Applications!I868))="REJECTED",UPPER(TRIM(Applications!I868))="OFFER"),1,0)</f>
        <v/>
      </c>
      <c r="E868" s="26">
        <f>IF(AND(ISNUMBER(Applications!M868),OR(N(Applications!O868)&gt;0,UPPER(TRIM(Applications!I868))="INTERVIEWING",UPPER(TRIM(Applications!I868))="OFFER")),Applications!M868-WEEKDAY(Applications!M868,3),"")</f>
        <v/>
      </c>
      <c r="F868" s="26">
        <f>IF(AND(UPPER(TRIM(Applications!I868))="SKIPPED",ISNUMBER(Applications!A868)),Applications!A868-WEEKDAY(Applications!A868,3),"")</f>
        <v/>
      </c>
      <c r="G868" s="26">
        <f>IF(AND(UPPER(TRIM(Applications!I868))="BOOKMARKED",ISNUMBER(Applications!A868)),Applications!A868-WEEKDAY(Applications!A868,3),"")</f>
        <v/>
      </c>
      <c r="H868" s="26">
        <f>IF(AND(UPPER(TRIM(Applications!I868))="NOT APPLIED",ISNUMBER(Applications!A868)),Applications!A868-WEEKDAY(Applications!A868,3),"")</f>
        <v/>
      </c>
      <c r="I868" s="26">
        <f>IF(AND(UPPER(TRIM(Applications!I868))="REJECTED",ISNUMBER(Applications!M868)),Applications!M868-WEEKDAY(Applications!M868,3),"")</f>
        <v/>
      </c>
      <c r="J868" s="26">
        <f>IF(AND(UPPER(TRIM(Applications!I868))="OFFER",ISNUMBER(Applications!M868)),Applications!M868-WEEKDAY(Applications!M868,3),"")</f>
        <v/>
      </c>
      <c r="K868" s="26">
        <f>IF(TRIM(Applications!J868)="","",IFERROR(LOOKUP(2,1/ISNUMBER(SEARCH($R$2:$R$25,Applications!J868)),$S$2:$S$25),""))</f>
        <v/>
      </c>
      <c r="L868" s="26">
        <f>IF(K868="","",IF(COUNTIF(K$2:K868,K868)=1,COUNTIF(K$2:K$2000,K868)+(2001-ROW())/100000,""))</f>
        <v/>
      </c>
      <c r="M868" s="26">
        <f>IF(TRIM(Applications!D868)="","",TRIM(LEFT(TRIM(Applications!D868),FIND(",",TRIM(Applications!D868)&amp;",")-1)))</f>
        <v/>
      </c>
      <c r="N868" s="26">
        <f>IF(M868="","",IF(LEN(TRIM(LEFT(TRIM(MID(TRIM(Applications!D868),FIND(",",TRIM(Applications!D868)&amp;",")+1,200)),FIND(",",TRIM(MID(TRIM(Applications!D868),FIND(",",TRIM(Applications!D868)&amp;",")+1,200))&amp;",")-1)))=2,UPPER(TRIM(LEFT(TRIM(MID(TRIM(Applications!D868),FIND(",",TRIM(Applications!D868)&amp;",")+1,200)),FIND(",",TRIM(MID(TRIM(Applications!D868),FIND(",",TRIM(Applications!D868)&amp;",")+1,200))&amp;",")-1))),IFERROR(VLOOKUP(LOWER(TRIM(LEFT(TRIM(MID(TRIM(Applications!D868),FIND(",",TRIM(Applications!D868)&amp;",")+1,200)),FIND(",",TRIM(MID(TRIM(Applications!D868),FIND(",",TRIM(Applications!D868)&amp;",")+1,200))&amp;",")-1))),$U$2:$V$67,2,FALSE),"")))</f>
        <v/>
      </c>
      <c r="O868" s="26">
        <f>IF(M868="","",IF(N868="",M868,M868&amp;", "&amp;N868))</f>
        <v/>
      </c>
      <c r="P868" s="26">
        <f>IF(O868="","",IF(COUNTIF(O$2:O868,O868)=1,COUNTIF(O$2:O$2000,O868)+(2001-ROW())/100000,""))</f>
        <v/>
      </c>
    </row>
    <row r="869">
      <c r="A869" s="26">
        <f>IF(AND(ISNUMBER(Applications!A869),ISNUMBER(Applications!M869),OR(UPPER(TRIM(Applications!I869))="INTERVIEWING",UPPER(TRIM(Applications!I869))="REJECTED",UPPER(TRIM(Applications!I869))="OFFER")),IF(Applications!M869&gt;=Applications!A869,Applications!M869-Applications!A869,""),"")</f>
        <v/>
      </c>
      <c r="B869" s="26">
        <f>IF(AND(D869=1,ISNUMBER(Applications!A869)),WEEKDAY(Applications!A869),"")</f>
        <v/>
      </c>
      <c r="C869" s="27">
        <f>IF(AND(D869=1,ISNUMBER(Applications!A869)),Applications!A869-WEEKDAY(Applications!A869,3),"")</f>
        <v/>
      </c>
      <c r="D869" s="26">
        <f>IF(OR(UPPER(TRIM(Applications!I869))="APPLIED",UPPER(TRIM(Applications!I869))="INTERVIEWING",UPPER(TRIM(Applications!I869))="REJECTED",UPPER(TRIM(Applications!I869))="OFFER"),1,0)</f>
        <v/>
      </c>
      <c r="E869" s="26">
        <f>IF(AND(ISNUMBER(Applications!M869),OR(N(Applications!O869)&gt;0,UPPER(TRIM(Applications!I869))="INTERVIEWING",UPPER(TRIM(Applications!I869))="OFFER")),Applications!M869-WEEKDAY(Applications!M869,3),"")</f>
        <v/>
      </c>
      <c r="F869" s="26">
        <f>IF(AND(UPPER(TRIM(Applications!I869))="SKIPPED",ISNUMBER(Applications!A869)),Applications!A869-WEEKDAY(Applications!A869,3),"")</f>
        <v/>
      </c>
      <c r="G869" s="26">
        <f>IF(AND(UPPER(TRIM(Applications!I869))="BOOKMARKED",ISNUMBER(Applications!A869)),Applications!A869-WEEKDAY(Applications!A869,3),"")</f>
        <v/>
      </c>
      <c r="H869" s="26">
        <f>IF(AND(UPPER(TRIM(Applications!I869))="NOT APPLIED",ISNUMBER(Applications!A869)),Applications!A869-WEEKDAY(Applications!A869,3),"")</f>
        <v/>
      </c>
      <c r="I869" s="26">
        <f>IF(AND(UPPER(TRIM(Applications!I869))="REJECTED",ISNUMBER(Applications!M869)),Applications!M869-WEEKDAY(Applications!M869,3),"")</f>
        <v/>
      </c>
      <c r="J869" s="26">
        <f>IF(AND(UPPER(TRIM(Applications!I869))="OFFER",ISNUMBER(Applications!M869)),Applications!M869-WEEKDAY(Applications!M869,3),"")</f>
        <v/>
      </c>
      <c r="K869" s="26">
        <f>IF(TRIM(Applications!J869)="","",IFERROR(LOOKUP(2,1/ISNUMBER(SEARCH($R$2:$R$25,Applications!J869)),$S$2:$S$25),""))</f>
        <v/>
      </c>
      <c r="L869" s="26">
        <f>IF(K869="","",IF(COUNTIF(K$2:K869,K869)=1,COUNTIF(K$2:K$2000,K869)+(2001-ROW())/100000,""))</f>
        <v/>
      </c>
      <c r="M869" s="26">
        <f>IF(TRIM(Applications!D869)="","",TRIM(LEFT(TRIM(Applications!D869),FIND(",",TRIM(Applications!D869)&amp;",")-1)))</f>
        <v/>
      </c>
      <c r="N869" s="26">
        <f>IF(M869="","",IF(LEN(TRIM(LEFT(TRIM(MID(TRIM(Applications!D869),FIND(",",TRIM(Applications!D869)&amp;",")+1,200)),FIND(",",TRIM(MID(TRIM(Applications!D869),FIND(",",TRIM(Applications!D869)&amp;",")+1,200))&amp;",")-1)))=2,UPPER(TRIM(LEFT(TRIM(MID(TRIM(Applications!D869),FIND(",",TRIM(Applications!D869)&amp;",")+1,200)),FIND(",",TRIM(MID(TRIM(Applications!D869),FIND(",",TRIM(Applications!D869)&amp;",")+1,200))&amp;",")-1))),IFERROR(VLOOKUP(LOWER(TRIM(LEFT(TRIM(MID(TRIM(Applications!D869),FIND(",",TRIM(Applications!D869)&amp;",")+1,200)),FIND(",",TRIM(MID(TRIM(Applications!D869),FIND(",",TRIM(Applications!D869)&amp;",")+1,200))&amp;",")-1))),$U$2:$V$67,2,FALSE),"")))</f>
        <v/>
      </c>
      <c r="O869" s="26">
        <f>IF(M869="","",IF(N869="",M869,M869&amp;", "&amp;N869))</f>
        <v/>
      </c>
      <c r="P869" s="26">
        <f>IF(O869="","",IF(COUNTIF(O$2:O869,O869)=1,COUNTIF(O$2:O$2000,O869)+(2001-ROW())/100000,""))</f>
        <v/>
      </c>
    </row>
    <row r="870">
      <c r="A870" s="26">
        <f>IF(AND(ISNUMBER(Applications!A870),ISNUMBER(Applications!M870),OR(UPPER(TRIM(Applications!I870))="INTERVIEWING",UPPER(TRIM(Applications!I870))="REJECTED",UPPER(TRIM(Applications!I870))="OFFER")),IF(Applications!M870&gt;=Applications!A870,Applications!M870-Applications!A870,""),"")</f>
        <v/>
      </c>
      <c r="B870" s="26">
        <f>IF(AND(D870=1,ISNUMBER(Applications!A870)),WEEKDAY(Applications!A870),"")</f>
        <v/>
      </c>
      <c r="C870" s="27">
        <f>IF(AND(D870=1,ISNUMBER(Applications!A870)),Applications!A870-WEEKDAY(Applications!A870,3),"")</f>
        <v/>
      </c>
      <c r="D870" s="26">
        <f>IF(OR(UPPER(TRIM(Applications!I870))="APPLIED",UPPER(TRIM(Applications!I870))="INTERVIEWING",UPPER(TRIM(Applications!I870))="REJECTED",UPPER(TRIM(Applications!I870))="OFFER"),1,0)</f>
        <v/>
      </c>
      <c r="E870" s="26">
        <f>IF(AND(ISNUMBER(Applications!M870),OR(N(Applications!O870)&gt;0,UPPER(TRIM(Applications!I870))="INTERVIEWING",UPPER(TRIM(Applications!I870))="OFFER")),Applications!M870-WEEKDAY(Applications!M870,3),"")</f>
        <v/>
      </c>
      <c r="F870" s="26">
        <f>IF(AND(UPPER(TRIM(Applications!I870))="SKIPPED",ISNUMBER(Applications!A870)),Applications!A870-WEEKDAY(Applications!A870,3),"")</f>
        <v/>
      </c>
      <c r="G870" s="26">
        <f>IF(AND(UPPER(TRIM(Applications!I870))="BOOKMARKED",ISNUMBER(Applications!A870)),Applications!A870-WEEKDAY(Applications!A870,3),"")</f>
        <v/>
      </c>
      <c r="H870" s="26">
        <f>IF(AND(UPPER(TRIM(Applications!I870))="NOT APPLIED",ISNUMBER(Applications!A870)),Applications!A870-WEEKDAY(Applications!A870,3),"")</f>
        <v/>
      </c>
      <c r="I870" s="26">
        <f>IF(AND(UPPER(TRIM(Applications!I870))="REJECTED",ISNUMBER(Applications!M870)),Applications!M870-WEEKDAY(Applications!M870,3),"")</f>
        <v/>
      </c>
      <c r="J870" s="26">
        <f>IF(AND(UPPER(TRIM(Applications!I870))="OFFER",ISNUMBER(Applications!M870)),Applications!M870-WEEKDAY(Applications!M870,3),"")</f>
        <v/>
      </c>
      <c r="K870" s="26">
        <f>IF(TRIM(Applications!J870)="","",IFERROR(LOOKUP(2,1/ISNUMBER(SEARCH($R$2:$R$25,Applications!J870)),$S$2:$S$25),""))</f>
        <v/>
      </c>
      <c r="L870" s="26">
        <f>IF(K870="","",IF(COUNTIF(K$2:K870,K870)=1,COUNTIF(K$2:K$2000,K870)+(2001-ROW())/100000,""))</f>
        <v/>
      </c>
      <c r="M870" s="26">
        <f>IF(TRIM(Applications!D870)="","",TRIM(LEFT(TRIM(Applications!D870),FIND(",",TRIM(Applications!D870)&amp;",")-1)))</f>
        <v/>
      </c>
      <c r="N870" s="26">
        <f>IF(M870="","",IF(LEN(TRIM(LEFT(TRIM(MID(TRIM(Applications!D870),FIND(",",TRIM(Applications!D870)&amp;",")+1,200)),FIND(",",TRIM(MID(TRIM(Applications!D870),FIND(",",TRIM(Applications!D870)&amp;",")+1,200))&amp;",")-1)))=2,UPPER(TRIM(LEFT(TRIM(MID(TRIM(Applications!D870),FIND(",",TRIM(Applications!D870)&amp;",")+1,200)),FIND(",",TRIM(MID(TRIM(Applications!D870),FIND(",",TRIM(Applications!D870)&amp;",")+1,200))&amp;",")-1))),IFERROR(VLOOKUP(LOWER(TRIM(LEFT(TRIM(MID(TRIM(Applications!D870),FIND(",",TRIM(Applications!D870)&amp;",")+1,200)),FIND(",",TRIM(MID(TRIM(Applications!D870),FIND(",",TRIM(Applications!D870)&amp;",")+1,200))&amp;",")-1))),$U$2:$V$67,2,FALSE),"")))</f>
        <v/>
      </c>
      <c r="O870" s="26">
        <f>IF(M870="","",IF(N870="",M870,M870&amp;", "&amp;N870))</f>
        <v/>
      </c>
      <c r="P870" s="26">
        <f>IF(O870="","",IF(COUNTIF(O$2:O870,O870)=1,COUNTIF(O$2:O$2000,O870)+(2001-ROW())/100000,""))</f>
        <v/>
      </c>
    </row>
    <row r="871">
      <c r="A871" s="26">
        <f>IF(AND(ISNUMBER(Applications!A871),ISNUMBER(Applications!M871),OR(UPPER(TRIM(Applications!I871))="INTERVIEWING",UPPER(TRIM(Applications!I871))="REJECTED",UPPER(TRIM(Applications!I871))="OFFER")),IF(Applications!M871&gt;=Applications!A871,Applications!M871-Applications!A871,""),"")</f>
        <v/>
      </c>
      <c r="B871" s="26">
        <f>IF(AND(D871=1,ISNUMBER(Applications!A871)),WEEKDAY(Applications!A871),"")</f>
        <v/>
      </c>
      <c r="C871" s="27">
        <f>IF(AND(D871=1,ISNUMBER(Applications!A871)),Applications!A871-WEEKDAY(Applications!A871,3),"")</f>
        <v/>
      </c>
      <c r="D871" s="26">
        <f>IF(OR(UPPER(TRIM(Applications!I871))="APPLIED",UPPER(TRIM(Applications!I871))="INTERVIEWING",UPPER(TRIM(Applications!I871))="REJECTED",UPPER(TRIM(Applications!I871))="OFFER"),1,0)</f>
        <v/>
      </c>
      <c r="E871" s="26">
        <f>IF(AND(ISNUMBER(Applications!M871),OR(N(Applications!O871)&gt;0,UPPER(TRIM(Applications!I871))="INTERVIEWING",UPPER(TRIM(Applications!I871))="OFFER")),Applications!M871-WEEKDAY(Applications!M871,3),"")</f>
        <v/>
      </c>
      <c r="F871" s="26">
        <f>IF(AND(UPPER(TRIM(Applications!I871))="SKIPPED",ISNUMBER(Applications!A871)),Applications!A871-WEEKDAY(Applications!A871,3),"")</f>
        <v/>
      </c>
      <c r="G871" s="26">
        <f>IF(AND(UPPER(TRIM(Applications!I871))="BOOKMARKED",ISNUMBER(Applications!A871)),Applications!A871-WEEKDAY(Applications!A871,3),"")</f>
        <v/>
      </c>
      <c r="H871" s="26">
        <f>IF(AND(UPPER(TRIM(Applications!I871))="NOT APPLIED",ISNUMBER(Applications!A871)),Applications!A871-WEEKDAY(Applications!A871,3),"")</f>
        <v/>
      </c>
      <c r="I871" s="26">
        <f>IF(AND(UPPER(TRIM(Applications!I871))="REJECTED",ISNUMBER(Applications!M871)),Applications!M871-WEEKDAY(Applications!M871,3),"")</f>
        <v/>
      </c>
      <c r="J871" s="26">
        <f>IF(AND(UPPER(TRIM(Applications!I871))="OFFER",ISNUMBER(Applications!M871)),Applications!M871-WEEKDAY(Applications!M871,3),"")</f>
        <v/>
      </c>
      <c r="K871" s="26">
        <f>IF(TRIM(Applications!J871)="","",IFERROR(LOOKUP(2,1/ISNUMBER(SEARCH($R$2:$R$25,Applications!J871)),$S$2:$S$25),""))</f>
        <v/>
      </c>
      <c r="L871" s="26">
        <f>IF(K871="","",IF(COUNTIF(K$2:K871,K871)=1,COUNTIF(K$2:K$2000,K871)+(2001-ROW())/100000,""))</f>
        <v/>
      </c>
      <c r="M871" s="26">
        <f>IF(TRIM(Applications!D871)="","",TRIM(LEFT(TRIM(Applications!D871),FIND(",",TRIM(Applications!D871)&amp;",")-1)))</f>
        <v/>
      </c>
      <c r="N871" s="26">
        <f>IF(M871="","",IF(LEN(TRIM(LEFT(TRIM(MID(TRIM(Applications!D871),FIND(",",TRIM(Applications!D871)&amp;",")+1,200)),FIND(",",TRIM(MID(TRIM(Applications!D871),FIND(",",TRIM(Applications!D871)&amp;",")+1,200))&amp;",")-1)))=2,UPPER(TRIM(LEFT(TRIM(MID(TRIM(Applications!D871),FIND(",",TRIM(Applications!D871)&amp;",")+1,200)),FIND(",",TRIM(MID(TRIM(Applications!D871),FIND(",",TRIM(Applications!D871)&amp;",")+1,200))&amp;",")-1))),IFERROR(VLOOKUP(LOWER(TRIM(LEFT(TRIM(MID(TRIM(Applications!D871),FIND(",",TRIM(Applications!D871)&amp;",")+1,200)),FIND(",",TRIM(MID(TRIM(Applications!D871),FIND(",",TRIM(Applications!D871)&amp;",")+1,200))&amp;",")-1))),$U$2:$V$67,2,FALSE),"")))</f>
        <v/>
      </c>
      <c r="O871" s="26">
        <f>IF(M871="","",IF(N871="",M871,M871&amp;", "&amp;N871))</f>
        <v/>
      </c>
      <c r="P871" s="26">
        <f>IF(O871="","",IF(COUNTIF(O$2:O871,O871)=1,COUNTIF(O$2:O$2000,O871)+(2001-ROW())/100000,""))</f>
        <v/>
      </c>
    </row>
    <row r="872">
      <c r="A872" s="26">
        <f>IF(AND(ISNUMBER(Applications!A872),ISNUMBER(Applications!M872),OR(UPPER(TRIM(Applications!I872))="INTERVIEWING",UPPER(TRIM(Applications!I872))="REJECTED",UPPER(TRIM(Applications!I872))="OFFER")),IF(Applications!M872&gt;=Applications!A872,Applications!M872-Applications!A872,""),"")</f>
        <v/>
      </c>
      <c r="B872" s="26">
        <f>IF(AND(D872=1,ISNUMBER(Applications!A872)),WEEKDAY(Applications!A872),"")</f>
        <v/>
      </c>
      <c r="C872" s="27">
        <f>IF(AND(D872=1,ISNUMBER(Applications!A872)),Applications!A872-WEEKDAY(Applications!A872,3),"")</f>
        <v/>
      </c>
      <c r="D872" s="26">
        <f>IF(OR(UPPER(TRIM(Applications!I872))="APPLIED",UPPER(TRIM(Applications!I872))="INTERVIEWING",UPPER(TRIM(Applications!I872))="REJECTED",UPPER(TRIM(Applications!I872))="OFFER"),1,0)</f>
        <v/>
      </c>
      <c r="E872" s="26">
        <f>IF(AND(ISNUMBER(Applications!M872),OR(N(Applications!O872)&gt;0,UPPER(TRIM(Applications!I872))="INTERVIEWING",UPPER(TRIM(Applications!I872))="OFFER")),Applications!M872-WEEKDAY(Applications!M872,3),"")</f>
        <v/>
      </c>
      <c r="F872" s="26">
        <f>IF(AND(UPPER(TRIM(Applications!I872))="SKIPPED",ISNUMBER(Applications!A872)),Applications!A872-WEEKDAY(Applications!A872,3),"")</f>
        <v/>
      </c>
      <c r="G872" s="26">
        <f>IF(AND(UPPER(TRIM(Applications!I872))="BOOKMARKED",ISNUMBER(Applications!A872)),Applications!A872-WEEKDAY(Applications!A872,3),"")</f>
        <v/>
      </c>
      <c r="H872" s="26">
        <f>IF(AND(UPPER(TRIM(Applications!I872))="NOT APPLIED",ISNUMBER(Applications!A872)),Applications!A872-WEEKDAY(Applications!A872,3),"")</f>
        <v/>
      </c>
      <c r="I872" s="26">
        <f>IF(AND(UPPER(TRIM(Applications!I872))="REJECTED",ISNUMBER(Applications!M872)),Applications!M872-WEEKDAY(Applications!M872,3),"")</f>
        <v/>
      </c>
      <c r="J872" s="26">
        <f>IF(AND(UPPER(TRIM(Applications!I872))="OFFER",ISNUMBER(Applications!M872)),Applications!M872-WEEKDAY(Applications!M872,3),"")</f>
        <v/>
      </c>
      <c r="K872" s="26">
        <f>IF(TRIM(Applications!J872)="","",IFERROR(LOOKUP(2,1/ISNUMBER(SEARCH($R$2:$R$25,Applications!J872)),$S$2:$S$25),""))</f>
        <v/>
      </c>
      <c r="L872" s="26">
        <f>IF(K872="","",IF(COUNTIF(K$2:K872,K872)=1,COUNTIF(K$2:K$2000,K872)+(2001-ROW())/100000,""))</f>
        <v/>
      </c>
      <c r="M872" s="26">
        <f>IF(TRIM(Applications!D872)="","",TRIM(LEFT(TRIM(Applications!D872),FIND(",",TRIM(Applications!D872)&amp;",")-1)))</f>
        <v/>
      </c>
      <c r="N872" s="26">
        <f>IF(M872="","",IF(LEN(TRIM(LEFT(TRIM(MID(TRIM(Applications!D872),FIND(",",TRIM(Applications!D872)&amp;",")+1,200)),FIND(",",TRIM(MID(TRIM(Applications!D872),FIND(",",TRIM(Applications!D872)&amp;",")+1,200))&amp;",")-1)))=2,UPPER(TRIM(LEFT(TRIM(MID(TRIM(Applications!D872),FIND(",",TRIM(Applications!D872)&amp;",")+1,200)),FIND(",",TRIM(MID(TRIM(Applications!D872),FIND(",",TRIM(Applications!D872)&amp;",")+1,200))&amp;",")-1))),IFERROR(VLOOKUP(LOWER(TRIM(LEFT(TRIM(MID(TRIM(Applications!D872),FIND(",",TRIM(Applications!D872)&amp;",")+1,200)),FIND(",",TRIM(MID(TRIM(Applications!D872),FIND(",",TRIM(Applications!D872)&amp;",")+1,200))&amp;",")-1))),$U$2:$V$67,2,FALSE),"")))</f>
        <v/>
      </c>
      <c r="O872" s="26">
        <f>IF(M872="","",IF(N872="",M872,M872&amp;", "&amp;N872))</f>
        <v/>
      </c>
      <c r="P872" s="26">
        <f>IF(O872="","",IF(COUNTIF(O$2:O872,O872)=1,COUNTIF(O$2:O$2000,O872)+(2001-ROW())/100000,""))</f>
        <v/>
      </c>
    </row>
    <row r="873">
      <c r="A873" s="26">
        <f>IF(AND(ISNUMBER(Applications!A873),ISNUMBER(Applications!M873),OR(UPPER(TRIM(Applications!I873))="INTERVIEWING",UPPER(TRIM(Applications!I873))="REJECTED",UPPER(TRIM(Applications!I873))="OFFER")),IF(Applications!M873&gt;=Applications!A873,Applications!M873-Applications!A873,""),"")</f>
        <v/>
      </c>
      <c r="B873" s="26">
        <f>IF(AND(D873=1,ISNUMBER(Applications!A873)),WEEKDAY(Applications!A873),"")</f>
        <v/>
      </c>
      <c r="C873" s="27">
        <f>IF(AND(D873=1,ISNUMBER(Applications!A873)),Applications!A873-WEEKDAY(Applications!A873,3),"")</f>
        <v/>
      </c>
      <c r="D873" s="26">
        <f>IF(OR(UPPER(TRIM(Applications!I873))="APPLIED",UPPER(TRIM(Applications!I873))="INTERVIEWING",UPPER(TRIM(Applications!I873))="REJECTED",UPPER(TRIM(Applications!I873))="OFFER"),1,0)</f>
        <v/>
      </c>
      <c r="E873" s="26">
        <f>IF(AND(ISNUMBER(Applications!M873),OR(N(Applications!O873)&gt;0,UPPER(TRIM(Applications!I873))="INTERVIEWING",UPPER(TRIM(Applications!I873))="OFFER")),Applications!M873-WEEKDAY(Applications!M873,3),"")</f>
        <v/>
      </c>
      <c r="F873" s="26">
        <f>IF(AND(UPPER(TRIM(Applications!I873))="SKIPPED",ISNUMBER(Applications!A873)),Applications!A873-WEEKDAY(Applications!A873,3),"")</f>
        <v/>
      </c>
      <c r="G873" s="26">
        <f>IF(AND(UPPER(TRIM(Applications!I873))="BOOKMARKED",ISNUMBER(Applications!A873)),Applications!A873-WEEKDAY(Applications!A873,3),"")</f>
        <v/>
      </c>
      <c r="H873" s="26">
        <f>IF(AND(UPPER(TRIM(Applications!I873))="NOT APPLIED",ISNUMBER(Applications!A873)),Applications!A873-WEEKDAY(Applications!A873,3),"")</f>
        <v/>
      </c>
      <c r="I873" s="26">
        <f>IF(AND(UPPER(TRIM(Applications!I873))="REJECTED",ISNUMBER(Applications!M873)),Applications!M873-WEEKDAY(Applications!M873,3),"")</f>
        <v/>
      </c>
      <c r="J873" s="26">
        <f>IF(AND(UPPER(TRIM(Applications!I873))="OFFER",ISNUMBER(Applications!M873)),Applications!M873-WEEKDAY(Applications!M873,3),"")</f>
        <v/>
      </c>
      <c r="K873" s="26">
        <f>IF(TRIM(Applications!J873)="","",IFERROR(LOOKUP(2,1/ISNUMBER(SEARCH($R$2:$R$25,Applications!J873)),$S$2:$S$25),""))</f>
        <v/>
      </c>
      <c r="L873" s="26">
        <f>IF(K873="","",IF(COUNTIF(K$2:K873,K873)=1,COUNTIF(K$2:K$2000,K873)+(2001-ROW())/100000,""))</f>
        <v/>
      </c>
      <c r="M873" s="26">
        <f>IF(TRIM(Applications!D873)="","",TRIM(LEFT(TRIM(Applications!D873),FIND(",",TRIM(Applications!D873)&amp;",")-1)))</f>
        <v/>
      </c>
      <c r="N873" s="26">
        <f>IF(M873="","",IF(LEN(TRIM(LEFT(TRIM(MID(TRIM(Applications!D873),FIND(",",TRIM(Applications!D873)&amp;",")+1,200)),FIND(",",TRIM(MID(TRIM(Applications!D873),FIND(",",TRIM(Applications!D873)&amp;",")+1,200))&amp;",")-1)))=2,UPPER(TRIM(LEFT(TRIM(MID(TRIM(Applications!D873),FIND(",",TRIM(Applications!D873)&amp;",")+1,200)),FIND(",",TRIM(MID(TRIM(Applications!D873),FIND(",",TRIM(Applications!D873)&amp;",")+1,200))&amp;",")-1))),IFERROR(VLOOKUP(LOWER(TRIM(LEFT(TRIM(MID(TRIM(Applications!D873),FIND(",",TRIM(Applications!D873)&amp;",")+1,200)),FIND(",",TRIM(MID(TRIM(Applications!D873),FIND(",",TRIM(Applications!D873)&amp;",")+1,200))&amp;",")-1))),$U$2:$V$67,2,FALSE),"")))</f>
        <v/>
      </c>
      <c r="O873" s="26">
        <f>IF(M873="","",IF(N873="",M873,M873&amp;", "&amp;N873))</f>
        <v/>
      </c>
      <c r="P873" s="26">
        <f>IF(O873="","",IF(COUNTIF(O$2:O873,O873)=1,COUNTIF(O$2:O$2000,O873)+(2001-ROW())/100000,""))</f>
        <v/>
      </c>
    </row>
    <row r="874">
      <c r="A874" s="26">
        <f>IF(AND(ISNUMBER(Applications!A874),ISNUMBER(Applications!M874),OR(UPPER(TRIM(Applications!I874))="INTERVIEWING",UPPER(TRIM(Applications!I874))="REJECTED",UPPER(TRIM(Applications!I874))="OFFER")),IF(Applications!M874&gt;=Applications!A874,Applications!M874-Applications!A874,""),"")</f>
        <v/>
      </c>
      <c r="B874" s="26">
        <f>IF(AND(D874=1,ISNUMBER(Applications!A874)),WEEKDAY(Applications!A874),"")</f>
        <v/>
      </c>
      <c r="C874" s="27">
        <f>IF(AND(D874=1,ISNUMBER(Applications!A874)),Applications!A874-WEEKDAY(Applications!A874,3),"")</f>
        <v/>
      </c>
      <c r="D874" s="26">
        <f>IF(OR(UPPER(TRIM(Applications!I874))="APPLIED",UPPER(TRIM(Applications!I874))="INTERVIEWING",UPPER(TRIM(Applications!I874))="REJECTED",UPPER(TRIM(Applications!I874))="OFFER"),1,0)</f>
        <v/>
      </c>
      <c r="E874" s="26">
        <f>IF(AND(ISNUMBER(Applications!M874),OR(N(Applications!O874)&gt;0,UPPER(TRIM(Applications!I874))="INTERVIEWING",UPPER(TRIM(Applications!I874))="OFFER")),Applications!M874-WEEKDAY(Applications!M874,3),"")</f>
        <v/>
      </c>
      <c r="F874" s="26">
        <f>IF(AND(UPPER(TRIM(Applications!I874))="SKIPPED",ISNUMBER(Applications!A874)),Applications!A874-WEEKDAY(Applications!A874,3),"")</f>
        <v/>
      </c>
      <c r="G874" s="26">
        <f>IF(AND(UPPER(TRIM(Applications!I874))="BOOKMARKED",ISNUMBER(Applications!A874)),Applications!A874-WEEKDAY(Applications!A874,3),"")</f>
        <v/>
      </c>
      <c r="H874" s="26">
        <f>IF(AND(UPPER(TRIM(Applications!I874))="NOT APPLIED",ISNUMBER(Applications!A874)),Applications!A874-WEEKDAY(Applications!A874,3),"")</f>
        <v/>
      </c>
      <c r="I874" s="26">
        <f>IF(AND(UPPER(TRIM(Applications!I874))="REJECTED",ISNUMBER(Applications!M874)),Applications!M874-WEEKDAY(Applications!M874,3),"")</f>
        <v/>
      </c>
      <c r="J874" s="26">
        <f>IF(AND(UPPER(TRIM(Applications!I874))="OFFER",ISNUMBER(Applications!M874)),Applications!M874-WEEKDAY(Applications!M874,3),"")</f>
        <v/>
      </c>
      <c r="K874" s="26">
        <f>IF(TRIM(Applications!J874)="","",IFERROR(LOOKUP(2,1/ISNUMBER(SEARCH($R$2:$R$25,Applications!J874)),$S$2:$S$25),""))</f>
        <v/>
      </c>
      <c r="L874" s="26">
        <f>IF(K874="","",IF(COUNTIF(K$2:K874,K874)=1,COUNTIF(K$2:K$2000,K874)+(2001-ROW())/100000,""))</f>
        <v/>
      </c>
      <c r="M874" s="26">
        <f>IF(TRIM(Applications!D874)="","",TRIM(LEFT(TRIM(Applications!D874),FIND(",",TRIM(Applications!D874)&amp;",")-1)))</f>
        <v/>
      </c>
      <c r="N874" s="26">
        <f>IF(M874="","",IF(LEN(TRIM(LEFT(TRIM(MID(TRIM(Applications!D874),FIND(",",TRIM(Applications!D874)&amp;",")+1,200)),FIND(",",TRIM(MID(TRIM(Applications!D874),FIND(",",TRIM(Applications!D874)&amp;",")+1,200))&amp;",")-1)))=2,UPPER(TRIM(LEFT(TRIM(MID(TRIM(Applications!D874),FIND(",",TRIM(Applications!D874)&amp;",")+1,200)),FIND(",",TRIM(MID(TRIM(Applications!D874),FIND(",",TRIM(Applications!D874)&amp;",")+1,200))&amp;",")-1))),IFERROR(VLOOKUP(LOWER(TRIM(LEFT(TRIM(MID(TRIM(Applications!D874),FIND(",",TRIM(Applications!D874)&amp;",")+1,200)),FIND(",",TRIM(MID(TRIM(Applications!D874),FIND(",",TRIM(Applications!D874)&amp;",")+1,200))&amp;",")-1))),$U$2:$V$67,2,FALSE),"")))</f>
        <v/>
      </c>
      <c r="O874" s="26">
        <f>IF(M874="","",IF(N874="",M874,M874&amp;", "&amp;N874))</f>
        <v/>
      </c>
      <c r="P874" s="26">
        <f>IF(O874="","",IF(COUNTIF(O$2:O874,O874)=1,COUNTIF(O$2:O$2000,O874)+(2001-ROW())/100000,""))</f>
        <v/>
      </c>
    </row>
    <row r="875">
      <c r="A875" s="26">
        <f>IF(AND(ISNUMBER(Applications!A875),ISNUMBER(Applications!M875),OR(UPPER(TRIM(Applications!I875))="INTERVIEWING",UPPER(TRIM(Applications!I875))="REJECTED",UPPER(TRIM(Applications!I875))="OFFER")),IF(Applications!M875&gt;=Applications!A875,Applications!M875-Applications!A875,""),"")</f>
        <v/>
      </c>
      <c r="B875" s="26">
        <f>IF(AND(D875=1,ISNUMBER(Applications!A875)),WEEKDAY(Applications!A875),"")</f>
        <v/>
      </c>
      <c r="C875" s="27">
        <f>IF(AND(D875=1,ISNUMBER(Applications!A875)),Applications!A875-WEEKDAY(Applications!A875,3),"")</f>
        <v/>
      </c>
      <c r="D875" s="26">
        <f>IF(OR(UPPER(TRIM(Applications!I875))="APPLIED",UPPER(TRIM(Applications!I875))="INTERVIEWING",UPPER(TRIM(Applications!I875))="REJECTED",UPPER(TRIM(Applications!I875))="OFFER"),1,0)</f>
        <v/>
      </c>
      <c r="E875" s="26">
        <f>IF(AND(ISNUMBER(Applications!M875),OR(N(Applications!O875)&gt;0,UPPER(TRIM(Applications!I875))="INTERVIEWING",UPPER(TRIM(Applications!I875))="OFFER")),Applications!M875-WEEKDAY(Applications!M875,3),"")</f>
        <v/>
      </c>
      <c r="F875" s="26">
        <f>IF(AND(UPPER(TRIM(Applications!I875))="SKIPPED",ISNUMBER(Applications!A875)),Applications!A875-WEEKDAY(Applications!A875,3),"")</f>
        <v/>
      </c>
      <c r="G875" s="26">
        <f>IF(AND(UPPER(TRIM(Applications!I875))="BOOKMARKED",ISNUMBER(Applications!A875)),Applications!A875-WEEKDAY(Applications!A875,3),"")</f>
        <v/>
      </c>
      <c r="H875" s="26">
        <f>IF(AND(UPPER(TRIM(Applications!I875))="NOT APPLIED",ISNUMBER(Applications!A875)),Applications!A875-WEEKDAY(Applications!A875,3),"")</f>
        <v/>
      </c>
      <c r="I875" s="26">
        <f>IF(AND(UPPER(TRIM(Applications!I875))="REJECTED",ISNUMBER(Applications!M875)),Applications!M875-WEEKDAY(Applications!M875,3),"")</f>
        <v/>
      </c>
      <c r="J875" s="26">
        <f>IF(AND(UPPER(TRIM(Applications!I875))="OFFER",ISNUMBER(Applications!M875)),Applications!M875-WEEKDAY(Applications!M875,3),"")</f>
        <v/>
      </c>
      <c r="K875" s="26">
        <f>IF(TRIM(Applications!J875)="","",IFERROR(LOOKUP(2,1/ISNUMBER(SEARCH($R$2:$R$25,Applications!J875)),$S$2:$S$25),""))</f>
        <v/>
      </c>
      <c r="L875" s="26">
        <f>IF(K875="","",IF(COUNTIF(K$2:K875,K875)=1,COUNTIF(K$2:K$2000,K875)+(2001-ROW())/100000,""))</f>
        <v/>
      </c>
      <c r="M875" s="26">
        <f>IF(TRIM(Applications!D875)="","",TRIM(LEFT(TRIM(Applications!D875),FIND(",",TRIM(Applications!D875)&amp;",")-1)))</f>
        <v/>
      </c>
      <c r="N875" s="26">
        <f>IF(M875="","",IF(LEN(TRIM(LEFT(TRIM(MID(TRIM(Applications!D875),FIND(",",TRIM(Applications!D875)&amp;",")+1,200)),FIND(",",TRIM(MID(TRIM(Applications!D875),FIND(",",TRIM(Applications!D875)&amp;",")+1,200))&amp;",")-1)))=2,UPPER(TRIM(LEFT(TRIM(MID(TRIM(Applications!D875),FIND(",",TRIM(Applications!D875)&amp;",")+1,200)),FIND(",",TRIM(MID(TRIM(Applications!D875),FIND(",",TRIM(Applications!D875)&amp;",")+1,200))&amp;",")-1))),IFERROR(VLOOKUP(LOWER(TRIM(LEFT(TRIM(MID(TRIM(Applications!D875),FIND(",",TRIM(Applications!D875)&amp;",")+1,200)),FIND(",",TRIM(MID(TRIM(Applications!D875),FIND(",",TRIM(Applications!D875)&amp;",")+1,200))&amp;",")-1))),$U$2:$V$67,2,FALSE),"")))</f>
        <v/>
      </c>
      <c r="O875" s="26">
        <f>IF(M875="","",IF(N875="",M875,M875&amp;", "&amp;N875))</f>
        <v/>
      </c>
      <c r="P875" s="26">
        <f>IF(O875="","",IF(COUNTIF(O$2:O875,O875)=1,COUNTIF(O$2:O$2000,O875)+(2001-ROW())/100000,""))</f>
        <v/>
      </c>
    </row>
    <row r="876">
      <c r="A876" s="26">
        <f>IF(AND(ISNUMBER(Applications!A876),ISNUMBER(Applications!M876),OR(UPPER(TRIM(Applications!I876))="INTERVIEWING",UPPER(TRIM(Applications!I876))="REJECTED",UPPER(TRIM(Applications!I876))="OFFER")),IF(Applications!M876&gt;=Applications!A876,Applications!M876-Applications!A876,""),"")</f>
        <v/>
      </c>
      <c r="B876" s="26">
        <f>IF(AND(D876=1,ISNUMBER(Applications!A876)),WEEKDAY(Applications!A876),"")</f>
        <v/>
      </c>
      <c r="C876" s="27">
        <f>IF(AND(D876=1,ISNUMBER(Applications!A876)),Applications!A876-WEEKDAY(Applications!A876,3),"")</f>
        <v/>
      </c>
      <c r="D876" s="26">
        <f>IF(OR(UPPER(TRIM(Applications!I876))="APPLIED",UPPER(TRIM(Applications!I876))="INTERVIEWING",UPPER(TRIM(Applications!I876))="REJECTED",UPPER(TRIM(Applications!I876))="OFFER"),1,0)</f>
        <v/>
      </c>
      <c r="E876" s="26">
        <f>IF(AND(ISNUMBER(Applications!M876),OR(N(Applications!O876)&gt;0,UPPER(TRIM(Applications!I876))="INTERVIEWING",UPPER(TRIM(Applications!I876))="OFFER")),Applications!M876-WEEKDAY(Applications!M876,3),"")</f>
        <v/>
      </c>
      <c r="F876" s="26">
        <f>IF(AND(UPPER(TRIM(Applications!I876))="SKIPPED",ISNUMBER(Applications!A876)),Applications!A876-WEEKDAY(Applications!A876,3),"")</f>
        <v/>
      </c>
      <c r="G876" s="26">
        <f>IF(AND(UPPER(TRIM(Applications!I876))="BOOKMARKED",ISNUMBER(Applications!A876)),Applications!A876-WEEKDAY(Applications!A876,3),"")</f>
        <v/>
      </c>
      <c r="H876" s="26">
        <f>IF(AND(UPPER(TRIM(Applications!I876))="NOT APPLIED",ISNUMBER(Applications!A876)),Applications!A876-WEEKDAY(Applications!A876,3),"")</f>
        <v/>
      </c>
      <c r="I876" s="26">
        <f>IF(AND(UPPER(TRIM(Applications!I876))="REJECTED",ISNUMBER(Applications!M876)),Applications!M876-WEEKDAY(Applications!M876,3),"")</f>
        <v/>
      </c>
      <c r="J876" s="26">
        <f>IF(AND(UPPER(TRIM(Applications!I876))="OFFER",ISNUMBER(Applications!M876)),Applications!M876-WEEKDAY(Applications!M876,3),"")</f>
        <v/>
      </c>
      <c r="K876" s="26">
        <f>IF(TRIM(Applications!J876)="","",IFERROR(LOOKUP(2,1/ISNUMBER(SEARCH($R$2:$R$25,Applications!J876)),$S$2:$S$25),""))</f>
        <v/>
      </c>
      <c r="L876" s="26">
        <f>IF(K876="","",IF(COUNTIF(K$2:K876,K876)=1,COUNTIF(K$2:K$2000,K876)+(2001-ROW())/100000,""))</f>
        <v/>
      </c>
      <c r="M876" s="26">
        <f>IF(TRIM(Applications!D876)="","",TRIM(LEFT(TRIM(Applications!D876),FIND(",",TRIM(Applications!D876)&amp;",")-1)))</f>
        <v/>
      </c>
      <c r="N876" s="26">
        <f>IF(M876="","",IF(LEN(TRIM(LEFT(TRIM(MID(TRIM(Applications!D876),FIND(",",TRIM(Applications!D876)&amp;",")+1,200)),FIND(",",TRIM(MID(TRIM(Applications!D876),FIND(",",TRIM(Applications!D876)&amp;",")+1,200))&amp;",")-1)))=2,UPPER(TRIM(LEFT(TRIM(MID(TRIM(Applications!D876),FIND(",",TRIM(Applications!D876)&amp;",")+1,200)),FIND(",",TRIM(MID(TRIM(Applications!D876),FIND(",",TRIM(Applications!D876)&amp;",")+1,200))&amp;",")-1))),IFERROR(VLOOKUP(LOWER(TRIM(LEFT(TRIM(MID(TRIM(Applications!D876),FIND(",",TRIM(Applications!D876)&amp;",")+1,200)),FIND(",",TRIM(MID(TRIM(Applications!D876),FIND(",",TRIM(Applications!D876)&amp;",")+1,200))&amp;",")-1))),$U$2:$V$67,2,FALSE),"")))</f>
        <v/>
      </c>
      <c r="O876" s="26">
        <f>IF(M876="","",IF(N876="",M876,M876&amp;", "&amp;N876))</f>
        <v/>
      </c>
      <c r="P876" s="26">
        <f>IF(O876="","",IF(COUNTIF(O$2:O876,O876)=1,COUNTIF(O$2:O$2000,O876)+(2001-ROW())/100000,""))</f>
        <v/>
      </c>
    </row>
    <row r="877">
      <c r="A877" s="26">
        <f>IF(AND(ISNUMBER(Applications!A877),ISNUMBER(Applications!M877),OR(UPPER(TRIM(Applications!I877))="INTERVIEWING",UPPER(TRIM(Applications!I877))="REJECTED",UPPER(TRIM(Applications!I877))="OFFER")),IF(Applications!M877&gt;=Applications!A877,Applications!M877-Applications!A877,""),"")</f>
        <v/>
      </c>
      <c r="B877" s="26">
        <f>IF(AND(D877=1,ISNUMBER(Applications!A877)),WEEKDAY(Applications!A877),"")</f>
        <v/>
      </c>
      <c r="C877" s="27">
        <f>IF(AND(D877=1,ISNUMBER(Applications!A877)),Applications!A877-WEEKDAY(Applications!A877,3),"")</f>
        <v/>
      </c>
      <c r="D877" s="26">
        <f>IF(OR(UPPER(TRIM(Applications!I877))="APPLIED",UPPER(TRIM(Applications!I877))="INTERVIEWING",UPPER(TRIM(Applications!I877))="REJECTED",UPPER(TRIM(Applications!I877))="OFFER"),1,0)</f>
        <v/>
      </c>
      <c r="E877" s="26">
        <f>IF(AND(ISNUMBER(Applications!M877),OR(N(Applications!O877)&gt;0,UPPER(TRIM(Applications!I877))="INTERVIEWING",UPPER(TRIM(Applications!I877))="OFFER")),Applications!M877-WEEKDAY(Applications!M877,3),"")</f>
        <v/>
      </c>
      <c r="F877" s="26">
        <f>IF(AND(UPPER(TRIM(Applications!I877))="SKIPPED",ISNUMBER(Applications!A877)),Applications!A877-WEEKDAY(Applications!A877,3),"")</f>
        <v/>
      </c>
      <c r="G877" s="26">
        <f>IF(AND(UPPER(TRIM(Applications!I877))="BOOKMARKED",ISNUMBER(Applications!A877)),Applications!A877-WEEKDAY(Applications!A877,3),"")</f>
        <v/>
      </c>
      <c r="H877" s="26">
        <f>IF(AND(UPPER(TRIM(Applications!I877))="NOT APPLIED",ISNUMBER(Applications!A877)),Applications!A877-WEEKDAY(Applications!A877,3),"")</f>
        <v/>
      </c>
      <c r="I877" s="26">
        <f>IF(AND(UPPER(TRIM(Applications!I877))="REJECTED",ISNUMBER(Applications!M877)),Applications!M877-WEEKDAY(Applications!M877,3),"")</f>
        <v/>
      </c>
      <c r="J877" s="26">
        <f>IF(AND(UPPER(TRIM(Applications!I877))="OFFER",ISNUMBER(Applications!M877)),Applications!M877-WEEKDAY(Applications!M877,3),"")</f>
        <v/>
      </c>
      <c r="K877" s="26">
        <f>IF(TRIM(Applications!J877)="","",IFERROR(LOOKUP(2,1/ISNUMBER(SEARCH($R$2:$R$25,Applications!J877)),$S$2:$S$25),""))</f>
        <v/>
      </c>
      <c r="L877" s="26">
        <f>IF(K877="","",IF(COUNTIF(K$2:K877,K877)=1,COUNTIF(K$2:K$2000,K877)+(2001-ROW())/100000,""))</f>
        <v/>
      </c>
      <c r="M877" s="26">
        <f>IF(TRIM(Applications!D877)="","",TRIM(LEFT(TRIM(Applications!D877),FIND(",",TRIM(Applications!D877)&amp;",")-1)))</f>
        <v/>
      </c>
      <c r="N877" s="26">
        <f>IF(M877="","",IF(LEN(TRIM(LEFT(TRIM(MID(TRIM(Applications!D877),FIND(",",TRIM(Applications!D877)&amp;",")+1,200)),FIND(",",TRIM(MID(TRIM(Applications!D877),FIND(",",TRIM(Applications!D877)&amp;",")+1,200))&amp;",")-1)))=2,UPPER(TRIM(LEFT(TRIM(MID(TRIM(Applications!D877),FIND(",",TRIM(Applications!D877)&amp;",")+1,200)),FIND(",",TRIM(MID(TRIM(Applications!D877),FIND(",",TRIM(Applications!D877)&amp;",")+1,200))&amp;",")-1))),IFERROR(VLOOKUP(LOWER(TRIM(LEFT(TRIM(MID(TRIM(Applications!D877),FIND(",",TRIM(Applications!D877)&amp;",")+1,200)),FIND(",",TRIM(MID(TRIM(Applications!D877),FIND(",",TRIM(Applications!D877)&amp;",")+1,200))&amp;",")-1))),$U$2:$V$67,2,FALSE),"")))</f>
        <v/>
      </c>
      <c r="O877" s="26">
        <f>IF(M877="","",IF(N877="",M877,M877&amp;", "&amp;N877))</f>
        <v/>
      </c>
      <c r="P877" s="26">
        <f>IF(O877="","",IF(COUNTIF(O$2:O877,O877)=1,COUNTIF(O$2:O$2000,O877)+(2001-ROW())/100000,""))</f>
        <v/>
      </c>
    </row>
    <row r="878">
      <c r="A878" s="26">
        <f>IF(AND(ISNUMBER(Applications!A878),ISNUMBER(Applications!M878),OR(UPPER(TRIM(Applications!I878))="INTERVIEWING",UPPER(TRIM(Applications!I878))="REJECTED",UPPER(TRIM(Applications!I878))="OFFER")),IF(Applications!M878&gt;=Applications!A878,Applications!M878-Applications!A878,""),"")</f>
        <v/>
      </c>
      <c r="B878" s="26">
        <f>IF(AND(D878=1,ISNUMBER(Applications!A878)),WEEKDAY(Applications!A878),"")</f>
        <v/>
      </c>
      <c r="C878" s="27">
        <f>IF(AND(D878=1,ISNUMBER(Applications!A878)),Applications!A878-WEEKDAY(Applications!A878,3),"")</f>
        <v/>
      </c>
      <c r="D878" s="26">
        <f>IF(OR(UPPER(TRIM(Applications!I878))="APPLIED",UPPER(TRIM(Applications!I878))="INTERVIEWING",UPPER(TRIM(Applications!I878))="REJECTED",UPPER(TRIM(Applications!I878))="OFFER"),1,0)</f>
        <v/>
      </c>
      <c r="E878" s="26">
        <f>IF(AND(ISNUMBER(Applications!M878),OR(N(Applications!O878)&gt;0,UPPER(TRIM(Applications!I878))="INTERVIEWING",UPPER(TRIM(Applications!I878))="OFFER")),Applications!M878-WEEKDAY(Applications!M878,3),"")</f>
        <v/>
      </c>
      <c r="F878" s="26">
        <f>IF(AND(UPPER(TRIM(Applications!I878))="SKIPPED",ISNUMBER(Applications!A878)),Applications!A878-WEEKDAY(Applications!A878,3),"")</f>
        <v/>
      </c>
      <c r="G878" s="26">
        <f>IF(AND(UPPER(TRIM(Applications!I878))="BOOKMARKED",ISNUMBER(Applications!A878)),Applications!A878-WEEKDAY(Applications!A878,3),"")</f>
        <v/>
      </c>
      <c r="H878" s="26">
        <f>IF(AND(UPPER(TRIM(Applications!I878))="NOT APPLIED",ISNUMBER(Applications!A878)),Applications!A878-WEEKDAY(Applications!A878,3),"")</f>
        <v/>
      </c>
      <c r="I878" s="26">
        <f>IF(AND(UPPER(TRIM(Applications!I878))="REJECTED",ISNUMBER(Applications!M878)),Applications!M878-WEEKDAY(Applications!M878,3),"")</f>
        <v/>
      </c>
      <c r="J878" s="26">
        <f>IF(AND(UPPER(TRIM(Applications!I878))="OFFER",ISNUMBER(Applications!M878)),Applications!M878-WEEKDAY(Applications!M878,3),"")</f>
        <v/>
      </c>
      <c r="K878" s="26">
        <f>IF(TRIM(Applications!J878)="","",IFERROR(LOOKUP(2,1/ISNUMBER(SEARCH($R$2:$R$25,Applications!J878)),$S$2:$S$25),""))</f>
        <v/>
      </c>
      <c r="L878" s="26">
        <f>IF(K878="","",IF(COUNTIF(K$2:K878,K878)=1,COUNTIF(K$2:K$2000,K878)+(2001-ROW())/100000,""))</f>
        <v/>
      </c>
      <c r="M878" s="26">
        <f>IF(TRIM(Applications!D878)="","",TRIM(LEFT(TRIM(Applications!D878),FIND(",",TRIM(Applications!D878)&amp;",")-1)))</f>
        <v/>
      </c>
      <c r="N878" s="26">
        <f>IF(M878="","",IF(LEN(TRIM(LEFT(TRIM(MID(TRIM(Applications!D878),FIND(",",TRIM(Applications!D878)&amp;",")+1,200)),FIND(",",TRIM(MID(TRIM(Applications!D878),FIND(",",TRIM(Applications!D878)&amp;",")+1,200))&amp;",")-1)))=2,UPPER(TRIM(LEFT(TRIM(MID(TRIM(Applications!D878),FIND(",",TRIM(Applications!D878)&amp;",")+1,200)),FIND(",",TRIM(MID(TRIM(Applications!D878),FIND(",",TRIM(Applications!D878)&amp;",")+1,200))&amp;",")-1))),IFERROR(VLOOKUP(LOWER(TRIM(LEFT(TRIM(MID(TRIM(Applications!D878),FIND(",",TRIM(Applications!D878)&amp;",")+1,200)),FIND(",",TRIM(MID(TRIM(Applications!D878),FIND(",",TRIM(Applications!D878)&amp;",")+1,200))&amp;",")-1))),$U$2:$V$67,2,FALSE),"")))</f>
        <v/>
      </c>
      <c r="O878" s="26">
        <f>IF(M878="","",IF(N878="",M878,M878&amp;", "&amp;N878))</f>
        <v/>
      </c>
      <c r="P878" s="26">
        <f>IF(O878="","",IF(COUNTIF(O$2:O878,O878)=1,COUNTIF(O$2:O$2000,O878)+(2001-ROW())/100000,""))</f>
        <v/>
      </c>
    </row>
    <row r="879">
      <c r="A879" s="26">
        <f>IF(AND(ISNUMBER(Applications!A879),ISNUMBER(Applications!M879),OR(UPPER(TRIM(Applications!I879))="INTERVIEWING",UPPER(TRIM(Applications!I879))="REJECTED",UPPER(TRIM(Applications!I879))="OFFER")),IF(Applications!M879&gt;=Applications!A879,Applications!M879-Applications!A879,""),"")</f>
        <v/>
      </c>
      <c r="B879" s="26">
        <f>IF(AND(D879=1,ISNUMBER(Applications!A879)),WEEKDAY(Applications!A879),"")</f>
        <v/>
      </c>
      <c r="C879" s="27">
        <f>IF(AND(D879=1,ISNUMBER(Applications!A879)),Applications!A879-WEEKDAY(Applications!A879,3),"")</f>
        <v/>
      </c>
      <c r="D879" s="26">
        <f>IF(OR(UPPER(TRIM(Applications!I879))="APPLIED",UPPER(TRIM(Applications!I879))="INTERVIEWING",UPPER(TRIM(Applications!I879))="REJECTED",UPPER(TRIM(Applications!I879))="OFFER"),1,0)</f>
        <v/>
      </c>
      <c r="E879" s="26">
        <f>IF(AND(ISNUMBER(Applications!M879),OR(N(Applications!O879)&gt;0,UPPER(TRIM(Applications!I879))="INTERVIEWING",UPPER(TRIM(Applications!I879))="OFFER")),Applications!M879-WEEKDAY(Applications!M879,3),"")</f>
        <v/>
      </c>
      <c r="F879" s="26">
        <f>IF(AND(UPPER(TRIM(Applications!I879))="SKIPPED",ISNUMBER(Applications!A879)),Applications!A879-WEEKDAY(Applications!A879,3),"")</f>
        <v/>
      </c>
      <c r="G879" s="26">
        <f>IF(AND(UPPER(TRIM(Applications!I879))="BOOKMARKED",ISNUMBER(Applications!A879)),Applications!A879-WEEKDAY(Applications!A879,3),"")</f>
        <v/>
      </c>
      <c r="H879" s="26">
        <f>IF(AND(UPPER(TRIM(Applications!I879))="NOT APPLIED",ISNUMBER(Applications!A879)),Applications!A879-WEEKDAY(Applications!A879,3),"")</f>
        <v/>
      </c>
      <c r="I879" s="26">
        <f>IF(AND(UPPER(TRIM(Applications!I879))="REJECTED",ISNUMBER(Applications!M879)),Applications!M879-WEEKDAY(Applications!M879,3),"")</f>
        <v/>
      </c>
      <c r="J879" s="26">
        <f>IF(AND(UPPER(TRIM(Applications!I879))="OFFER",ISNUMBER(Applications!M879)),Applications!M879-WEEKDAY(Applications!M879,3),"")</f>
        <v/>
      </c>
      <c r="K879" s="26">
        <f>IF(TRIM(Applications!J879)="","",IFERROR(LOOKUP(2,1/ISNUMBER(SEARCH($R$2:$R$25,Applications!J879)),$S$2:$S$25),""))</f>
        <v/>
      </c>
      <c r="L879" s="26">
        <f>IF(K879="","",IF(COUNTIF(K$2:K879,K879)=1,COUNTIF(K$2:K$2000,K879)+(2001-ROW())/100000,""))</f>
        <v/>
      </c>
      <c r="M879" s="26">
        <f>IF(TRIM(Applications!D879)="","",TRIM(LEFT(TRIM(Applications!D879),FIND(",",TRIM(Applications!D879)&amp;",")-1)))</f>
        <v/>
      </c>
      <c r="N879" s="26">
        <f>IF(M879="","",IF(LEN(TRIM(LEFT(TRIM(MID(TRIM(Applications!D879),FIND(",",TRIM(Applications!D879)&amp;",")+1,200)),FIND(",",TRIM(MID(TRIM(Applications!D879),FIND(",",TRIM(Applications!D879)&amp;",")+1,200))&amp;",")-1)))=2,UPPER(TRIM(LEFT(TRIM(MID(TRIM(Applications!D879),FIND(",",TRIM(Applications!D879)&amp;",")+1,200)),FIND(",",TRIM(MID(TRIM(Applications!D879),FIND(",",TRIM(Applications!D879)&amp;",")+1,200))&amp;",")-1))),IFERROR(VLOOKUP(LOWER(TRIM(LEFT(TRIM(MID(TRIM(Applications!D879),FIND(",",TRIM(Applications!D879)&amp;",")+1,200)),FIND(",",TRIM(MID(TRIM(Applications!D879),FIND(",",TRIM(Applications!D879)&amp;",")+1,200))&amp;",")-1))),$U$2:$V$67,2,FALSE),"")))</f>
        <v/>
      </c>
      <c r="O879" s="26">
        <f>IF(M879="","",IF(N879="",M879,M879&amp;", "&amp;N879))</f>
        <v/>
      </c>
      <c r="P879" s="26">
        <f>IF(O879="","",IF(COUNTIF(O$2:O879,O879)=1,COUNTIF(O$2:O$2000,O879)+(2001-ROW())/100000,""))</f>
        <v/>
      </c>
    </row>
    <row r="880">
      <c r="A880" s="26">
        <f>IF(AND(ISNUMBER(Applications!A880),ISNUMBER(Applications!M880),OR(UPPER(TRIM(Applications!I880))="INTERVIEWING",UPPER(TRIM(Applications!I880))="REJECTED",UPPER(TRIM(Applications!I880))="OFFER")),IF(Applications!M880&gt;=Applications!A880,Applications!M880-Applications!A880,""),"")</f>
        <v/>
      </c>
      <c r="B880" s="26">
        <f>IF(AND(D880=1,ISNUMBER(Applications!A880)),WEEKDAY(Applications!A880),"")</f>
        <v/>
      </c>
      <c r="C880" s="27">
        <f>IF(AND(D880=1,ISNUMBER(Applications!A880)),Applications!A880-WEEKDAY(Applications!A880,3),"")</f>
        <v/>
      </c>
      <c r="D880" s="26">
        <f>IF(OR(UPPER(TRIM(Applications!I880))="APPLIED",UPPER(TRIM(Applications!I880))="INTERVIEWING",UPPER(TRIM(Applications!I880))="REJECTED",UPPER(TRIM(Applications!I880))="OFFER"),1,0)</f>
        <v/>
      </c>
      <c r="E880" s="26">
        <f>IF(AND(ISNUMBER(Applications!M880),OR(N(Applications!O880)&gt;0,UPPER(TRIM(Applications!I880))="INTERVIEWING",UPPER(TRIM(Applications!I880))="OFFER")),Applications!M880-WEEKDAY(Applications!M880,3),"")</f>
        <v/>
      </c>
      <c r="F880" s="26">
        <f>IF(AND(UPPER(TRIM(Applications!I880))="SKIPPED",ISNUMBER(Applications!A880)),Applications!A880-WEEKDAY(Applications!A880,3),"")</f>
        <v/>
      </c>
      <c r="G880" s="26">
        <f>IF(AND(UPPER(TRIM(Applications!I880))="BOOKMARKED",ISNUMBER(Applications!A880)),Applications!A880-WEEKDAY(Applications!A880,3),"")</f>
        <v/>
      </c>
      <c r="H880" s="26">
        <f>IF(AND(UPPER(TRIM(Applications!I880))="NOT APPLIED",ISNUMBER(Applications!A880)),Applications!A880-WEEKDAY(Applications!A880,3),"")</f>
        <v/>
      </c>
      <c r="I880" s="26">
        <f>IF(AND(UPPER(TRIM(Applications!I880))="REJECTED",ISNUMBER(Applications!M880)),Applications!M880-WEEKDAY(Applications!M880,3),"")</f>
        <v/>
      </c>
      <c r="J880" s="26">
        <f>IF(AND(UPPER(TRIM(Applications!I880))="OFFER",ISNUMBER(Applications!M880)),Applications!M880-WEEKDAY(Applications!M880,3),"")</f>
        <v/>
      </c>
      <c r="K880" s="26">
        <f>IF(TRIM(Applications!J880)="","",IFERROR(LOOKUP(2,1/ISNUMBER(SEARCH($R$2:$R$25,Applications!J880)),$S$2:$S$25),""))</f>
        <v/>
      </c>
      <c r="L880" s="26">
        <f>IF(K880="","",IF(COUNTIF(K$2:K880,K880)=1,COUNTIF(K$2:K$2000,K880)+(2001-ROW())/100000,""))</f>
        <v/>
      </c>
      <c r="M880" s="26">
        <f>IF(TRIM(Applications!D880)="","",TRIM(LEFT(TRIM(Applications!D880),FIND(",",TRIM(Applications!D880)&amp;",")-1)))</f>
        <v/>
      </c>
      <c r="N880" s="26">
        <f>IF(M880="","",IF(LEN(TRIM(LEFT(TRIM(MID(TRIM(Applications!D880),FIND(",",TRIM(Applications!D880)&amp;",")+1,200)),FIND(",",TRIM(MID(TRIM(Applications!D880),FIND(",",TRIM(Applications!D880)&amp;",")+1,200))&amp;",")-1)))=2,UPPER(TRIM(LEFT(TRIM(MID(TRIM(Applications!D880),FIND(",",TRIM(Applications!D880)&amp;",")+1,200)),FIND(",",TRIM(MID(TRIM(Applications!D880),FIND(",",TRIM(Applications!D880)&amp;",")+1,200))&amp;",")-1))),IFERROR(VLOOKUP(LOWER(TRIM(LEFT(TRIM(MID(TRIM(Applications!D880),FIND(",",TRIM(Applications!D880)&amp;",")+1,200)),FIND(",",TRIM(MID(TRIM(Applications!D880),FIND(",",TRIM(Applications!D880)&amp;",")+1,200))&amp;",")-1))),$U$2:$V$67,2,FALSE),"")))</f>
        <v/>
      </c>
      <c r="O880" s="26">
        <f>IF(M880="","",IF(N880="",M880,M880&amp;", "&amp;N880))</f>
        <v/>
      </c>
      <c r="P880" s="26">
        <f>IF(O880="","",IF(COUNTIF(O$2:O880,O880)=1,COUNTIF(O$2:O$2000,O880)+(2001-ROW())/100000,""))</f>
        <v/>
      </c>
    </row>
    <row r="881">
      <c r="A881" s="26">
        <f>IF(AND(ISNUMBER(Applications!A881),ISNUMBER(Applications!M881),OR(UPPER(TRIM(Applications!I881))="INTERVIEWING",UPPER(TRIM(Applications!I881))="REJECTED",UPPER(TRIM(Applications!I881))="OFFER")),IF(Applications!M881&gt;=Applications!A881,Applications!M881-Applications!A881,""),"")</f>
        <v/>
      </c>
      <c r="B881" s="26">
        <f>IF(AND(D881=1,ISNUMBER(Applications!A881)),WEEKDAY(Applications!A881),"")</f>
        <v/>
      </c>
      <c r="C881" s="27">
        <f>IF(AND(D881=1,ISNUMBER(Applications!A881)),Applications!A881-WEEKDAY(Applications!A881,3),"")</f>
        <v/>
      </c>
      <c r="D881" s="26">
        <f>IF(OR(UPPER(TRIM(Applications!I881))="APPLIED",UPPER(TRIM(Applications!I881))="INTERVIEWING",UPPER(TRIM(Applications!I881))="REJECTED",UPPER(TRIM(Applications!I881))="OFFER"),1,0)</f>
        <v/>
      </c>
      <c r="E881" s="26">
        <f>IF(AND(ISNUMBER(Applications!M881),OR(N(Applications!O881)&gt;0,UPPER(TRIM(Applications!I881))="INTERVIEWING",UPPER(TRIM(Applications!I881))="OFFER")),Applications!M881-WEEKDAY(Applications!M881,3),"")</f>
        <v/>
      </c>
      <c r="F881" s="26">
        <f>IF(AND(UPPER(TRIM(Applications!I881))="SKIPPED",ISNUMBER(Applications!A881)),Applications!A881-WEEKDAY(Applications!A881,3),"")</f>
        <v/>
      </c>
      <c r="G881" s="26">
        <f>IF(AND(UPPER(TRIM(Applications!I881))="BOOKMARKED",ISNUMBER(Applications!A881)),Applications!A881-WEEKDAY(Applications!A881,3),"")</f>
        <v/>
      </c>
      <c r="H881" s="26">
        <f>IF(AND(UPPER(TRIM(Applications!I881))="NOT APPLIED",ISNUMBER(Applications!A881)),Applications!A881-WEEKDAY(Applications!A881,3),"")</f>
        <v/>
      </c>
      <c r="I881" s="26">
        <f>IF(AND(UPPER(TRIM(Applications!I881))="REJECTED",ISNUMBER(Applications!M881)),Applications!M881-WEEKDAY(Applications!M881,3),"")</f>
        <v/>
      </c>
      <c r="J881" s="26">
        <f>IF(AND(UPPER(TRIM(Applications!I881))="OFFER",ISNUMBER(Applications!M881)),Applications!M881-WEEKDAY(Applications!M881,3),"")</f>
        <v/>
      </c>
      <c r="K881" s="26">
        <f>IF(TRIM(Applications!J881)="","",IFERROR(LOOKUP(2,1/ISNUMBER(SEARCH($R$2:$R$25,Applications!J881)),$S$2:$S$25),""))</f>
        <v/>
      </c>
      <c r="L881" s="26">
        <f>IF(K881="","",IF(COUNTIF(K$2:K881,K881)=1,COUNTIF(K$2:K$2000,K881)+(2001-ROW())/100000,""))</f>
        <v/>
      </c>
      <c r="M881" s="26">
        <f>IF(TRIM(Applications!D881)="","",TRIM(LEFT(TRIM(Applications!D881),FIND(",",TRIM(Applications!D881)&amp;",")-1)))</f>
        <v/>
      </c>
      <c r="N881" s="26">
        <f>IF(M881="","",IF(LEN(TRIM(LEFT(TRIM(MID(TRIM(Applications!D881),FIND(",",TRIM(Applications!D881)&amp;",")+1,200)),FIND(",",TRIM(MID(TRIM(Applications!D881),FIND(",",TRIM(Applications!D881)&amp;",")+1,200))&amp;",")-1)))=2,UPPER(TRIM(LEFT(TRIM(MID(TRIM(Applications!D881),FIND(",",TRIM(Applications!D881)&amp;",")+1,200)),FIND(",",TRIM(MID(TRIM(Applications!D881),FIND(",",TRIM(Applications!D881)&amp;",")+1,200))&amp;",")-1))),IFERROR(VLOOKUP(LOWER(TRIM(LEFT(TRIM(MID(TRIM(Applications!D881),FIND(",",TRIM(Applications!D881)&amp;",")+1,200)),FIND(",",TRIM(MID(TRIM(Applications!D881),FIND(",",TRIM(Applications!D881)&amp;",")+1,200))&amp;",")-1))),$U$2:$V$67,2,FALSE),"")))</f>
        <v/>
      </c>
      <c r="O881" s="26">
        <f>IF(M881="","",IF(N881="",M881,M881&amp;", "&amp;N881))</f>
        <v/>
      </c>
      <c r="P881" s="26">
        <f>IF(O881="","",IF(COUNTIF(O$2:O881,O881)=1,COUNTIF(O$2:O$2000,O881)+(2001-ROW())/100000,""))</f>
        <v/>
      </c>
    </row>
    <row r="882">
      <c r="A882" s="26">
        <f>IF(AND(ISNUMBER(Applications!A882),ISNUMBER(Applications!M882),OR(UPPER(TRIM(Applications!I882))="INTERVIEWING",UPPER(TRIM(Applications!I882))="REJECTED",UPPER(TRIM(Applications!I882))="OFFER")),IF(Applications!M882&gt;=Applications!A882,Applications!M882-Applications!A882,""),"")</f>
        <v/>
      </c>
      <c r="B882" s="26">
        <f>IF(AND(D882=1,ISNUMBER(Applications!A882)),WEEKDAY(Applications!A882),"")</f>
        <v/>
      </c>
      <c r="C882" s="27">
        <f>IF(AND(D882=1,ISNUMBER(Applications!A882)),Applications!A882-WEEKDAY(Applications!A882,3),"")</f>
        <v/>
      </c>
      <c r="D882" s="26">
        <f>IF(OR(UPPER(TRIM(Applications!I882))="APPLIED",UPPER(TRIM(Applications!I882))="INTERVIEWING",UPPER(TRIM(Applications!I882))="REJECTED",UPPER(TRIM(Applications!I882))="OFFER"),1,0)</f>
        <v/>
      </c>
      <c r="E882" s="26">
        <f>IF(AND(ISNUMBER(Applications!M882),OR(N(Applications!O882)&gt;0,UPPER(TRIM(Applications!I882))="INTERVIEWING",UPPER(TRIM(Applications!I882))="OFFER")),Applications!M882-WEEKDAY(Applications!M882,3),"")</f>
        <v/>
      </c>
      <c r="F882" s="26">
        <f>IF(AND(UPPER(TRIM(Applications!I882))="SKIPPED",ISNUMBER(Applications!A882)),Applications!A882-WEEKDAY(Applications!A882,3),"")</f>
        <v/>
      </c>
      <c r="G882" s="26">
        <f>IF(AND(UPPER(TRIM(Applications!I882))="BOOKMARKED",ISNUMBER(Applications!A882)),Applications!A882-WEEKDAY(Applications!A882,3),"")</f>
        <v/>
      </c>
      <c r="H882" s="26">
        <f>IF(AND(UPPER(TRIM(Applications!I882))="NOT APPLIED",ISNUMBER(Applications!A882)),Applications!A882-WEEKDAY(Applications!A882,3),"")</f>
        <v/>
      </c>
      <c r="I882" s="26">
        <f>IF(AND(UPPER(TRIM(Applications!I882))="REJECTED",ISNUMBER(Applications!M882)),Applications!M882-WEEKDAY(Applications!M882,3),"")</f>
        <v/>
      </c>
      <c r="J882" s="26">
        <f>IF(AND(UPPER(TRIM(Applications!I882))="OFFER",ISNUMBER(Applications!M882)),Applications!M882-WEEKDAY(Applications!M882,3),"")</f>
        <v/>
      </c>
      <c r="K882" s="26">
        <f>IF(TRIM(Applications!J882)="","",IFERROR(LOOKUP(2,1/ISNUMBER(SEARCH($R$2:$R$25,Applications!J882)),$S$2:$S$25),""))</f>
        <v/>
      </c>
      <c r="L882" s="26">
        <f>IF(K882="","",IF(COUNTIF(K$2:K882,K882)=1,COUNTIF(K$2:K$2000,K882)+(2001-ROW())/100000,""))</f>
        <v/>
      </c>
      <c r="M882" s="26">
        <f>IF(TRIM(Applications!D882)="","",TRIM(LEFT(TRIM(Applications!D882),FIND(",",TRIM(Applications!D882)&amp;",")-1)))</f>
        <v/>
      </c>
      <c r="N882" s="26">
        <f>IF(M882="","",IF(LEN(TRIM(LEFT(TRIM(MID(TRIM(Applications!D882),FIND(",",TRIM(Applications!D882)&amp;",")+1,200)),FIND(",",TRIM(MID(TRIM(Applications!D882),FIND(",",TRIM(Applications!D882)&amp;",")+1,200))&amp;",")-1)))=2,UPPER(TRIM(LEFT(TRIM(MID(TRIM(Applications!D882),FIND(",",TRIM(Applications!D882)&amp;",")+1,200)),FIND(",",TRIM(MID(TRIM(Applications!D882),FIND(",",TRIM(Applications!D882)&amp;",")+1,200))&amp;",")-1))),IFERROR(VLOOKUP(LOWER(TRIM(LEFT(TRIM(MID(TRIM(Applications!D882),FIND(",",TRIM(Applications!D882)&amp;",")+1,200)),FIND(",",TRIM(MID(TRIM(Applications!D882),FIND(",",TRIM(Applications!D882)&amp;",")+1,200))&amp;",")-1))),$U$2:$V$67,2,FALSE),"")))</f>
        <v/>
      </c>
      <c r="O882" s="26">
        <f>IF(M882="","",IF(N882="",M882,M882&amp;", "&amp;N882))</f>
        <v/>
      </c>
      <c r="P882" s="26">
        <f>IF(O882="","",IF(COUNTIF(O$2:O882,O882)=1,COUNTIF(O$2:O$2000,O882)+(2001-ROW())/100000,""))</f>
        <v/>
      </c>
    </row>
    <row r="883">
      <c r="A883" s="26">
        <f>IF(AND(ISNUMBER(Applications!A883),ISNUMBER(Applications!M883),OR(UPPER(TRIM(Applications!I883))="INTERVIEWING",UPPER(TRIM(Applications!I883))="REJECTED",UPPER(TRIM(Applications!I883))="OFFER")),IF(Applications!M883&gt;=Applications!A883,Applications!M883-Applications!A883,""),"")</f>
        <v/>
      </c>
      <c r="B883" s="26">
        <f>IF(AND(D883=1,ISNUMBER(Applications!A883)),WEEKDAY(Applications!A883),"")</f>
        <v/>
      </c>
      <c r="C883" s="27">
        <f>IF(AND(D883=1,ISNUMBER(Applications!A883)),Applications!A883-WEEKDAY(Applications!A883,3),"")</f>
        <v/>
      </c>
      <c r="D883" s="26">
        <f>IF(OR(UPPER(TRIM(Applications!I883))="APPLIED",UPPER(TRIM(Applications!I883))="INTERVIEWING",UPPER(TRIM(Applications!I883))="REJECTED",UPPER(TRIM(Applications!I883))="OFFER"),1,0)</f>
        <v/>
      </c>
      <c r="E883" s="26">
        <f>IF(AND(ISNUMBER(Applications!M883),OR(N(Applications!O883)&gt;0,UPPER(TRIM(Applications!I883))="INTERVIEWING",UPPER(TRIM(Applications!I883))="OFFER")),Applications!M883-WEEKDAY(Applications!M883,3),"")</f>
        <v/>
      </c>
      <c r="F883" s="26">
        <f>IF(AND(UPPER(TRIM(Applications!I883))="SKIPPED",ISNUMBER(Applications!A883)),Applications!A883-WEEKDAY(Applications!A883,3),"")</f>
        <v/>
      </c>
      <c r="G883" s="26">
        <f>IF(AND(UPPER(TRIM(Applications!I883))="BOOKMARKED",ISNUMBER(Applications!A883)),Applications!A883-WEEKDAY(Applications!A883,3),"")</f>
        <v/>
      </c>
      <c r="H883" s="26">
        <f>IF(AND(UPPER(TRIM(Applications!I883))="NOT APPLIED",ISNUMBER(Applications!A883)),Applications!A883-WEEKDAY(Applications!A883,3),"")</f>
        <v/>
      </c>
      <c r="I883" s="26">
        <f>IF(AND(UPPER(TRIM(Applications!I883))="REJECTED",ISNUMBER(Applications!M883)),Applications!M883-WEEKDAY(Applications!M883,3),"")</f>
        <v/>
      </c>
      <c r="J883" s="26">
        <f>IF(AND(UPPER(TRIM(Applications!I883))="OFFER",ISNUMBER(Applications!M883)),Applications!M883-WEEKDAY(Applications!M883,3),"")</f>
        <v/>
      </c>
      <c r="K883" s="26">
        <f>IF(TRIM(Applications!J883)="","",IFERROR(LOOKUP(2,1/ISNUMBER(SEARCH($R$2:$R$25,Applications!J883)),$S$2:$S$25),""))</f>
        <v/>
      </c>
      <c r="L883" s="26">
        <f>IF(K883="","",IF(COUNTIF(K$2:K883,K883)=1,COUNTIF(K$2:K$2000,K883)+(2001-ROW())/100000,""))</f>
        <v/>
      </c>
      <c r="M883" s="26">
        <f>IF(TRIM(Applications!D883)="","",TRIM(LEFT(TRIM(Applications!D883),FIND(",",TRIM(Applications!D883)&amp;",")-1)))</f>
        <v/>
      </c>
      <c r="N883" s="26">
        <f>IF(M883="","",IF(LEN(TRIM(LEFT(TRIM(MID(TRIM(Applications!D883),FIND(",",TRIM(Applications!D883)&amp;",")+1,200)),FIND(",",TRIM(MID(TRIM(Applications!D883),FIND(",",TRIM(Applications!D883)&amp;",")+1,200))&amp;",")-1)))=2,UPPER(TRIM(LEFT(TRIM(MID(TRIM(Applications!D883),FIND(",",TRIM(Applications!D883)&amp;",")+1,200)),FIND(",",TRIM(MID(TRIM(Applications!D883),FIND(",",TRIM(Applications!D883)&amp;",")+1,200))&amp;",")-1))),IFERROR(VLOOKUP(LOWER(TRIM(LEFT(TRIM(MID(TRIM(Applications!D883),FIND(",",TRIM(Applications!D883)&amp;",")+1,200)),FIND(",",TRIM(MID(TRIM(Applications!D883),FIND(",",TRIM(Applications!D883)&amp;",")+1,200))&amp;",")-1))),$U$2:$V$67,2,FALSE),"")))</f>
        <v/>
      </c>
      <c r="O883" s="26">
        <f>IF(M883="","",IF(N883="",M883,M883&amp;", "&amp;N883))</f>
        <v/>
      </c>
      <c r="P883" s="26">
        <f>IF(O883="","",IF(COUNTIF(O$2:O883,O883)=1,COUNTIF(O$2:O$2000,O883)+(2001-ROW())/100000,""))</f>
        <v/>
      </c>
    </row>
    <row r="884">
      <c r="A884" s="26">
        <f>IF(AND(ISNUMBER(Applications!A884),ISNUMBER(Applications!M884),OR(UPPER(TRIM(Applications!I884))="INTERVIEWING",UPPER(TRIM(Applications!I884))="REJECTED",UPPER(TRIM(Applications!I884))="OFFER")),IF(Applications!M884&gt;=Applications!A884,Applications!M884-Applications!A884,""),"")</f>
        <v/>
      </c>
      <c r="B884" s="26">
        <f>IF(AND(D884=1,ISNUMBER(Applications!A884)),WEEKDAY(Applications!A884),"")</f>
        <v/>
      </c>
      <c r="C884" s="27">
        <f>IF(AND(D884=1,ISNUMBER(Applications!A884)),Applications!A884-WEEKDAY(Applications!A884,3),"")</f>
        <v/>
      </c>
      <c r="D884" s="26">
        <f>IF(OR(UPPER(TRIM(Applications!I884))="APPLIED",UPPER(TRIM(Applications!I884))="INTERVIEWING",UPPER(TRIM(Applications!I884))="REJECTED",UPPER(TRIM(Applications!I884))="OFFER"),1,0)</f>
        <v/>
      </c>
      <c r="E884" s="26">
        <f>IF(AND(ISNUMBER(Applications!M884),OR(N(Applications!O884)&gt;0,UPPER(TRIM(Applications!I884))="INTERVIEWING",UPPER(TRIM(Applications!I884))="OFFER")),Applications!M884-WEEKDAY(Applications!M884,3),"")</f>
        <v/>
      </c>
      <c r="F884" s="26">
        <f>IF(AND(UPPER(TRIM(Applications!I884))="SKIPPED",ISNUMBER(Applications!A884)),Applications!A884-WEEKDAY(Applications!A884,3),"")</f>
        <v/>
      </c>
      <c r="G884" s="26">
        <f>IF(AND(UPPER(TRIM(Applications!I884))="BOOKMARKED",ISNUMBER(Applications!A884)),Applications!A884-WEEKDAY(Applications!A884,3),"")</f>
        <v/>
      </c>
      <c r="H884" s="26">
        <f>IF(AND(UPPER(TRIM(Applications!I884))="NOT APPLIED",ISNUMBER(Applications!A884)),Applications!A884-WEEKDAY(Applications!A884,3),"")</f>
        <v/>
      </c>
      <c r="I884" s="26">
        <f>IF(AND(UPPER(TRIM(Applications!I884))="REJECTED",ISNUMBER(Applications!M884)),Applications!M884-WEEKDAY(Applications!M884,3),"")</f>
        <v/>
      </c>
      <c r="J884" s="26">
        <f>IF(AND(UPPER(TRIM(Applications!I884))="OFFER",ISNUMBER(Applications!M884)),Applications!M884-WEEKDAY(Applications!M884,3),"")</f>
        <v/>
      </c>
      <c r="K884" s="26">
        <f>IF(TRIM(Applications!J884)="","",IFERROR(LOOKUP(2,1/ISNUMBER(SEARCH($R$2:$R$25,Applications!J884)),$S$2:$S$25),""))</f>
        <v/>
      </c>
      <c r="L884" s="26">
        <f>IF(K884="","",IF(COUNTIF(K$2:K884,K884)=1,COUNTIF(K$2:K$2000,K884)+(2001-ROW())/100000,""))</f>
        <v/>
      </c>
      <c r="M884" s="26">
        <f>IF(TRIM(Applications!D884)="","",TRIM(LEFT(TRIM(Applications!D884),FIND(",",TRIM(Applications!D884)&amp;",")-1)))</f>
        <v/>
      </c>
      <c r="N884" s="26">
        <f>IF(M884="","",IF(LEN(TRIM(LEFT(TRIM(MID(TRIM(Applications!D884),FIND(",",TRIM(Applications!D884)&amp;",")+1,200)),FIND(",",TRIM(MID(TRIM(Applications!D884),FIND(",",TRIM(Applications!D884)&amp;",")+1,200))&amp;",")-1)))=2,UPPER(TRIM(LEFT(TRIM(MID(TRIM(Applications!D884),FIND(",",TRIM(Applications!D884)&amp;",")+1,200)),FIND(",",TRIM(MID(TRIM(Applications!D884),FIND(",",TRIM(Applications!D884)&amp;",")+1,200))&amp;",")-1))),IFERROR(VLOOKUP(LOWER(TRIM(LEFT(TRIM(MID(TRIM(Applications!D884),FIND(",",TRIM(Applications!D884)&amp;",")+1,200)),FIND(",",TRIM(MID(TRIM(Applications!D884),FIND(",",TRIM(Applications!D884)&amp;",")+1,200))&amp;",")-1))),$U$2:$V$67,2,FALSE),"")))</f>
        <v/>
      </c>
      <c r="O884" s="26">
        <f>IF(M884="","",IF(N884="",M884,M884&amp;", "&amp;N884))</f>
        <v/>
      </c>
      <c r="P884" s="26">
        <f>IF(O884="","",IF(COUNTIF(O$2:O884,O884)=1,COUNTIF(O$2:O$2000,O884)+(2001-ROW())/100000,""))</f>
        <v/>
      </c>
    </row>
    <row r="885">
      <c r="A885" s="26">
        <f>IF(AND(ISNUMBER(Applications!A885),ISNUMBER(Applications!M885),OR(UPPER(TRIM(Applications!I885))="INTERVIEWING",UPPER(TRIM(Applications!I885))="REJECTED",UPPER(TRIM(Applications!I885))="OFFER")),IF(Applications!M885&gt;=Applications!A885,Applications!M885-Applications!A885,""),"")</f>
        <v/>
      </c>
      <c r="B885" s="26">
        <f>IF(AND(D885=1,ISNUMBER(Applications!A885)),WEEKDAY(Applications!A885),"")</f>
        <v/>
      </c>
      <c r="C885" s="27">
        <f>IF(AND(D885=1,ISNUMBER(Applications!A885)),Applications!A885-WEEKDAY(Applications!A885,3),"")</f>
        <v/>
      </c>
      <c r="D885" s="26">
        <f>IF(OR(UPPER(TRIM(Applications!I885))="APPLIED",UPPER(TRIM(Applications!I885))="INTERVIEWING",UPPER(TRIM(Applications!I885))="REJECTED",UPPER(TRIM(Applications!I885))="OFFER"),1,0)</f>
        <v/>
      </c>
      <c r="E885" s="26">
        <f>IF(AND(ISNUMBER(Applications!M885),OR(N(Applications!O885)&gt;0,UPPER(TRIM(Applications!I885))="INTERVIEWING",UPPER(TRIM(Applications!I885))="OFFER")),Applications!M885-WEEKDAY(Applications!M885,3),"")</f>
        <v/>
      </c>
      <c r="F885" s="26">
        <f>IF(AND(UPPER(TRIM(Applications!I885))="SKIPPED",ISNUMBER(Applications!A885)),Applications!A885-WEEKDAY(Applications!A885,3),"")</f>
        <v/>
      </c>
      <c r="G885" s="26">
        <f>IF(AND(UPPER(TRIM(Applications!I885))="BOOKMARKED",ISNUMBER(Applications!A885)),Applications!A885-WEEKDAY(Applications!A885,3),"")</f>
        <v/>
      </c>
      <c r="H885" s="26">
        <f>IF(AND(UPPER(TRIM(Applications!I885))="NOT APPLIED",ISNUMBER(Applications!A885)),Applications!A885-WEEKDAY(Applications!A885,3),"")</f>
        <v/>
      </c>
      <c r="I885" s="26">
        <f>IF(AND(UPPER(TRIM(Applications!I885))="REJECTED",ISNUMBER(Applications!M885)),Applications!M885-WEEKDAY(Applications!M885,3),"")</f>
        <v/>
      </c>
      <c r="J885" s="26">
        <f>IF(AND(UPPER(TRIM(Applications!I885))="OFFER",ISNUMBER(Applications!M885)),Applications!M885-WEEKDAY(Applications!M885,3),"")</f>
        <v/>
      </c>
      <c r="K885" s="26">
        <f>IF(TRIM(Applications!J885)="","",IFERROR(LOOKUP(2,1/ISNUMBER(SEARCH($R$2:$R$25,Applications!J885)),$S$2:$S$25),""))</f>
        <v/>
      </c>
      <c r="L885" s="26">
        <f>IF(K885="","",IF(COUNTIF(K$2:K885,K885)=1,COUNTIF(K$2:K$2000,K885)+(2001-ROW())/100000,""))</f>
        <v/>
      </c>
      <c r="M885" s="26">
        <f>IF(TRIM(Applications!D885)="","",TRIM(LEFT(TRIM(Applications!D885),FIND(",",TRIM(Applications!D885)&amp;",")-1)))</f>
        <v/>
      </c>
      <c r="N885" s="26">
        <f>IF(M885="","",IF(LEN(TRIM(LEFT(TRIM(MID(TRIM(Applications!D885),FIND(",",TRIM(Applications!D885)&amp;",")+1,200)),FIND(",",TRIM(MID(TRIM(Applications!D885),FIND(",",TRIM(Applications!D885)&amp;",")+1,200))&amp;",")-1)))=2,UPPER(TRIM(LEFT(TRIM(MID(TRIM(Applications!D885),FIND(",",TRIM(Applications!D885)&amp;",")+1,200)),FIND(",",TRIM(MID(TRIM(Applications!D885),FIND(",",TRIM(Applications!D885)&amp;",")+1,200))&amp;",")-1))),IFERROR(VLOOKUP(LOWER(TRIM(LEFT(TRIM(MID(TRIM(Applications!D885),FIND(",",TRIM(Applications!D885)&amp;",")+1,200)),FIND(",",TRIM(MID(TRIM(Applications!D885),FIND(",",TRIM(Applications!D885)&amp;",")+1,200))&amp;",")-1))),$U$2:$V$67,2,FALSE),"")))</f>
        <v/>
      </c>
      <c r="O885" s="26">
        <f>IF(M885="","",IF(N885="",M885,M885&amp;", "&amp;N885))</f>
        <v/>
      </c>
      <c r="P885" s="26">
        <f>IF(O885="","",IF(COUNTIF(O$2:O885,O885)=1,COUNTIF(O$2:O$2000,O885)+(2001-ROW())/100000,""))</f>
        <v/>
      </c>
    </row>
    <row r="886">
      <c r="A886" s="26">
        <f>IF(AND(ISNUMBER(Applications!A886),ISNUMBER(Applications!M886),OR(UPPER(TRIM(Applications!I886))="INTERVIEWING",UPPER(TRIM(Applications!I886))="REJECTED",UPPER(TRIM(Applications!I886))="OFFER")),IF(Applications!M886&gt;=Applications!A886,Applications!M886-Applications!A886,""),"")</f>
        <v/>
      </c>
      <c r="B886" s="26">
        <f>IF(AND(D886=1,ISNUMBER(Applications!A886)),WEEKDAY(Applications!A886),"")</f>
        <v/>
      </c>
      <c r="C886" s="27">
        <f>IF(AND(D886=1,ISNUMBER(Applications!A886)),Applications!A886-WEEKDAY(Applications!A886,3),"")</f>
        <v/>
      </c>
      <c r="D886" s="26">
        <f>IF(OR(UPPER(TRIM(Applications!I886))="APPLIED",UPPER(TRIM(Applications!I886))="INTERVIEWING",UPPER(TRIM(Applications!I886))="REJECTED",UPPER(TRIM(Applications!I886))="OFFER"),1,0)</f>
        <v/>
      </c>
      <c r="E886" s="26">
        <f>IF(AND(ISNUMBER(Applications!M886),OR(N(Applications!O886)&gt;0,UPPER(TRIM(Applications!I886))="INTERVIEWING",UPPER(TRIM(Applications!I886))="OFFER")),Applications!M886-WEEKDAY(Applications!M886,3),"")</f>
        <v/>
      </c>
      <c r="F886" s="26">
        <f>IF(AND(UPPER(TRIM(Applications!I886))="SKIPPED",ISNUMBER(Applications!A886)),Applications!A886-WEEKDAY(Applications!A886,3),"")</f>
        <v/>
      </c>
      <c r="G886" s="26">
        <f>IF(AND(UPPER(TRIM(Applications!I886))="BOOKMARKED",ISNUMBER(Applications!A886)),Applications!A886-WEEKDAY(Applications!A886,3),"")</f>
        <v/>
      </c>
      <c r="H886" s="26">
        <f>IF(AND(UPPER(TRIM(Applications!I886))="NOT APPLIED",ISNUMBER(Applications!A886)),Applications!A886-WEEKDAY(Applications!A886,3),"")</f>
        <v/>
      </c>
      <c r="I886" s="26">
        <f>IF(AND(UPPER(TRIM(Applications!I886))="REJECTED",ISNUMBER(Applications!M886)),Applications!M886-WEEKDAY(Applications!M886,3),"")</f>
        <v/>
      </c>
      <c r="J886" s="26">
        <f>IF(AND(UPPER(TRIM(Applications!I886))="OFFER",ISNUMBER(Applications!M886)),Applications!M886-WEEKDAY(Applications!M886,3),"")</f>
        <v/>
      </c>
      <c r="K886" s="26">
        <f>IF(TRIM(Applications!J886)="","",IFERROR(LOOKUP(2,1/ISNUMBER(SEARCH($R$2:$R$25,Applications!J886)),$S$2:$S$25),""))</f>
        <v/>
      </c>
      <c r="L886" s="26">
        <f>IF(K886="","",IF(COUNTIF(K$2:K886,K886)=1,COUNTIF(K$2:K$2000,K886)+(2001-ROW())/100000,""))</f>
        <v/>
      </c>
      <c r="M886" s="26">
        <f>IF(TRIM(Applications!D886)="","",TRIM(LEFT(TRIM(Applications!D886),FIND(",",TRIM(Applications!D886)&amp;",")-1)))</f>
        <v/>
      </c>
      <c r="N886" s="26">
        <f>IF(M886="","",IF(LEN(TRIM(LEFT(TRIM(MID(TRIM(Applications!D886),FIND(",",TRIM(Applications!D886)&amp;",")+1,200)),FIND(",",TRIM(MID(TRIM(Applications!D886),FIND(",",TRIM(Applications!D886)&amp;",")+1,200))&amp;",")-1)))=2,UPPER(TRIM(LEFT(TRIM(MID(TRIM(Applications!D886),FIND(",",TRIM(Applications!D886)&amp;",")+1,200)),FIND(",",TRIM(MID(TRIM(Applications!D886),FIND(",",TRIM(Applications!D886)&amp;",")+1,200))&amp;",")-1))),IFERROR(VLOOKUP(LOWER(TRIM(LEFT(TRIM(MID(TRIM(Applications!D886),FIND(",",TRIM(Applications!D886)&amp;",")+1,200)),FIND(",",TRIM(MID(TRIM(Applications!D886),FIND(",",TRIM(Applications!D886)&amp;",")+1,200))&amp;",")-1))),$U$2:$V$67,2,FALSE),"")))</f>
        <v/>
      </c>
      <c r="O886" s="26">
        <f>IF(M886="","",IF(N886="",M886,M886&amp;", "&amp;N886))</f>
        <v/>
      </c>
      <c r="P886" s="26">
        <f>IF(O886="","",IF(COUNTIF(O$2:O886,O886)=1,COUNTIF(O$2:O$2000,O886)+(2001-ROW())/100000,""))</f>
        <v/>
      </c>
    </row>
    <row r="887">
      <c r="A887" s="26">
        <f>IF(AND(ISNUMBER(Applications!A887),ISNUMBER(Applications!M887),OR(UPPER(TRIM(Applications!I887))="INTERVIEWING",UPPER(TRIM(Applications!I887))="REJECTED",UPPER(TRIM(Applications!I887))="OFFER")),IF(Applications!M887&gt;=Applications!A887,Applications!M887-Applications!A887,""),"")</f>
        <v/>
      </c>
      <c r="B887" s="26">
        <f>IF(AND(D887=1,ISNUMBER(Applications!A887)),WEEKDAY(Applications!A887),"")</f>
        <v/>
      </c>
      <c r="C887" s="27">
        <f>IF(AND(D887=1,ISNUMBER(Applications!A887)),Applications!A887-WEEKDAY(Applications!A887,3),"")</f>
        <v/>
      </c>
      <c r="D887" s="26">
        <f>IF(OR(UPPER(TRIM(Applications!I887))="APPLIED",UPPER(TRIM(Applications!I887))="INTERVIEWING",UPPER(TRIM(Applications!I887))="REJECTED",UPPER(TRIM(Applications!I887))="OFFER"),1,0)</f>
        <v/>
      </c>
      <c r="E887" s="26">
        <f>IF(AND(ISNUMBER(Applications!M887),OR(N(Applications!O887)&gt;0,UPPER(TRIM(Applications!I887))="INTERVIEWING",UPPER(TRIM(Applications!I887))="OFFER")),Applications!M887-WEEKDAY(Applications!M887,3),"")</f>
        <v/>
      </c>
      <c r="F887" s="26">
        <f>IF(AND(UPPER(TRIM(Applications!I887))="SKIPPED",ISNUMBER(Applications!A887)),Applications!A887-WEEKDAY(Applications!A887,3),"")</f>
        <v/>
      </c>
      <c r="G887" s="26">
        <f>IF(AND(UPPER(TRIM(Applications!I887))="BOOKMARKED",ISNUMBER(Applications!A887)),Applications!A887-WEEKDAY(Applications!A887,3),"")</f>
        <v/>
      </c>
      <c r="H887" s="26">
        <f>IF(AND(UPPER(TRIM(Applications!I887))="NOT APPLIED",ISNUMBER(Applications!A887)),Applications!A887-WEEKDAY(Applications!A887,3),"")</f>
        <v/>
      </c>
      <c r="I887" s="26">
        <f>IF(AND(UPPER(TRIM(Applications!I887))="REJECTED",ISNUMBER(Applications!M887)),Applications!M887-WEEKDAY(Applications!M887,3),"")</f>
        <v/>
      </c>
      <c r="J887" s="26">
        <f>IF(AND(UPPER(TRIM(Applications!I887))="OFFER",ISNUMBER(Applications!M887)),Applications!M887-WEEKDAY(Applications!M887,3),"")</f>
        <v/>
      </c>
      <c r="K887" s="26">
        <f>IF(TRIM(Applications!J887)="","",IFERROR(LOOKUP(2,1/ISNUMBER(SEARCH($R$2:$R$25,Applications!J887)),$S$2:$S$25),""))</f>
        <v/>
      </c>
      <c r="L887" s="26">
        <f>IF(K887="","",IF(COUNTIF(K$2:K887,K887)=1,COUNTIF(K$2:K$2000,K887)+(2001-ROW())/100000,""))</f>
        <v/>
      </c>
      <c r="M887" s="26">
        <f>IF(TRIM(Applications!D887)="","",TRIM(LEFT(TRIM(Applications!D887),FIND(",",TRIM(Applications!D887)&amp;",")-1)))</f>
        <v/>
      </c>
      <c r="N887" s="26">
        <f>IF(M887="","",IF(LEN(TRIM(LEFT(TRIM(MID(TRIM(Applications!D887),FIND(",",TRIM(Applications!D887)&amp;",")+1,200)),FIND(",",TRIM(MID(TRIM(Applications!D887),FIND(",",TRIM(Applications!D887)&amp;",")+1,200))&amp;",")-1)))=2,UPPER(TRIM(LEFT(TRIM(MID(TRIM(Applications!D887),FIND(",",TRIM(Applications!D887)&amp;",")+1,200)),FIND(",",TRIM(MID(TRIM(Applications!D887),FIND(",",TRIM(Applications!D887)&amp;",")+1,200))&amp;",")-1))),IFERROR(VLOOKUP(LOWER(TRIM(LEFT(TRIM(MID(TRIM(Applications!D887),FIND(",",TRIM(Applications!D887)&amp;",")+1,200)),FIND(",",TRIM(MID(TRIM(Applications!D887),FIND(",",TRIM(Applications!D887)&amp;",")+1,200))&amp;",")-1))),$U$2:$V$67,2,FALSE),"")))</f>
        <v/>
      </c>
      <c r="O887" s="26">
        <f>IF(M887="","",IF(N887="",M887,M887&amp;", "&amp;N887))</f>
        <v/>
      </c>
      <c r="P887" s="26">
        <f>IF(O887="","",IF(COUNTIF(O$2:O887,O887)=1,COUNTIF(O$2:O$2000,O887)+(2001-ROW())/100000,""))</f>
        <v/>
      </c>
    </row>
    <row r="888">
      <c r="A888" s="26">
        <f>IF(AND(ISNUMBER(Applications!A888),ISNUMBER(Applications!M888),OR(UPPER(TRIM(Applications!I888))="INTERVIEWING",UPPER(TRIM(Applications!I888))="REJECTED",UPPER(TRIM(Applications!I888))="OFFER")),IF(Applications!M888&gt;=Applications!A888,Applications!M888-Applications!A888,""),"")</f>
        <v/>
      </c>
      <c r="B888" s="26">
        <f>IF(AND(D888=1,ISNUMBER(Applications!A888)),WEEKDAY(Applications!A888),"")</f>
        <v/>
      </c>
      <c r="C888" s="27">
        <f>IF(AND(D888=1,ISNUMBER(Applications!A888)),Applications!A888-WEEKDAY(Applications!A888,3),"")</f>
        <v/>
      </c>
      <c r="D888" s="26">
        <f>IF(OR(UPPER(TRIM(Applications!I888))="APPLIED",UPPER(TRIM(Applications!I888))="INTERVIEWING",UPPER(TRIM(Applications!I888))="REJECTED",UPPER(TRIM(Applications!I888))="OFFER"),1,0)</f>
        <v/>
      </c>
      <c r="E888" s="26">
        <f>IF(AND(ISNUMBER(Applications!M888),OR(N(Applications!O888)&gt;0,UPPER(TRIM(Applications!I888))="INTERVIEWING",UPPER(TRIM(Applications!I888))="OFFER")),Applications!M888-WEEKDAY(Applications!M888,3),"")</f>
        <v/>
      </c>
      <c r="F888" s="26">
        <f>IF(AND(UPPER(TRIM(Applications!I888))="SKIPPED",ISNUMBER(Applications!A888)),Applications!A888-WEEKDAY(Applications!A888,3),"")</f>
        <v/>
      </c>
      <c r="G888" s="26">
        <f>IF(AND(UPPER(TRIM(Applications!I888))="BOOKMARKED",ISNUMBER(Applications!A888)),Applications!A888-WEEKDAY(Applications!A888,3),"")</f>
        <v/>
      </c>
      <c r="H888" s="26">
        <f>IF(AND(UPPER(TRIM(Applications!I888))="NOT APPLIED",ISNUMBER(Applications!A888)),Applications!A888-WEEKDAY(Applications!A888,3),"")</f>
        <v/>
      </c>
      <c r="I888" s="26">
        <f>IF(AND(UPPER(TRIM(Applications!I888))="REJECTED",ISNUMBER(Applications!M888)),Applications!M888-WEEKDAY(Applications!M888,3),"")</f>
        <v/>
      </c>
      <c r="J888" s="26">
        <f>IF(AND(UPPER(TRIM(Applications!I888))="OFFER",ISNUMBER(Applications!M888)),Applications!M888-WEEKDAY(Applications!M888,3),"")</f>
        <v/>
      </c>
      <c r="K888" s="26">
        <f>IF(TRIM(Applications!J888)="","",IFERROR(LOOKUP(2,1/ISNUMBER(SEARCH($R$2:$R$25,Applications!J888)),$S$2:$S$25),""))</f>
        <v/>
      </c>
      <c r="L888" s="26">
        <f>IF(K888="","",IF(COUNTIF(K$2:K888,K888)=1,COUNTIF(K$2:K$2000,K888)+(2001-ROW())/100000,""))</f>
        <v/>
      </c>
      <c r="M888" s="26">
        <f>IF(TRIM(Applications!D888)="","",TRIM(LEFT(TRIM(Applications!D888),FIND(",",TRIM(Applications!D888)&amp;",")-1)))</f>
        <v/>
      </c>
      <c r="N888" s="26">
        <f>IF(M888="","",IF(LEN(TRIM(LEFT(TRIM(MID(TRIM(Applications!D888),FIND(",",TRIM(Applications!D888)&amp;",")+1,200)),FIND(",",TRIM(MID(TRIM(Applications!D888),FIND(",",TRIM(Applications!D888)&amp;",")+1,200))&amp;",")-1)))=2,UPPER(TRIM(LEFT(TRIM(MID(TRIM(Applications!D888),FIND(",",TRIM(Applications!D888)&amp;",")+1,200)),FIND(",",TRIM(MID(TRIM(Applications!D888),FIND(",",TRIM(Applications!D888)&amp;",")+1,200))&amp;",")-1))),IFERROR(VLOOKUP(LOWER(TRIM(LEFT(TRIM(MID(TRIM(Applications!D888),FIND(",",TRIM(Applications!D888)&amp;",")+1,200)),FIND(",",TRIM(MID(TRIM(Applications!D888),FIND(",",TRIM(Applications!D888)&amp;",")+1,200))&amp;",")-1))),$U$2:$V$67,2,FALSE),"")))</f>
        <v/>
      </c>
      <c r="O888" s="26">
        <f>IF(M888="","",IF(N888="",M888,M888&amp;", "&amp;N888))</f>
        <v/>
      </c>
      <c r="P888" s="26">
        <f>IF(O888="","",IF(COUNTIF(O$2:O888,O888)=1,COUNTIF(O$2:O$2000,O888)+(2001-ROW())/100000,""))</f>
        <v/>
      </c>
    </row>
    <row r="889">
      <c r="A889" s="26">
        <f>IF(AND(ISNUMBER(Applications!A889),ISNUMBER(Applications!M889),OR(UPPER(TRIM(Applications!I889))="INTERVIEWING",UPPER(TRIM(Applications!I889))="REJECTED",UPPER(TRIM(Applications!I889))="OFFER")),IF(Applications!M889&gt;=Applications!A889,Applications!M889-Applications!A889,""),"")</f>
        <v/>
      </c>
      <c r="B889" s="26">
        <f>IF(AND(D889=1,ISNUMBER(Applications!A889)),WEEKDAY(Applications!A889),"")</f>
        <v/>
      </c>
      <c r="C889" s="27">
        <f>IF(AND(D889=1,ISNUMBER(Applications!A889)),Applications!A889-WEEKDAY(Applications!A889,3),"")</f>
        <v/>
      </c>
      <c r="D889" s="26">
        <f>IF(OR(UPPER(TRIM(Applications!I889))="APPLIED",UPPER(TRIM(Applications!I889))="INTERVIEWING",UPPER(TRIM(Applications!I889))="REJECTED",UPPER(TRIM(Applications!I889))="OFFER"),1,0)</f>
        <v/>
      </c>
      <c r="E889" s="26">
        <f>IF(AND(ISNUMBER(Applications!M889),OR(N(Applications!O889)&gt;0,UPPER(TRIM(Applications!I889))="INTERVIEWING",UPPER(TRIM(Applications!I889))="OFFER")),Applications!M889-WEEKDAY(Applications!M889,3),"")</f>
        <v/>
      </c>
      <c r="F889" s="26">
        <f>IF(AND(UPPER(TRIM(Applications!I889))="SKIPPED",ISNUMBER(Applications!A889)),Applications!A889-WEEKDAY(Applications!A889,3),"")</f>
        <v/>
      </c>
      <c r="G889" s="26">
        <f>IF(AND(UPPER(TRIM(Applications!I889))="BOOKMARKED",ISNUMBER(Applications!A889)),Applications!A889-WEEKDAY(Applications!A889,3),"")</f>
        <v/>
      </c>
      <c r="H889" s="26">
        <f>IF(AND(UPPER(TRIM(Applications!I889))="NOT APPLIED",ISNUMBER(Applications!A889)),Applications!A889-WEEKDAY(Applications!A889,3),"")</f>
        <v/>
      </c>
      <c r="I889" s="26">
        <f>IF(AND(UPPER(TRIM(Applications!I889))="REJECTED",ISNUMBER(Applications!M889)),Applications!M889-WEEKDAY(Applications!M889,3),"")</f>
        <v/>
      </c>
      <c r="J889" s="26">
        <f>IF(AND(UPPER(TRIM(Applications!I889))="OFFER",ISNUMBER(Applications!M889)),Applications!M889-WEEKDAY(Applications!M889,3),"")</f>
        <v/>
      </c>
      <c r="K889" s="26">
        <f>IF(TRIM(Applications!J889)="","",IFERROR(LOOKUP(2,1/ISNUMBER(SEARCH($R$2:$R$25,Applications!J889)),$S$2:$S$25),""))</f>
        <v/>
      </c>
      <c r="L889" s="26">
        <f>IF(K889="","",IF(COUNTIF(K$2:K889,K889)=1,COUNTIF(K$2:K$2000,K889)+(2001-ROW())/100000,""))</f>
        <v/>
      </c>
      <c r="M889" s="26">
        <f>IF(TRIM(Applications!D889)="","",TRIM(LEFT(TRIM(Applications!D889),FIND(",",TRIM(Applications!D889)&amp;",")-1)))</f>
        <v/>
      </c>
      <c r="N889" s="26">
        <f>IF(M889="","",IF(LEN(TRIM(LEFT(TRIM(MID(TRIM(Applications!D889),FIND(",",TRIM(Applications!D889)&amp;",")+1,200)),FIND(",",TRIM(MID(TRIM(Applications!D889),FIND(",",TRIM(Applications!D889)&amp;",")+1,200))&amp;",")-1)))=2,UPPER(TRIM(LEFT(TRIM(MID(TRIM(Applications!D889),FIND(",",TRIM(Applications!D889)&amp;",")+1,200)),FIND(",",TRIM(MID(TRIM(Applications!D889),FIND(",",TRIM(Applications!D889)&amp;",")+1,200))&amp;",")-1))),IFERROR(VLOOKUP(LOWER(TRIM(LEFT(TRIM(MID(TRIM(Applications!D889),FIND(",",TRIM(Applications!D889)&amp;",")+1,200)),FIND(",",TRIM(MID(TRIM(Applications!D889),FIND(",",TRIM(Applications!D889)&amp;",")+1,200))&amp;",")-1))),$U$2:$V$67,2,FALSE),"")))</f>
        <v/>
      </c>
      <c r="O889" s="26">
        <f>IF(M889="","",IF(N889="",M889,M889&amp;", "&amp;N889))</f>
        <v/>
      </c>
      <c r="P889" s="26">
        <f>IF(O889="","",IF(COUNTIF(O$2:O889,O889)=1,COUNTIF(O$2:O$2000,O889)+(2001-ROW())/100000,""))</f>
        <v/>
      </c>
    </row>
    <row r="890">
      <c r="A890" s="26">
        <f>IF(AND(ISNUMBER(Applications!A890),ISNUMBER(Applications!M890),OR(UPPER(TRIM(Applications!I890))="INTERVIEWING",UPPER(TRIM(Applications!I890))="REJECTED",UPPER(TRIM(Applications!I890))="OFFER")),IF(Applications!M890&gt;=Applications!A890,Applications!M890-Applications!A890,""),"")</f>
        <v/>
      </c>
      <c r="B890" s="26">
        <f>IF(AND(D890=1,ISNUMBER(Applications!A890)),WEEKDAY(Applications!A890),"")</f>
        <v/>
      </c>
      <c r="C890" s="27">
        <f>IF(AND(D890=1,ISNUMBER(Applications!A890)),Applications!A890-WEEKDAY(Applications!A890,3),"")</f>
        <v/>
      </c>
      <c r="D890" s="26">
        <f>IF(OR(UPPER(TRIM(Applications!I890))="APPLIED",UPPER(TRIM(Applications!I890))="INTERVIEWING",UPPER(TRIM(Applications!I890))="REJECTED",UPPER(TRIM(Applications!I890))="OFFER"),1,0)</f>
        <v/>
      </c>
      <c r="E890" s="26">
        <f>IF(AND(ISNUMBER(Applications!M890),OR(N(Applications!O890)&gt;0,UPPER(TRIM(Applications!I890))="INTERVIEWING",UPPER(TRIM(Applications!I890))="OFFER")),Applications!M890-WEEKDAY(Applications!M890,3),"")</f>
        <v/>
      </c>
      <c r="F890" s="26">
        <f>IF(AND(UPPER(TRIM(Applications!I890))="SKIPPED",ISNUMBER(Applications!A890)),Applications!A890-WEEKDAY(Applications!A890,3),"")</f>
        <v/>
      </c>
      <c r="G890" s="26">
        <f>IF(AND(UPPER(TRIM(Applications!I890))="BOOKMARKED",ISNUMBER(Applications!A890)),Applications!A890-WEEKDAY(Applications!A890,3),"")</f>
        <v/>
      </c>
      <c r="H890" s="26">
        <f>IF(AND(UPPER(TRIM(Applications!I890))="NOT APPLIED",ISNUMBER(Applications!A890)),Applications!A890-WEEKDAY(Applications!A890,3),"")</f>
        <v/>
      </c>
      <c r="I890" s="26">
        <f>IF(AND(UPPER(TRIM(Applications!I890))="REJECTED",ISNUMBER(Applications!M890)),Applications!M890-WEEKDAY(Applications!M890,3),"")</f>
        <v/>
      </c>
      <c r="J890" s="26">
        <f>IF(AND(UPPER(TRIM(Applications!I890))="OFFER",ISNUMBER(Applications!M890)),Applications!M890-WEEKDAY(Applications!M890,3),"")</f>
        <v/>
      </c>
      <c r="K890" s="26">
        <f>IF(TRIM(Applications!J890)="","",IFERROR(LOOKUP(2,1/ISNUMBER(SEARCH($R$2:$R$25,Applications!J890)),$S$2:$S$25),""))</f>
        <v/>
      </c>
      <c r="L890" s="26">
        <f>IF(K890="","",IF(COUNTIF(K$2:K890,K890)=1,COUNTIF(K$2:K$2000,K890)+(2001-ROW())/100000,""))</f>
        <v/>
      </c>
      <c r="M890" s="26">
        <f>IF(TRIM(Applications!D890)="","",TRIM(LEFT(TRIM(Applications!D890),FIND(",",TRIM(Applications!D890)&amp;",")-1)))</f>
        <v/>
      </c>
      <c r="N890" s="26">
        <f>IF(M890="","",IF(LEN(TRIM(LEFT(TRIM(MID(TRIM(Applications!D890),FIND(",",TRIM(Applications!D890)&amp;",")+1,200)),FIND(",",TRIM(MID(TRIM(Applications!D890),FIND(",",TRIM(Applications!D890)&amp;",")+1,200))&amp;",")-1)))=2,UPPER(TRIM(LEFT(TRIM(MID(TRIM(Applications!D890),FIND(",",TRIM(Applications!D890)&amp;",")+1,200)),FIND(",",TRIM(MID(TRIM(Applications!D890),FIND(",",TRIM(Applications!D890)&amp;",")+1,200))&amp;",")-1))),IFERROR(VLOOKUP(LOWER(TRIM(LEFT(TRIM(MID(TRIM(Applications!D890),FIND(",",TRIM(Applications!D890)&amp;",")+1,200)),FIND(",",TRIM(MID(TRIM(Applications!D890),FIND(",",TRIM(Applications!D890)&amp;",")+1,200))&amp;",")-1))),$U$2:$V$67,2,FALSE),"")))</f>
        <v/>
      </c>
      <c r="O890" s="26">
        <f>IF(M890="","",IF(N890="",M890,M890&amp;", "&amp;N890))</f>
        <v/>
      </c>
      <c r="P890" s="26">
        <f>IF(O890="","",IF(COUNTIF(O$2:O890,O890)=1,COUNTIF(O$2:O$2000,O890)+(2001-ROW())/100000,""))</f>
        <v/>
      </c>
    </row>
    <row r="891">
      <c r="A891" s="26">
        <f>IF(AND(ISNUMBER(Applications!A891),ISNUMBER(Applications!M891),OR(UPPER(TRIM(Applications!I891))="INTERVIEWING",UPPER(TRIM(Applications!I891))="REJECTED",UPPER(TRIM(Applications!I891))="OFFER")),IF(Applications!M891&gt;=Applications!A891,Applications!M891-Applications!A891,""),"")</f>
        <v/>
      </c>
      <c r="B891" s="26">
        <f>IF(AND(D891=1,ISNUMBER(Applications!A891)),WEEKDAY(Applications!A891),"")</f>
        <v/>
      </c>
      <c r="C891" s="27">
        <f>IF(AND(D891=1,ISNUMBER(Applications!A891)),Applications!A891-WEEKDAY(Applications!A891,3),"")</f>
        <v/>
      </c>
      <c r="D891" s="26">
        <f>IF(OR(UPPER(TRIM(Applications!I891))="APPLIED",UPPER(TRIM(Applications!I891))="INTERVIEWING",UPPER(TRIM(Applications!I891))="REJECTED",UPPER(TRIM(Applications!I891))="OFFER"),1,0)</f>
        <v/>
      </c>
      <c r="E891" s="26">
        <f>IF(AND(ISNUMBER(Applications!M891),OR(N(Applications!O891)&gt;0,UPPER(TRIM(Applications!I891))="INTERVIEWING",UPPER(TRIM(Applications!I891))="OFFER")),Applications!M891-WEEKDAY(Applications!M891,3),"")</f>
        <v/>
      </c>
      <c r="F891" s="26">
        <f>IF(AND(UPPER(TRIM(Applications!I891))="SKIPPED",ISNUMBER(Applications!A891)),Applications!A891-WEEKDAY(Applications!A891,3),"")</f>
        <v/>
      </c>
      <c r="G891" s="26">
        <f>IF(AND(UPPER(TRIM(Applications!I891))="BOOKMARKED",ISNUMBER(Applications!A891)),Applications!A891-WEEKDAY(Applications!A891,3),"")</f>
        <v/>
      </c>
      <c r="H891" s="26">
        <f>IF(AND(UPPER(TRIM(Applications!I891))="NOT APPLIED",ISNUMBER(Applications!A891)),Applications!A891-WEEKDAY(Applications!A891,3),"")</f>
        <v/>
      </c>
      <c r="I891" s="26">
        <f>IF(AND(UPPER(TRIM(Applications!I891))="REJECTED",ISNUMBER(Applications!M891)),Applications!M891-WEEKDAY(Applications!M891,3),"")</f>
        <v/>
      </c>
      <c r="J891" s="26">
        <f>IF(AND(UPPER(TRIM(Applications!I891))="OFFER",ISNUMBER(Applications!M891)),Applications!M891-WEEKDAY(Applications!M891,3),"")</f>
        <v/>
      </c>
      <c r="K891" s="26">
        <f>IF(TRIM(Applications!J891)="","",IFERROR(LOOKUP(2,1/ISNUMBER(SEARCH($R$2:$R$25,Applications!J891)),$S$2:$S$25),""))</f>
        <v/>
      </c>
      <c r="L891" s="26">
        <f>IF(K891="","",IF(COUNTIF(K$2:K891,K891)=1,COUNTIF(K$2:K$2000,K891)+(2001-ROW())/100000,""))</f>
        <v/>
      </c>
      <c r="M891" s="26">
        <f>IF(TRIM(Applications!D891)="","",TRIM(LEFT(TRIM(Applications!D891),FIND(",",TRIM(Applications!D891)&amp;",")-1)))</f>
        <v/>
      </c>
      <c r="N891" s="26">
        <f>IF(M891="","",IF(LEN(TRIM(LEFT(TRIM(MID(TRIM(Applications!D891),FIND(",",TRIM(Applications!D891)&amp;",")+1,200)),FIND(",",TRIM(MID(TRIM(Applications!D891),FIND(",",TRIM(Applications!D891)&amp;",")+1,200))&amp;",")-1)))=2,UPPER(TRIM(LEFT(TRIM(MID(TRIM(Applications!D891),FIND(",",TRIM(Applications!D891)&amp;",")+1,200)),FIND(",",TRIM(MID(TRIM(Applications!D891),FIND(",",TRIM(Applications!D891)&amp;",")+1,200))&amp;",")-1))),IFERROR(VLOOKUP(LOWER(TRIM(LEFT(TRIM(MID(TRIM(Applications!D891),FIND(",",TRIM(Applications!D891)&amp;",")+1,200)),FIND(",",TRIM(MID(TRIM(Applications!D891),FIND(",",TRIM(Applications!D891)&amp;",")+1,200))&amp;",")-1))),$U$2:$V$67,2,FALSE),"")))</f>
        <v/>
      </c>
      <c r="O891" s="26">
        <f>IF(M891="","",IF(N891="",M891,M891&amp;", "&amp;N891))</f>
        <v/>
      </c>
      <c r="P891" s="26">
        <f>IF(O891="","",IF(COUNTIF(O$2:O891,O891)=1,COUNTIF(O$2:O$2000,O891)+(2001-ROW())/100000,""))</f>
        <v/>
      </c>
    </row>
    <row r="892">
      <c r="A892" s="26">
        <f>IF(AND(ISNUMBER(Applications!A892),ISNUMBER(Applications!M892),OR(UPPER(TRIM(Applications!I892))="INTERVIEWING",UPPER(TRIM(Applications!I892))="REJECTED",UPPER(TRIM(Applications!I892))="OFFER")),IF(Applications!M892&gt;=Applications!A892,Applications!M892-Applications!A892,""),"")</f>
        <v/>
      </c>
      <c r="B892" s="26">
        <f>IF(AND(D892=1,ISNUMBER(Applications!A892)),WEEKDAY(Applications!A892),"")</f>
        <v/>
      </c>
      <c r="C892" s="27">
        <f>IF(AND(D892=1,ISNUMBER(Applications!A892)),Applications!A892-WEEKDAY(Applications!A892,3),"")</f>
        <v/>
      </c>
      <c r="D892" s="26">
        <f>IF(OR(UPPER(TRIM(Applications!I892))="APPLIED",UPPER(TRIM(Applications!I892))="INTERVIEWING",UPPER(TRIM(Applications!I892))="REJECTED",UPPER(TRIM(Applications!I892))="OFFER"),1,0)</f>
        <v/>
      </c>
      <c r="E892" s="26">
        <f>IF(AND(ISNUMBER(Applications!M892),OR(N(Applications!O892)&gt;0,UPPER(TRIM(Applications!I892))="INTERVIEWING",UPPER(TRIM(Applications!I892))="OFFER")),Applications!M892-WEEKDAY(Applications!M892,3),"")</f>
        <v/>
      </c>
      <c r="F892" s="26">
        <f>IF(AND(UPPER(TRIM(Applications!I892))="SKIPPED",ISNUMBER(Applications!A892)),Applications!A892-WEEKDAY(Applications!A892,3),"")</f>
        <v/>
      </c>
      <c r="G892" s="26">
        <f>IF(AND(UPPER(TRIM(Applications!I892))="BOOKMARKED",ISNUMBER(Applications!A892)),Applications!A892-WEEKDAY(Applications!A892,3),"")</f>
        <v/>
      </c>
      <c r="H892" s="26">
        <f>IF(AND(UPPER(TRIM(Applications!I892))="NOT APPLIED",ISNUMBER(Applications!A892)),Applications!A892-WEEKDAY(Applications!A892,3),"")</f>
        <v/>
      </c>
      <c r="I892" s="26">
        <f>IF(AND(UPPER(TRIM(Applications!I892))="REJECTED",ISNUMBER(Applications!M892)),Applications!M892-WEEKDAY(Applications!M892,3),"")</f>
        <v/>
      </c>
      <c r="J892" s="26">
        <f>IF(AND(UPPER(TRIM(Applications!I892))="OFFER",ISNUMBER(Applications!M892)),Applications!M892-WEEKDAY(Applications!M892,3),"")</f>
        <v/>
      </c>
      <c r="K892" s="26">
        <f>IF(TRIM(Applications!J892)="","",IFERROR(LOOKUP(2,1/ISNUMBER(SEARCH($R$2:$R$25,Applications!J892)),$S$2:$S$25),""))</f>
        <v/>
      </c>
      <c r="L892" s="26">
        <f>IF(K892="","",IF(COUNTIF(K$2:K892,K892)=1,COUNTIF(K$2:K$2000,K892)+(2001-ROW())/100000,""))</f>
        <v/>
      </c>
      <c r="M892" s="26">
        <f>IF(TRIM(Applications!D892)="","",TRIM(LEFT(TRIM(Applications!D892),FIND(",",TRIM(Applications!D892)&amp;",")-1)))</f>
        <v/>
      </c>
      <c r="N892" s="26">
        <f>IF(M892="","",IF(LEN(TRIM(LEFT(TRIM(MID(TRIM(Applications!D892),FIND(",",TRIM(Applications!D892)&amp;",")+1,200)),FIND(",",TRIM(MID(TRIM(Applications!D892),FIND(",",TRIM(Applications!D892)&amp;",")+1,200))&amp;",")-1)))=2,UPPER(TRIM(LEFT(TRIM(MID(TRIM(Applications!D892),FIND(",",TRIM(Applications!D892)&amp;",")+1,200)),FIND(",",TRIM(MID(TRIM(Applications!D892),FIND(",",TRIM(Applications!D892)&amp;",")+1,200))&amp;",")-1))),IFERROR(VLOOKUP(LOWER(TRIM(LEFT(TRIM(MID(TRIM(Applications!D892),FIND(",",TRIM(Applications!D892)&amp;",")+1,200)),FIND(",",TRIM(MID(TRIM(Applications!D892),FIND(",",TRIM(Applications!D892)&amp;",")+1,200))&amp;",")-1))),$U$2:$V$67,2,FALSE),"")))</f>
        <v/>
      </c>
      <c r="O892" s="26">
        <f>IF(M892="","",IF(N892="",M892,M892&amp;", "&amp;N892))</f>
        <v/>
      </c>
      <c r="P892" s="26">
        <f>IF(O892="","",IF(COUNTIF(O$2:O892,O892)=1,COUNTIF(O$2:O$2000,O892)+(2001-ROW())/100000,""))</f>
        <v/>
      </c>
    </row>
    <row r="893">
      <c r="A893" s="26">
        <f>IF(AND(ISNUMBER(Applications!A893),ISNUMBER(Applications!M893),OR(UPPER(TRIM(Applications!I893))="INTERVIEWING",UPPER(TRIM(Applications!I893))="REJECTED",UPPER(TRIM(Applications!I893))="OFFER")),IF(Applications!M893&gt;=Applications!A893,Applications!M893-Applications!A893,""),"")</f>
        <v/>
      </c>
      <c r="B893" s="26">
        <f>IF(AND(D893=1,ISNUMBER(Applications!A893)),WEEKDAY(Applications!A893),"")</f>
        <v/>
      </c>
      <c r="C893" s="27">
        <f>IF(AND(D893=1,ISNUMBER(Applications!A893)),Applications!A893-WEEKDAY(Applications!A893,3),"")</f>
        <v/>
      </c>
      <c r="D893" s="26">
        <f>IF(OR(UPPER(TRIM(Applications!I893))="APPLIED",UPPER(TRIM(Applications!I893))="INTERVIEWING",UPPER(TRIM(Applications!I893))="REJECTED",UPPER(TRIM(Applications!I893))="OFFER"),1,0)</f>
        <v/>
      </c>
      <c r="E893" s="26">
        <f>IF(AND(ISNUMBER(Applications!M893),OR(N(Applications!O893)&gt;0,UPPER(TRIM(Applications!I893))="INTERVIEWING",UPPER(TRIM(Applications!I893))="OFFER")),Applications!M893-WEEKDAY(Applications!M893,3),"")</f>
        <v/>
      </c>
      <c r="F893" s="26">
        <f>IF(AND(UPPER(TRIM(Applications!I893))="SKIPPED",ISNUMBER(Applications!A893)),Applications!A893-WEEKDAY(Applications!A893,3),"")</f>
        <v/>
      </c>
      <c r="G893" s="26">
        <f>IF(AND(UPPER(TRIM(Applications!I893))="BOOKMARKED",ISNUMBER(Applications!A893)),Applications!A893-WEEKDAY(Applications!A893,3),"")</f>
        <v/>
      </c>
      <c r="H893" s="26">
        <f>IF(AND(UPPER(TRIM(Applications!I893))="NOT APPLIED",ISNUMBER(Applications!A893)),Applications!A893-WEEKDAY(Applications!A893,3),"")</f>
        <v/>
      </c>
      <c r="I893" s="26">
        <f>IF(AND(UPPER(TRIM(Applications!I893))="REJECTED",ISNUMBER(Applications!M893)),Applications!M893-WEEKDAY(Applications!M893,3),"")</f>
        <v/>
      </c>
      <c r="J893" s="26">
        <f>IF(AND(UPPER(TRIM(Applications!I893))="OFFER",ISNUMBER(Applications!M893)),Applications!M893-WEEKDAY(Applications!M893,3),"")</f>
        <v/>
      </c>
      <c r="K893" s="26">
        <f>IF(TRIM(Applications!J893)="","",IFERROR(LOOKUP(2,1/ISNUMBER(SEARCH($R$2:$R$25,Applications!J893)),$S$2:$S$25),""))</f>
        <v/>
      </c>
      <c r="L893" s="26">
        <f>IF(K893="","",IF(COUNTIF(K$2:K893,K893)=1,COUNTIF(K$2:K$2000,K893)+(2001-ROW())/100000,""))</f>
        <v/>
      </c>
      <c r="M893" s="26">
        <f>IF(TRIM(Applications!D893)="","",TRIM(LEFT(TRIM(Applications!D893),FIND(",",TRIM(Applications!D893)&amp;",")-1)))</f>
        <v/>
      </c>
      <c r="N893" s="26">
        <f>IF(M893="","",IF(LEN(TRIM(LEFT(TRIM(MID(TRIM(Applications!D893),FIND(",",TRIM(Applications!D893)&amp;",")+1,200)),FIND(",",TRIM(MID(TRIM(Applications!D893),FIND(",",TRIM(Applications!D893)&amp;",")+1,200))&amp;",")-1)))=2,UPPER(TRIM(LEFT(TRIM(MID(TRIM(Applications!D893),FIND(",",TRIM(Applications!D893)&amp;",")+1,200)),FIND(",",TRIM(MID(TRIM(Applications!D893),FIND(",",TRIM(Applications!D893)&amp;",")+1,200))&amp;",")-1))),IFERROR(VLOOKUP(LOWER(TRIM(LEFT(TRIM(MID(TRIM(Applications!D893),FIND(",",TRIM(Applications!D893)&amp;",")+1,200)),FIND(",",TRIM(MID(TRIM(Applications!D893),FIND(",",TRIM(Applications!D893)&amp;",")+1,200))&amp;",")-1))),$U$2:$V$67,2,FALSE),"")))</f>
        <v/>
      </c>
      <c r="O893" s="26">
        <f>IF(M893="","",IF(N893="",M893,M893&amp;", "&amp;N893))</f>
        <v/>
      </c>
      <c r="P893" s="26">
        <f>IF(O893="","",IF(COUNTIF(O$2:O893,O893)=1,COUNTIF(O$2:O$2000,O893)+(2001-ROW())/100000,""))</f>
        <v/>
      </c>
    </row>
    <row r="894">
      <c r="A894" s="26">
        <f>IF(AND(ISNUMBER(Applications!A894),ISNUMBER(Applications!M894),OR(UPPER(TRIM(Applications!I894))="INTERVIEWING",UPPER(TRIM(Applications!I894))="REJECTED",UPPER(TRIM(Applications!I894))="OFFER")),IF(Applications!M894&gt;=Applications!A894,Applications!M894-Applications!A894,""),"")</f>
        <v/>
      </c>
      <c r="B894" s="26">
        <f>IF(AND(D894=1,ISNUMBER(Applications!A894)),WEEKDAY(Applications!A894),"")</f>
        <v/>
      </c>
      <c r="C894" s="27">
        <f>IF(AND(D894=1,ISNUMBER(Applications!A894)),Applications!A894-WEEKDAY(Applications!A894,3),"")</f>
        <v/>
      </c>
      <c r="D894" s="26">
        <f>IF(OR(UPPER(TRIM(Applications!I894))="APPLIED",UPPER(TRIM(Applications!I894))="INTERVIEWING",UPPER(TRIM(Applications!I894))="REJECTED",UPPER(TRIM(Applications!I894))="OFFER"),1,0)</f>
        <v/>
      </c>
      <c r="E894" s="26">
        <f>IF(AND(ISNUMBER(Applications!M894),OR(N(Applications!O894)&gt;0,UPPER(TRIM(Applications!I894))="INTERVIEWING",UPPER(TRIM(Applications!I894))="OFFER")),Applications!M894-WEEKDAY(Applications!M894,3),"")</f>
        <v/>
      </c>
      <c r="F894" s="26">
        <f>IF(AND(UPPER(TRIM(Applications!I894))="SKIPPED",ISNUMBER(Applications!A894)),Applications!A894-WEEKDAY(Applications!A894,3),"")</f>
        <v/>
      </c>
      <c r="G894" s="26">
        <f>IF(AND(UPPER(TRIM(Applications!I894))="BOOKMARKED",ISNUMBER(Applications!A894)),Applications!A894-WEEKDAY(Applications!A894,3),"")</f>
        <v/>
      </c>
      <c r="H894" s="26">
        <f>IF(AND(UPPER(TRIM(Applications!I894))="NOT APPLIED",ISNUMBER(Applications!A894)),Applications!A894-WEEKDAY(Applications!A894,3),"")</f>
        <v/>
      </c>
      <c r="I894" s="26">
        <f>IF(AND(UPPER(TRIM(Applications!I894))="REJECTED",ISNUMBER(Applications!M894)),Applications!M894-WEEKDAY(Applications!M894,3),"")</f>
        <v/>
      </c>
      <c r="J894" s="26">
        <f>IF(AND(UPPER(TRIM(Applications!I894))="OFFER",ISNUMBER(Applications!M894)),Applications!M894-WEEKDAY(Applications!M894,3),"")</f>
        <v/>
      </c>
      <c r="K894" s="26">
        <f>IF(TRIM(Applications!J894)="","",IFERROR(LOOKUP(2,1/ISNUMBER(SEARCH($R$2:$R$25,Applications!J894)),$S$2:$S$25),""))</f>
        <v/>
      </c>
      <c r="L894" s="26">
        <f>IF(K894="","",IF(COUNTIF(K$2:K894,K894)=1,COUNTIF(K$2:K$2000,K894)+(2001-ROW())/100000,""))</f>
        <v/>
      </c>
      <c r="M894" s="26">
        <f>IF(TRIM(Applications!D894)="","",TRIM(LEFT(TRIM(Applications!D894),FIND(",",TRIM(Applications!D894)&amp;",")-1)))</f>
        <v/>
      </c>
      <c r="N894" s="26">
        <f>IF(M894="","",IF(LEN(TRIM(LEFT(TRIM(MID(TRIM(Applications!D894),FIND(",",TRIM(Applications!D894)&amp;",")+1,200)),FIND(",",TRIM(MID(TRIM(Applications!D894),FIND(",",TRIM(Applications!D894)&amp;",")+1,200))&amp;",")-1)))=2,UPPER(TRIM(LEFT(TRIM(MID(TRIM(Applications!D894),FIND(",",TRIM(Applications!D894)&amp;",")+1,200)),FIND(",",TRIM(MID(TRIM(Applications!D894),FIND(",",TRIM(Applications!D894)&amp;",")+1,200))&amp;",")-1))),IFERROR(VLOOKUP(LOWER(TRIM(LEFT(TRIM(MID(TRIM(Applications!D894),FIND(",",TRIM(Applications!D894)&amp;",")+1,200)),FIND(",",TRIM(MID(TRIM(Applications!D894),FIND(",",TRIM(Applications!D894)&amp;",")+1,200))&amp;",")-1))),$U$2:$V$67,2,FALSE),"")))</f>
        <v/>
      </c>
      <c r="O894" s="26">
        <f>IF(M894="","",IF(N894="",M894,M894&amp;", "&amp;N894))</f>
        <v/>
      </c>
      <c r="P894" s="26">
        <f>IF(O894="","",IF(COUNTIF(O$2:O894,O894)=1,COUNTIF(O$2:O$2000,O894)+(2001-ROW())/100000,""))</f>
        <v/>
      </c>
    </row>
    <row r="895">
      <c r="A895" s="26">
        <f>IF(AND(ISNUMBER(Applications!A895),ISNUMBER(Applications!M895),OR(UPPER(TRIM(Applications!I895))="INTERVIEWING",UPPER(TRIM(Applications!I895))="REJECTED",UPPER(TRIM(Applications!I895))="OFFER")),IF(Applications!M895&gt;=Applications!A895,Applications!M895-Applications!A895,""),"")</f>
        <v/>
      </c>
      <c r="B895" s="26">
        <f>IF(AND(D895=1,ISNUMBER(Applications!A895)),WEEKDAY(Applications!A895),"")</f>
        <v/>
      </c>
      <c r="C895" s="27">
        <f>IF(AND(D895=1,ISNUMBER(Applications!A895)),Applications!A895-WEEKDAY(Applications!A895,3),"")</f>
        <v/>
      </c>
      <c r="D895" s="26">
        <f>IF(OR(UPPER(TRIM(Applications!I895))="APPLIED",UPPER(TRIM(Applications!I895))="INTERVIEWING",UPPER(TRIM(Applications!I895))="REJECTED",UPPER(TRIM(Applications!I895))="OFFER"),1,0)</f>
        <v/>
      </c>
      <c r="E895" s="26">
        <f>IF(AND(ISNUMBER(Applications!M895),OR(N(Applications!O895)&gt;0,UPPER(TRIM(Applications!I895))="INTERVIEWING",UPPER(TRIM(Applications!I895))="OFFER")),Applications!M895-WEEKDAY(Applications!M895,3),"")</f>
        <v/>
      </c>
      <c r="F895" s="26">
        <f>IF(AND(UPPER(TRIM(Applications!I895))="SKIPPED",ISNUMBER(Applications!A895)),Applications!A895-WEEKDAY(Applications!A895,3),"")</f>
        <v/>
      </c>
      <c r="G895" s="26">
        <f>IF(AND(UPPER(TRIM(Applications!I895))="BOOKMARKED",ISNUMBER(Applications!A895)),Applications!A895-WEEKDAY(Applications!A895,3),"")</f>
        <v/>
      </c>
      <c r="H895" s="26">
        <f>IF(AND(UPPER(TRIM(Applications!I895))="NOT APPLIED",ISNUMBER(Applications!A895)),Applications!A895-WEEKDAY(Applications!A895,3),"")</f>
        <v/>
      </c>
      <c r="I895" s="26">
        <f>IF(AND(UPPER(TRIM(Applications!I895))="REJECTED",ISNUMBER(Applications!M895)),Applications!M895-WEEKDAY(Applications!M895,3),"")</f>
        <v/>
      </c>
      <c r="J895" s="26">
        <f>IF(AND(UPPER(TRIM(Applications!I895))="OFFER",ISNUMBER(Applications!M895)),Applications!M895-WEEKDAY(Applications!M895,3),"")</f>
        <v/>
      </c>
      <c r="K895" s="26">
        <f>IF(TRIM(Applications!J895)="","",IFERROR(LOOKUP(2,1/ISNUMBER(SEARCH($R$2:$R$25,Applications!J895)),$S$2:$S$25),""))</f>
        <v/>
      </c>
      <c r="L895" s="26">
        <f>IF(K895="","",IF(COUNTIF(K$2:K895,K895)=1,COUNTIF(K$2:K$2000,K895)+(2001-ROW())/100000,""))</f>
        <v/>
      </c>
      <c r="M895" s="26">
        <f>IF(TRIM(Applications!D895)="","",TRIM(LEFT(TRIM(Applications!D895),FIND(",",TRIM(Applications!D895)&amp;",")-1)))</f>
        <v/>
      </c>
      <c r="N895" s="26">
        <f>IF(M895="","",IF(LEN(TRIM(LEFT(TRIM(MID(TRIM(Applications!D895),FIND(",",TRIM(Applications!D895)&amp;",")+1,200)),FIND(",",TRIM(MID(TRIM(Applications!D895),FIND(",",TRIM(Applications!D895)&amp;",")+1,200))&amp;",")-1)))=2,UPPER(TRIM(LEFT(TRIM(MID(TRIM(Applications!D895),FIND(",",TRIM(Applications!D895)&amp;",")+1,200)),FIND(",",TRIM(MID(TRIM(Applications!D895),FIND(",",TRIM(Applications!D895)&amp;",")+1,200))&amp;",")-1))),IFERROR(VLOOKUP(LOWER(TRIM(LEFT(TRIM(MID(TRIM(Applications!D895),FIND(",",TRIM(Applications!D895)&amp;",")+1,200)),FIND(",",TRIM(MID(TRIM(Applications!D895),FIND(",",TRIM(Applications!D895)&amp;",")+1,200))&amp;",")-1))),$U$2:$V$67,2,FALSE),"")))</f>
        <v/>
      </c>
      <c r="O895" s="26">
        <f>IF(M895="","",IF(N895="",M895,M895&amp;", "&amp;N895))</f>
        <v/>
      </c>
      <c r="P895" s="26">
        <f>IF(O895="","",IF(COUNTIF(O$2:O895,O895)=1,COUNTIF(O$2:O$2000,O895)+(2001-ROW())/100000,""))</f>
        <v/>
      </c>
    </row>
    <row r="896">
      <c r="A896" s="26">
        <f>IF(AND(ISNUMBER(Applications!A896),ISNUMBER(Applications!M896),OR(UPPER(TRIM(Applications!I896))="INTERVIEWING",UPPER(TRIM(Applications!I896))="REJECTED",UPPER(TRIM(Applications!I896))="OFFER")),IF(Applications!M896&gt;=Applications!A896,Applications!M896-Applications!A896,""),"")</f>
        <v/>
      </c>
      <c r="B896" s="26">
        <f>IF(AND(D896=1,ISNUMBER(Applications!A896)),WEEKDAY(Applications!A896),"")</f>
        <v/>
      </c>
      <c r="C896" s="27">
        <f>IF(AND(D896=1,ISNUMBER(Applications!A896)),Applications!A896-WEEKDAY(Applications!A896,3),"")</f>
        <v/>
      </c>
      <c r="D896" s="26">
        <f>IF(OR(UPPER(TRIM(Applications!I896))="APPLIED",UPPER(TRIM(Applications!I896))="INTERVIEWING",UPPER(TRIM(Applications!I896))="REJECTED",UPPER(TRIM(Applications!I896))="OFFER"),1,0)</f>
        <v/>
      </c>
      <c r="E896" s="26">
        <f>IF(AND(ISNUMBER(Applications!M896),OR(N(Applications!O896)&gt;0,UPPER(TRIM(Applications!I896))="INTERVIEWING",UPPER(TRIM(Applications!I896))="OFFER")),Applications!M896-WEEKDAY(Applications!M896,3),"")</f>
        <v/>
      </c>
      <c r="F896" s="26">
        <f>IF(AND(UPPER(TRIM(Applications!I896))="SKIPPED",ISNUMBER(Applications!A896)),Applications!A896-WEEKDAY(Applications!A896,3),"")</f>
        <v/>
      </c>
      <c r="G896" s="26">
        <f>IF(AND(UPPER(TRIM(Applications!I896))="BOOKMARKED",ISNUMBER(Applications!A896)),Applications!A896-WEEKDAY(Applications!A896,3),"")</f>
        <v/>
      </c>
      <c r="H896" s="26">
        <f>IF(AND(UPPER(TRIM(Applications!I896))="NOT APPLIED",ISNUMBER(Applications!A896)),Applications!A896-WEEKDAY(Applications!A896,3),"")</f>
        <v/>
      </c>
      <c r="I896" s="26">
        <f>IF(AND(UPPER(TRIM(Applications!I896))="REJECTED",ISNUMBER(Applications!M896)),Applications!M896-WEEKDAY(Applications!M896,3),"")</f>
        <v/>
      </c>
      <c r="J896" s="26">
        <f>IF(AND(UPPER(TRIM(Applications!I896))="OFFER",ISNUMBER(Applications!M896)),Applications!M896-WEEKDAY(Applications!M896,3),"")</f>
        <v/>
      </c>
      <c r="K896" s="26">
        <f>IF(TRIM(Applications!J896)="","",IFERROR(LOOKUP(2,1/ISNUMBER(SEARCH($R$2:$R$25,Applications!J896)),$S$2:$S$25),""))</f>
        <v/>
      </c>
      <c r="L896" s="26">
        <f>IF(K896="","",IF(COUNTIF(K$2:K896,K896)=1,COUNTIF(K$2:K$2000,K896)+(2001-ROW())/100000,""))</f>
        <v/>
      </c>
      <c r="M896" s="26">
        <f>IF(TRIM(Applications!D896)="","",TRIM(LEFT(TRIM(Applications!D896),FIND(",",TRIM(Applications!D896)&amp;",")-1)))</f>
        <v/>
      </c>
      <c r="N896" s="26">
        <f>IF(M896="","",IF(LEN(TRIM(LEFT(TRIM(MID(TRIM(Applications!D896),FIND(",",TRIM(Applications!D896)&amp;",")+1,200)),FIND(",",TRIM(MID(TRIM(Applications!D896),FIND(",",TRIM(Applications!D896)&amp;",")+1,200))&amp;",")-1)))=2,UPPER(TRIM(LEFT(TRIM(MID(TRIM(Applications!D896),FIND(",",TRIM(Applications!D896)&amp;",")+1,200)),FIND(",",TRIM(MID(TRIM(Applications!D896),FIND(",",TRIM(Applications!D896)&amp;",")+1,200))&amp;",")-1))),IFERROR(VLOOKUP(LOWER(TRIM(LEFT(TRIM(MID(TRIM(Applications!D896),FIND(",",TRIM(Applications!D896)&amp;",")+1,200)),FIND(",",TRIM(MID(TRIM(Applications!D896),FIND(",",TRIM(Applications!D896)&amp;",")+1,200))&amp;",")-1))),$U$2:$V$67,2,FALSE),"")))</f>
        <v/>
      </c>
      <c r="O896" s="26">
        <f>IF(M896="","",IF(N896="",M896,M896&amp;", "&amp;N896))</f>
        <v/>
      </c>
      <c r="P896" s="26">
        <f>IF(O896="","",IF(COUNTIF(O$2:O896,O896)=1,COUNTIF(O$2:O$2000,O896)+(2001-ROW())/100000,""))</f>
        <v/>
      </c>
    </row>
    <row r="897">
      <c r="A897" s="26">
        <f>IF(AND(ISNUMBER(Applications!A897),ISNUMBER(Applications!M897),OR(UPPER(TRIM(Applications!I897))="INTERVIEWING",UPPER(TRIM(Applications!I897))="REJECTED",UPPER(TRIM(Applications!I897))="OFFER")),IF(Applications!M897&gt;=Applications!A897,Applications!M897-Applications!A897,""),"")</f>
        <v/>
      </c>
      <c r="B897" s="26">
        <f>IF(AND(D897=1,ISNUMBER(Applications!A897)),WEEKDAY(Applications!A897),"")</f>
        <v/>
      </c>
      <c r="C897" s="27">
        <f>IF(AND(D897=1,ISNUMBER(Applications!A897)),Applications!A897-WEEKDAY(Applications!A897,3),"")</f>
        <v/>
      </c>
      <c r="D897" s="26">
        <f>IF(OR(UPPER(TRIM(Applications!I897))="APPLIED",UPPER(TRIM(Applications!I897))="INTERVIEWING",UPPER(TRIM(Applications!I897))="REJECTED",UPPER(TRIM(Applications!I897))="OFFER"),1,0)</f>
        <v/>
      </c>
      <c r="E897" s="26">
        <f>IF(AND(ISNUMBER(Applications!M897),OR(N(Applications!O897)&gt;0,UPPER(TRIM(Applications!I897))="INTERVIEWING",UPPER(TRIM(Applications!I897))="OFFER")),Applications!M897-WEEKDAY(Applications!M897,3),"")</f>
        <v/>
      </c>
      <c r="F897" s="26">
        <f>IF(AND(UPPER(TRIM(Applications!I897))="SKIPPED",ISNUMBER(Applications!A897)),Applications!A897-WEEKDAY(Applications!A897,3),"")</f>
        <v/>
      </c>
      <c r="G897" s="26">
        <f>IF(AND(UPPER(TRIM(Applications!I897))="BOOKMARKED",ISNUMBER(Applications!A897)),Applications!A897-WEEKDAY(Applications!A897,3),"")</f>
        <v/>
      </c>
      <c r="H897" s="26">
        <f>IF(AND(UPPER(TRIM(Applications!I897))="NOT APPLIED",ISNUMBER(Applications!A897)),Applications!A897-WEEKDAY(Applications!A897,3),"")</f>
        <v/>
      </c>
      <c r="I897" s="26">
        <f>IF(AND(UPPER(TRIM(Applications!I897))="REJECTED",ISNUMBER(Applications!M897)),Applications!M897-WEEKDAY(Applications!M897,3),"")</f>
        <v/>
      </c>
      <c r="J897" s="26">
        <f>IF(AND(UPPER(TRIM(Applications!I897))="OFFER",ISNUMBER(Applications!M897)),Applications!M897-WEEKDAY(Applications!M897,3),"")</f>
        <v/>
      </c>
      <c r="K897" s="26">
        <f>IF(TRIM(Applications!J897)="","",IFERROR(LOOKUP(2,1/ISNUMBER(SEARCH($R$2:$R$25,Applications!J897)),$S$2:$S$25),""))</f>
        <v/>
      </c>
      <c r="L897" s="26">
        <f>IF(K897="","",IF(COUNTIF(K$2:K897,K897)=1,COUNTIF(K$2:K$2000,K897)+(2001-ROW())/100000,""))</f>
        <v/>
      </c>
      <c r="M897" s="26">
        <f>IF(TRIM(Applications!D897)="","",TRIM(LEFT(TRIM(Applications!D897),FIND(",",TRIM(Applications!D897)&amp;",")-1)))</f>
        <v/>
      </c>
      <c r="N897" s="26">
        <f>IF(M897="","",IF(LEN(TRIM(LEFT(TRIM(MID(TRIM(Applications!D897),FIND(",",TRIM(Applications!D897)&amp;",")+1,200)),FIND(",",TRIM(MID(TRIM(Applications!D897),FIND(",",TRIM(Applications!D897)&amp;",")+1,200))&amp;",")-1)))=2,UPPER(TRIM(LEFT(TRIM(MID(TRIM(Applications!D897),FIND(",",TRIM(Applications!D897)&amp;",")+1,200)),FIND(",",TRIM(MID(TRIM(Applications!D897),FIND(",",TRIM(Applications!D897)&amp;",")+1,200))&amp;",")-1))),IFERROR(VLOOKUP(LOWER(TRIM(LEFT(TRIM(MID(TRIM(Applications!D897),FIND(",",TRIM(Applications!D897)&amp;",")+1,200)),FIND(",",TRIM(MID(TRIM(Applications!D897),FIND(",",TRIM(Applications!D897)&amp;",")+1,200))&amp;",")-1))),$U$2:$V$67,2,FALSE),"")))</f>
        <v/>
      </c>
      <c r="O897" s="26">
        <f>IF(M897="","",IF(N897="",M897,M897&amp;", "&amp;N897))</f>
        <v/>
      </c>
      <c r="P897" s="26">
        <f>IF(O897="","",IF(COUNTIF(O$2:O897,O897)=1,COUNTIF(O$2:O$2000,O897)+(2001-ROW())/100000,""))</f>
        <v/>
      </c>
    </row>
    <row r="898">
      <c r="A898" s="26">
        <f>IF(AND(ISNUMBER(Applications!A898),ISNUMBER(Applications!M898),OR(UPPER(TRIM(Applications!I898))="INTERVIEWING",UPPER(TRIM(Applications!I898))="REJECTED",UPPER(TRIM(Applications!I898))="OFFER")),IF(Applications!M898&gt;=Applications!A898,Applications!M898-Applications!A898,""),"")</f>
        <v/>
      </c>
      <c r="B898" s="26">
        <f>IF(AND(D898=1,ISNUMBER(Applications!A898)),WEEKDAY(Applications!A898),"")</f>
        <v/>
      </c>
      <c r="C898" s="27">
        <f>IF(AND(D898=1,ISNUMBER(Applications!A898)),Applications!A898-WEEKDAY(Applications!A898,3),"")</f>
        <v/>
      </c>
      <c r="D898" s="26">
        <f>IF(OR(UPPER(TRIM(Applications!I898))="APPLIED",UPPER(TRIM(Applications!I898))="INTERVIEWING",UPPER(TRIM(Applications!I898))="REJECTED",UPPER(TRIM(Applications!I898))="OFFER"),1,0)</f>
        <v/>
      </c>
      <c r="E898" s="26">
        <f>IF(AND(ISNUMBER(Applications!M898),OR(N(Applications!O898)&gt;0,UPPER(TRIM(Applications!I898))="INTERVIEWING",UPPER(TRIM(Applications!I898))="OFFER")),Applications!M898-WEEKDAY(Applications!M898,3),"")</f>
        <v/>
      </c>
      <c r="F898" s="26">
        <f>IF(AND(UPPER(TRIM(Applications!I898))="SKIPPED",ISNUMBER(Applications!A898)),Applications!A898-WEEKDAY(Applications!A898,3),"")</f>
        <v/>
      </c>
      <c r="G898" s="26">
        <f>IF(AND(UPPER(TRIM(Applications!I898))="BOOKMARKED",ISNUMBER(Applications!A898)),Applications!A898-WEEKDAY(Applications!A898,3),"")</f>
        <v/>
      </c>
      <c r="H898" s="26">
        <f>IF(AND(UPPER(TRIM(Applications!I898))="NOT APPLIED",ISNUMBER(Applications!A898)),Applications!A898-WEEKDAY(Applications!A898,3),"")</f>
        <v/>
      </c>
      <c r="I898" s="26">
        <f>IF(AND(UPPER(TRIM(Applications!I898))="REJECTED",ISNUMBER(Applications!M898)),Applications!M898-WEEKDAY(Applications!M898,3),"")</f>
        <v/>
      </c>
      <c r="J898" s="26">
        <f>IF(AND(UPPER(TRIM(Applications!I898))="OFFER",ISNUMBER(Applications!M898)),Applications!M898-WEEKDAY(Applications!M898,3),"")</f>
        <v/>
      </c>
      <c r="K898" s="26">
        <f>IF(TRIM(Applications!J898)="","",IFERROR(LOOKUP(2,1/ISNUMBER(SEARCH($R$2:$R$25,Applications!J898)),$S$2:$S$25),""))</f>
        <v/>
      </c>
      <c r="L898" s="26">
        <f>IF(K898="","",IF(COUNTIF(K$2:K898,K898)=1,COUNTIF(K$2:K$2000,K898)+(2001-ROW())/100000,""))</f>
        <v/>
      </c>
      <c r="M898" s="26">
        <f>IF(TRIM(Applications!D898)="","",TRIM(LEFT(TRIM(Applications!D898),FIND(",",TRIM(Applications!D898)&amp;",")-1)))</f>
        <v/>
      </c>
      <c r="N898" s="26">
        <f>IF(M898="","",IF(LEN(TRIM(LEFT(TRIM(MID(TRIM(Applications!D898),FIND(",",TRIM(Applications!D898)&amp;",")+1,200)),FIND(",",TRIM(MID(TRIM(Applications!D898),FIND(",",TRIM(Applications!D898)&amp;",")+1,200))&amp;",")-1)))=2,UPPER(TRIM(LEFT(TRIM(MID(TRIM(Applications!D898),FIND(",",TRIM(Applications!D898)&amp;",")+1,200)),FIND(",",TRIM(MID(TRIM(Applications!D898),FIND(",",TRIM(Applications!D898)&amp;",")+1,200))&amp;",")-1))),IFERROR(VLOOKUP(LOWER(TRIM(LEFT(TRIM(MID(TRIM(Applications!D898),FIND(",",TRIM(Applications!D898)&amp;",")+1,200)),FIND(",",TRIM(MID(TRIM(Applications!D898),FIND(",",TRIM(Applications!D898)&amp;",")+1,200))&amp;",")-1))),$U$2:$V$67,2,FALSE),"")))</f>
        <v/>
      </c>
      <c r="O898" s="26">
        <f>IF(M898="","",IF(N898="",M898,M898&amp;", "&amp;N898))</f>
        <v/>
      </c>
      <c r="P898" s="26">
        <f>IF(O898="","",IF(COUNTIF(O$2:O898,O898)=1,COUNTIF(O$2:O$2000,O898)+(2001-ROW())/100000,""))</f>
        <v/>
      </c>
    </row>
    <row r="899">
      <c r="A899" s="26">
        <f>IF(AND(ISNUMBER(Applications!A899),ISNUMBER(Applications!M899),OR(UPPER(TRIM(Applications!I899))="INTERVIEWING",UPPER(TRIM(Applications!I899))="REJECTED",UPPER(TRIM(Applications!I899))="OFFER")),IF(Applications!M899&gt;=Applications!A899,Applications!M899-Applications!A899,""),"")</f>
        <v/>
      </c>
      <c r="B899" s="26">
        <f>IF(AND(D899=1,ISNUMBER(Applications!A899)),WEEKDAY(Applications!A899),"")</f>
        <v/>
      </c>
      <c r="C899" s="27">
        <f>IF(AND(D899=1,ISNUMBER(Applications!A899)),Applications!A899-WEEKDAY(Applications!A899,3),"")</f>
        <v/>
      </c>
      <c r="D899" s="26">
        <f>IF(OR(UPPER(TRIM(Applications!I899))="APPLIED",UPPER(TRIM(Applications!I899))="INTERVIEWING",UPPER(TRIM(Applications!I899))="REJECTED",UPPER(TRIM(Applications!I899))="OFFER"),1,0)</f>
        <v/>
      </c>
      <c r="E899" s="26">
        <f>IF(AND(ISNUMBER(Applications!M899),OR(N(Applications!O899)&gt;0,UPPER(TRIM(Applications!I899))="INTERVIEWING",UPPER(TRIM(Applications!I899))="OFFER")),Applications!M899-WEEKDAY(Applications!M899,3),"")</f>
        <v/>
      </c>
      <c r="F899" s="26">
        <f>IF(AND(UPPER(TRIM(Applications!I899))="SKIPPED",ISNUMBER(Applications!A899)),Applications!A899-WEEKDAY(Applications!A899,3),"")</f>
        <v/>
      </c>
      <c r="G899" s="26">
        <f>IF(AND(UPPER(TRIM(Applications!I899))="BOOKMARKED",ISNUMBER(Applications!A899)),Applications!A899-WEEKDAY(Applications!A899,3),"")</f>
        <v/>
      </c>
      <c r="H899" s="26">
        <f>IF(AND(UPPER(TRIM(Applications!I899))="NOT APPLIED",ISNUMBER(Applications!A899)),Applications!A899-WEEKDAY(Applications!A899,3),"")</f>
        <v/>
      </c>
      <c r="I899" s="26">
        <f>IF(AND(UPPER(TRIM(Applications!I899))="REJECTED",ISNUMBER(Applications!M899)),Applications!M899-WEEKDAY(Applications!M899,3),"")</f>
        <v/>
      </c>
      <c r="J899" s="26">
        <f>IF(AND(UPPER(TRIM(Applications!I899))="OFFER",ISNUMBER(Applications!M899)),Applications!M899-WEEKDAY(Applications!M899,3),"")</f>
        <v/>
      </c>
      <c r="K899" s="26">
        <f>IF(TRIM(Applications!J899)="","",IFERROR(LOOKUP(2,1/ISNUMBER(SEARCH($R$2:$R$25,Applications!J899)),$S$2:$S$25),""))</f>
        <v/>
      </c>
      <c r="L899" s="26">
        <f>IF(K899="","",IF(COUNTIF(K$2:K899,K899)=1,COUNTIF(K$2:K$2000,K899)+(2001-ROW())/100000,""))</f>
        <v/>
      </c>
      <c r="M899" s="26">
        <f>IF(TRIM(Applications!D899)="","",TRIM(LEFT(TRIM(Applications!D899),FIND(",",TRIM(Applications!D899)&amp;",")-1)))</f>
        <v/>
      </c>
      <c r="N899" s="26">
        <f>IF(M899="","",IF(LEN(TRIM(LEFT(TRIM(MID(TRIM(Applications!D899),FIND(",",TRIM(Applications!D899)&amp;",")+1,200)),FIND(",",TRIM(MID(TRIM(Applications!D899),FIND(",",TRIM(Applications!D899)&amp;",")+1,200))&amp;",")-1)))=2,UPPER(TRIM(LEFT(TRIM(MID(TRIM(Applications!D899),FIND(",",TRIM(Applications!D899)&amp;",")+1,200)),FIND(",",TRIM(MID(TRIM(Applications!D899),FIND(",",TRIM(Applications!D899)&amp;",")+1,200))&amp;",")-1))),IFERROR(VLOOKUP(LOWER(TRIM(LEFT(TRIM(MID(TRIM(Applications!D899),FIND(",",TRIM(Applications!D899)&amp;",")+1,200)),FIND(",",TRIM(MID(TRIM(Applications!D899),FIND(",",TRIM(Applications!D899)&amp;",")+1,200))&amp;",")-1))),$U$2:$V$67,2,FALSE),"")))</f>
        <v/>
      </c>
      <c r="O899" s="26">
        <f>IF(M899="","",IF(N899="",M899,M899&amp;", "&amp;N899))</f>
        <v/>
      </c>
      <c r="P899" s="26">
        <f>IF(O899="","",IF(COUNTIF(O$2:O899,O899)=1,COUNTIF(O$2:O$2000,O899)+(2001-ROW())/100000,""))</f>
        <v/>
      </c>
    </row>
    <row r="900">
      <c r="A900" s="26">
        <f>IF(AND(ISNUMBER(Applications!A900),ISNUMBER(Applications!M900),OR(UPPER(TRIM(Applications!I900))="INTERVIEWING",UPPER(TRIM(Applications!I900))="REJECTED",UPPER(TRIM(Applications!I900))="OFFER")),IF(Applications!M900&gt;=Applications!A900,Applications!M900-Applications!A900,""),"")</f>
        <v/>
      </c>
      <c r="B900" s="26">
        <f>IF(AND(D900=1,ISNUMBER(Applications!A900)),WEEKDAY(Applications!A900),"")</f>
        <v/>
      </c>
      <c r="C900" s="27">
        <f>IF(AND(D900=1,ISNUMBER(Applications!A900)),Applications!A900-WEEKDAY(Applications!A900,3),"")</f>
        <v/>
      </c>
      <c r="D900" s="26">
        <f>IF(OR(UPPER(TRIM(Applications!I900))="APPLIED",UPPER(TRIM(Applications!I900))="INTERVIEWING",UPPER(TRIM(Applications!I900))="REJECTED",UPPER(TRIM(Applications!I900))="OFFER"),1,0)</f>
        <v/>
      </c>
      <c r="E900" s="26">
        <f>IF(AND(ISNUMBER(Applications!M900),OR(N(Applications!O900)&gt;0,UPPER(TRIM(Applications!I900))="INTERVIEWING",UPPER(TRIM(Applications!I900))="OFFER")),Applications!M900-WEEKDAY(Applications!M900,3),"")</f>
        <v/>
      </c>
      <c r="F900" s="26">
        <f>IF(AND(UPPER(TRIM(Applications!I900))="SKIPPED",ISNUMBER(Applications!A900)),Applications!A900-WEEKDAY(Applications!A900,3),"")</f>
        <v/>
      </c>
      <c r="G900" s="26">
        <f>IF(AND(UPPER(TRIM(Applications!I900))="BOOKMARKED",ISNUMBER(Applications!A900)),Applications!A900-WEEKDAY(Applications!A900,3),"")</f>
        <v/>
      </c>
      <c r="H900" s="26">
        <f>IF(AND(UPPER(TRIM(Applications!I900))="NOT APPLIED",ISNUMBER(Applications!A900)),Applications!A900-WEEKDAY(Applications!A900,3),"")</f>
        <v/>
      </c>
      <c r="I900" s="26">
        <f>IF(AND(UPPER(TRIM(Applications!I900))="REJECTED",ISNUMBER(Applications!M900)),Applications!M900-WEEKDAY(Applications!M900,3),"")</f>
        <v/>
      </c>
      <c r="J900" s="26">
        <f>IF(AND(UPPER(TRIM(Applications!I900))="OFFER",ISNUMBER(Applications!M900)),Applications!M900-WEEKDAY(Applications!M900,3),"")</f>
        <v/>
      </c>
      <c r="K900" s="26">
        <f>IF(TRIM(Applications!J900)="","",IFERROR(LOOKUP(2,1/ISNUMBER(SEARCH($R$2:$R$25,Applications!J900)),$S$2:$S$25),""))</f>
        <v/>
      </c>
      <c r="L900" s="26">
        <f>IF(K900="","",IF(COUNTIF(K$2:K900,K900)=1,COUNTIF(K$2:K$2000,K900)+(2001-ROW())/100000,""))</f>
        <v/>
      </c>
      <c r="M900" s="26">
        <f>IF(TRIM(Applications!D900)="","",TRIM(LEFT(TRIM(Applications!D900),FIND(",",TRIM(Applications!D900)&amp;",")-1)))</f>
        <v/>
      </c>
      <c r="N900" s="26">
        <f>IF(M900="","",IF(LEN(TRIM(LEFT(TRIM(MID(TRIM(Applications!D900),FIND(",",TRIM(Applications!D900)&amp;",")+1,200)),FIND(",",TRIM(MID(TRIM(Applications!D900),FIND(",",TRIM(Applications!D900)&amp;",")+1,200))&amp;",")-1)))=2,UPPER(TRIM(LEFT(TRIM(MID(TRIM(Applications!D900),FIND(",",TRIM(Applications!D900)&amp;",")+1,200)),FIND(",",TRIM(MID(TRIM(Applications!D900),FIND(",",TRIM(Applications!D900)&amp;",")+1,200))&amp;",")-1))),IFERROR(VLOOKUP(LOWER(TRIM(LEFT(TRIM(MID(TRIM(Applications!D900),FIND(",",TRIM(Applications!D900)&amp;",")+1,200)),FIND(",",TRIM(MID(TRIM(Applications!D900),FIND(",",TRIM(Applications!D900)&amp;",")+1,200))&amp;",")-1))),$U$2:$V$67,2,FALSE),"")))</f>
        <v/>
      </c>
      <c r="O900" s="26">
        <f>IF(M900="","",IF(N900="",M900,M900&amp;", "&amp;N900))</f>
        <v/>
      </c>
      <c r="P900" s="26">
        <f>IF(O900="","",IF(COUNTIF(O$2:O900,O900)=1,COUNTIF(O$2:O$2000,O900)+(2001-ROW())/100000,""))</f>
        <v/>
      </c>
    </row>
    <row r="901">
      <c r="A901" s="26">
        <f>IF(AND(ISNUMBER(Applications!A901),ISNUMBER(Applications!M901),OR(UPPER(TRIM(Applications!I901))="INTERVIEWING",UPPER(TRIM(Applications!I901))="REJECTED",UPPER(TRIM(Applications!I901))="OFFER")),IF(Applications!M901&gt;=Applications!A901,Applications!M901-Applications!A901,""),"")</f>
        <v/>
      </c>
      <c r="B901" s="26">
        <f>IF(AND(D901=1,ISNUMBER(Applications!A901)),WEEKDAY(Applications!A901),"")</f>
        <v/>
      </c>
      <c r="C901" s="27">
        <f>IF(AND(D901=1,ISNUMBER(Applications!A901)),Applications!A901-WEEKDAY(Applications!A901,3),"")</f>
        <v/>
      </c>
      <c r="D901" s="26">
        <f>IF(OR(UPPER(TRIM(Applications!I901))="APPLIED",UPPER(TRIM(Applications!I901))="INTERVIEWING",UPPER(TRIM(Applications!I901))="REJECTED",UPPER(TRIM(Applications!I901))="OFFER"),1,0)</f>
        <v/>
      </c>
      <c r="E901" s="26">
        <f>IF(AND(ISNUMBER(Applications!M901),OR(N(Applications!O901)&gt;0,UPPER(TRIM(Applications!I901))="INTERVIEWING",UPPER(TRIM(Applications!I901))="OFFER")),Applications!M901-WEEKDAY(Applications!M901,3),"")</f>
        <v/>
      </c>
      <c r="F901" s="26">
        <f>IF(AND(UPPER(TRIM(Applications!I901))="SKIPPED",ISNUMBER(Applications!A901)),Applications!A901-WEEKDAY(Applications!A901,3),"")</f>
        <v/>
      </c>
      <c r="G901" s="26">
        <f>IF(AND(UPPER(TRIM(Applications!I901))="BOOKMARKED",ISNUMBER(Applications!A901)),Applications!A901-WEEKDAY(Applications!A901,3),"")</f>
        <v/>
      </c>
      <c r="H901" s="26">
        <f>IF(AND(UPPER(TRIM(Applications!I901))="NOT APPLIED",ISNUMBER(Applications!A901)),Applications!A901-WEEKDAY(Applications!A901,3),"")</f>
        <v/>
      </c>
      <c r="I901" s="26">
        <f>IF(AND(UPPER(TRIM(Applications!I901))="REJECTED",ISNUMBER(Applications!M901)),Applications!M901-WEEKDAY(Applications!M901,3),"")</f>
        <v/>
      </c>
      <c r="J901" s="26">
        <f>IF(AND(UPPER(TRIM(Applications!I901))="OFFER",ISNUMBER(Applications!M901)),Applications!M901-WEEKDAY(Applications!M901,3),"")</f>
        <v/>
      </c>
      <c r="K901" s="26">
        <f>IF(TRIM(Applications!J901)="","",IFERROR(LOOKUP(2,1/ISNUMBER(SEARCH($R$2:$R$25,Applications!J901)),$S$2:$S$25),""))</f>
        <v/>
      </c>
      <c r="L901" s="26">
        <f>IF(K901="","",IF(COUNTIF(K$2:K901,K901)=1,COUNTIF(K$2:K$2000,K901)+(2001-ROW())/100000,""))</f>
        <v/>
      </c>
      <c r="M901" s="26">
        <f>IF(TRIM(Applications!D901)="","",TRIM(LEFT(TRIM(Applications!D901),FIND(",",TRIM(Applications!D901)&amp;",")-1)))</f>
        <v/>
      </c>
      <c r="N901" s="26">
        <f>IF(M901="","",IF(LEN(TRIM(LEFT(TRIM(MID(TRIM(Applications!D901),FIND(",",TRIM(Applications!D901)&amp;",")+1,200)),FIND(",",TRIM(MID(TRIM(Applications!D901),FIND(",",TRIM(Applications!D901)&amp;",")+1,200))&amp;",")-1)))=2,UPPER(TRIM(LEFT(TRIM(MID(TRIM(Applications!D901),FIND(",",TRIM(Applications!D901)&amp;",")+1,200)),FIND(",",TRIM(MID(TRIM(Applications!D901),FIND(",",TRIM(Applications!D901)&amp;",")+1,200))&amp;",")-1))),IFERROR(VLOOKUP(LOWER(TRIM(LEFT(TRIM(MID(TRIM(Applications!D901),FIND(",",TRIM(Applications!D901)&amp;",")+1,200)),FIND(",",TRIM(MID(TRIM(Applications!D901),FIND(",",TRIM(Applications!D901)&amp;",")+1,200))&amp;",")-1))),$U$2:$V$67,2,FALSE),"")))</f>
        <v/>
      </c>
      <c r="O901" s="26">
        <f>IF(M901="","",IF(N901="",M901,M901&amp;", "&amp;N901))</f>
        <v/>
      </c>
      <c r="P901" s="26">
        <f>IF(O901="","",IF(COUNTIF(O$2:O901,O901)=1,COUNTIF(O$2:O$2000,O901)+(2001-ROW())/100000,""))</f>
        <v/>
      </c>
    </row>
    <row r="902">
      <c r="A902" s="26">
        <f>IF(AND(ISNUMBER(Applications!A902),ISNUMBER(Applications!M902),OR(UPPER(TRIM(Applications!I902))="INTERVIEWING",UPPER(TRIM(Applications!I902))="REJECTED",UPPER(TRIM(Applications!I902))="OFFER")),IF(Applications!M902&gt;=Applications!A902,Applications!M902-Applications!A902,""),"")</f>
        <v/>
      </c>
      <c r="B902" s="26">
        <f>IF(AND(D902=1,ISNUMBER(Applications!A902)),WEEKDAY(Applications!A902),"")</f>
        <v/>
      </c>
      <c r="C902" s="27">
        <f>IF(AND(D902=1,ISNUMBER(Applications!A902)),Applications!A902-WEEKDAY(Applications!A902,3),"")</f>
        <v/>
      </c>
      <c r="D902" s="26">
        <f>IF(OR(UPPER(TRIM(Applications!I902))="APPLIED",UPPER(TRIM(Applications!I902))="INTERVIEWING",UPPER(TRIM(Applications!I902))="REJECTED",UPPER(TRIM(Applications!I902))="OFFER"),1,0)</f>
        <v/>
      </c>
      <c r="E902" s="26">
        <f>IF(AND(ISNUMBER(Applications!M902),OR(N(Applications!O902)&gt;0,UPPER(TRIM(Applications!I902))="INTERVIEWING",UPPER(TRIM(Applications!I902))="OFFER")),Applications!M902-WEEKDAY(Applications!M902,3),"")</f>
        <v/>
      </c>
      <c r="F902" s="26">
        <f>IF(AND(UPPER(TRIM(Applications!I902))="SKIPPED",ISNUMBER(Applications!A902)),Applications!A902-WEEKDAY(Applications!A902,3),"")</f>
        <v/>
      </c>
      <c r="G902" s="26">
        <f>IF(AND(UPPER(TRIM(Applications!I902))="BOOKMARKED",ISNUMBER(Applications!A902)),Applications!A902-WEEKDAY(Applications!A902,3),"")</f>
        <v/>
      </c>
      <c r="H902" s="26">
        <f>IF(AND(UPPER(TRIM(Applications!I902))="NOT APPLIED",ISNUMBER(Applications!A902)),Applications!A902-WEEKDAY(Applications!A902,3),"")</f>
        <v/>
      </c>
      <c r="I902" s="26">
        <f>IF(AND(UPPER(TRIM(Applications!I902))="REJECTED",ISNUMBER(Applications!M902)),Applications!M902-WEEKDAY(Applications!M902,3),"")</f>
        <v/>
      </c>
      <c r="J902" s="26">
        <f>IF(AND(UPPER(TRIM(Applications!I902))="OFFER",ISNUMBER(Applications!M902)),Applications!M902-WEEKDAY(Applications!M902,3),"")</f>
        <v/>
      </c>
      <c r="K902" s="26">
        <f>IF(TRIM(Applications!J902)="","",IFERROR(LOOKUP(2,1/ISNUMBER(SEARCH($R$2:$R$25,Applications!J902)),$S$2:$S$25),""))</f>
        <v/>
      </c>
      <c r="L902" s="26">
        <f>IF(K902="","",IF(COUNTIF(K$2:K902,K902)=1,COUNTIF(K$2:K$2000,K902)+(2001-ROW())/100000,""))</f>
        <v/>
      </c>
      <c r="M902" s="26">
        <f>IF(TRIM(Applications!D902)="","",TRIM(LEFT(TRIM(Applications!D902),FIND(",",TRIM(Applications!D902)&amp;",")-1)))</f>
        <v/>
      </c>
      <c r="N902" s="26">
        <f>IF(M902="","",IF(LEN(TRIM(LEFT(TRIM(MID(TRIM(Applications!D902),FIND(",",TRIM(Applications!D902)&amp;",")+1,200)),FIND(",",TRIM(MID(TRIM(Applications!D902),FIND(",",TRIM(Applications!D902)&amp;",")+1,200))&amp;",")-1)))=2,UPPER(TRIM(LEFT(TRIM(MID(TRIM(Applications!D902),FIND(",",TRIM(Applications!D902)&amp;",")+1,200)),FIND(",",TRIM(MID(TRIM(Applications!D902),FIND(",",TRIM(Applications!D902)&amp;",")+1,200))&amp;",")-1))),IFERROR(VLOOKUP(LOWER(TRIM(LEFT(TRIM(MID(TRIM(Applications!D902),FIND(",",TRIM(Applications!D902)&amp;",")+1,200)),FIND(",",TRIM(MID(TRIM(Applications!D902),FIND(",",TRIM(Applications!D902)&amp;",")+1,200))&amp;",")-1))),$U$2:$V$67,2,FALSE),"")))</f>
        <v/>
      </c>
      <c r="O902" s="26">
        <f>IF(M902="","",IF(N902="",M902,M902&amp;", "&amp;N902))</f>
        <v/>
      </c>
      <c r="P902" s="26">
        <f>IF(O902="","",IF(COUNTIF(O$2:O902,O902)=1,COUNTIF(O$2:O$2000,O902)+(2001-ROW())/100000,""))</f>
        <v/>
      </c>
    </row>
    <row r="903">
      <c r="A903" s="26">
        <f>IF(AND(ISNUMBER(Applications!A903),ISNUMBER(Applications!M903),OR(UPPER(TRIM(Applications!I903))="INTERVIEWING",UPPER(TRIM(Applications!I903))="REJECTED",UPPER(TRIM(Applications!I903))="OFFER")),IF(Applications!M903&gt;=Applications!A903,Applications!M903-Applications!A903,""),"")</f>
        <v/>
      </c>
      <c r="B903" s="26">
        <f>IF(AND(D903=1,ISNUMBER(Applications!A903)),WEEKDAY(Applications!A903),"")</f>
        <v/>
      </c>
      <c r="C903" s="27">
        <f>IF(AND(D903=1,ISNUMBER(Applications!A903)),Applications!A903-WEEKDAY(Applications!A903,3),"")</f>
        <v/>
      </c>
      <c r="D903" s="26">
        <f>IF(OR(UPPER(TRIM(Applications!I903))="APPLIED",UPPER(TRIM(Applications!I903))="INTERVIEWING",UPPER(TRIM(Applications!I903))="REJECTED",UPPER(TRIM(Applications!I903))="OFFER"),1,0)</f>
        <v/>
      </c>
      <c r="E903" s="26">
        <f>IF(AND(ISNUMBER(Applications!M903),OR(N(Applications!O903)&gt;0,UPPER(TRIM(Applications!I903))="INTERVIEWING",UPPER(TRIM(Applications!I903))="OFFER")),Applications!M903-WEEKDAY(Applications!M903,3),"")</f>
        <v/>
      </c>
      <c r="F903" s="26">
        <f>IF(AND(UPPER(TRIM(Applications!I903))="SKIPPED",ISNUMBER(Applications!A903)),Applications!A903-WEEKDAY(Applications!A903,3),"")</f>
        <v/>
      </c>
      <c r="G903" s="26">
        <f>IF(AND(UPPER(TRIM(Applications!I903))="BOOKMARKED",ISNUMBER(Applications!A903)),Applications!A903-WEEKDAY(Applications!A903,3),"")</f>
        <v/>
      </c>
      <c r="H903" s="26">
        <f>IF(AND(UPPER(TRIM(Applications!I903))="NOT APPLIED",ISNUMBER(Applications!A903)),Applications!A903-WEEKDAY(Applications!A903,3),"")</f>
        <v/>
      </c>
      <c r="I903" s="26">
        <f>IF(AND(UPPER(TRIM(Applications!I903))="REJECTED",ISNUMBER(Applications!M903)),Applications!M903-WEEKDAY(Applications!M903,3),"")</f>
        <v/>
      </c>
      <c r="J903" s="26">
        <f>IF(AND(UPPER(TRIM(Applications!I903))="OFFER",ISNUMBER(Applications!M903)),Applications!M903-WEEKDAY(Applications!M903,3),"")</f>
        <v/>
      </c>
      <c r="K903" s="26">
        <f>IF(TRIM(Applications!J903)="","",IFERROR(LOOKUP(2,1/ISNUMBER(SEARCH($R$2:$R$25,Applications!J903)),$S$2:$S$25),""))</f>
        <v/>
      </c>
      <c r="L903" s="26">
        <f>IF(K903="","",IF(COUNTIF(K$2:K903,K903)=1,COUNTIF(K$2:K$2000,K903)+(2001-ROW())/100000,""))</f>
        <v/>
      </c>
      <c r="M903" s="26">
        <f>IF(TRIM(Applications!D903)="","",TRIM(LEFT(TRIM(Applications!D903),FIND(",",TRIM(Applications!D903)&amp;",")-1)))</f>
        <v/>
      </c>
      <c r="N903" s="26">
        <f>IF(M903="","",IF(LEN(TRIM(LEFT(TRIM(MID(TRIM(Applications!D903),FIND(",",TRIM(Applications!D903)&amp;",")+1,200)),FIND(",",TRIM(MID(TRIM(Applications!D903),FIND(",",TRIM(Applications!D903)&amp;",")+1,200))&amp;",")-1)))=2,UPPER(TRIM(LEFT(TRIM(MID(TRIM(Applications!D903),FIND(",",TRIM(Applications!D903)&amp;",")+1,200)),FIND(",",TRIM(MID(TRIM(Applications!D903),FIND(",",TRIM(Applications!D903)&amp;",")+1,200))&amp;",")-1))),IFERROR(VLOOKUP(LOWER(TRIM(LEFT(TRIM(MID(TRIM(Applications!D903),FIND(",",TRIM(Applications!D903)&amp;",")+1,200)),FIND(",",TRIM(MID(TRIM(Applications!D903),FIND(",",TRIM(Applications!D903)&amp;",")+1,200))&amp;",")-1))),$U$2:$V$67,2,FALSE),"")))</f>
        <v/>
      </c>
      <c r="O903" s="26">
        <f>IF(M903="","",IF(N903="",M903,M903&amp;", "&amp;N903))</f>
        <v/>
      </c>
      <c r="P903" s="26">
        <f>IF(O903="","",IF(COUNTIF(O$2:O903,O903)=1,COUNTIF(O$2:O$2000,O903)+(2001-ROW())/100000,""))</f>
        <v/>
      </c>
    </row>
    <row r="904">
      <c r="A904" s="26">
        <f>IF(AND(ISNUMBER(Applications!A904),ISNUMBER(Applications!M904),OR(UPPER(TRIM(Applications!I904))="INTERVIEWING",UPPER(TRIM(Applications!I904))="REJECTED",UPPER(TRIM(Applications!I904))="OFFER")),IF(Applications!M904&gt;=Applications!A904,Applications!M904-Applications!A904,""),"")</f>
        <v/>
      </c>
      <c r="B904" s="26">
        <f>IF(AND(D904=1,ISNUMBER(Applications!A904)),WEEKDAY(Applications!A904),"")</f>
        <v/>
      </c>
      <c r="C904" s="27">
        <f>IF(AND(D904=1,ISNUMBER(Applications!A904)),Applications!A904-WEEKDAY(Applications!A904,3),"")</f>
        <v/>
      </c>
      <c r="D904" s="26">
        <f>IF(OR(UPPER(TRIM(Applications!I904))="APPLIED",UPPER(TRIM(Applications!I904))="INTERVIEWING",UPPER(TRIM(Applications!I904))="REJECTED",UPPER(TRIM(Applications!I904))="OFFER"),1,0)</f>
        <v/>
      </c>
      <c r="E904" s="26">
        <f>IF(AND(ISNUMBER(Applications!M904),OR(N(Applications!O904)&gt;0,UPPER(TRIM(Applications!I904))="INTERVIEWING",UPPER(TRIM(Applications!I904))="OFFER")),Applications!M904-WEEKDAY(Applications!M904,3),"")</f>
        <v/>
      </c>
      <c r="F904" s="26">
        <f>IF(AND(UPPER(TRIM(Applications!I904))="SKIPPED",ISNUMBER(Applications!A904)),Applications!A904-WEEKDAY(Applications!A904,3),"")</f>
        <v/>
      </c>
      <c r="G904" s="26">
        <f>IF(AND(UPPER(TRIM(Applications!I904))="BOOKMARKED",ISNUMBER(Applications!A904)),Applications!A904-WEEKDAY(Applications!A904,3),"")</f>
        <v/>
      </c>
      <c r="H904" s="26">
        <f>IF(AND(UPPER(TRIM(Applications!I904))="NOT APPLIED",ISNUMBER(Applications!A904)),Applications!A904-WEEKDAY(Applications!A904,3),"")</f>
        <v/>
      </c>
      <c r="I904" s="26">
        <f>IF(AND(UPPER(TRIM(Applications!I904))="REJECTED",ISNUMBER(Applications!M904)),Applications!M904-WEEKDAY(Applications!M904,3),"")</f>
        <v/>
      </c>
      <c r="J904" s="26">
        <f>IF(AND(UPPER(TRIM(Applications!I904))="OFFER",ISNUMBER(Applications!M904)),Applications!M904-WEEKDAY(Applications!M904,3),"")</f>
        <v/>
      </c>
      <c r="K904" s="26">
        <f>IF(TRIM(Applications!J904)="","",IFERROR(LOOKUP(2,1/ISNUMBER(SEARCH($R$2:$R$25,Applications!J904)),$S$2:$S$25),""))</f>
        <v/>
      </c>
      <c r="L904" s="26">
        <f>IF(K904="","",IF(COUNTIF(K$2:K904,K904)=1,COUNTIF(K$2:K$2000,K904)+(2001-ROW())/100000,""))</f>
        <v/>
      </c>
      <c r="M904" s="26">
        <f>IF(TRIM(Applications!D904)="","",TRIM(LEFT(TRIM(Applications!D904),FIND(",",TRIM(Applications!D904)&amp;",")-1)))</f>
        <v/>
      </c>
      <c r="N904" s="26">
        <f>IF(M904="","",IF(LEN(TRIM(LEFT(TRIM(MID(TRIM(Applications!D904),FIND(",",TRIM(Applications!D904)&amp;",")+1,200)),FIND(",",TRIM(MID(TRIM(Applications!D904),FIND(",",TRIM(Applications!D904)&amp;",")+1,200))&amp;",")-1)))=2,UPPER(TRIM(LEFT(TRIM(MID(TRIM(Applications!D904),FIND(",",TRIM(Applications!D904)&amp;",")+1,200)),FIND(",",TRIM(MID(TRIM(Applications!D904),FIND(",",TRIM(Applications!D904)&amp;",")+1,200))&amp;",")-1))),IFERROR(VLOOKUP(LOWER(TRIM(LEFT(TRIM(MID(TRIM(Applications!D904),FIND(",",TRIM(Applications!D904)&amp;",")+1,200)),FIND(",",TRIM(MID(TRIM(Applications!D904),FIND(",",TRIM(Applications!D904)&amp;",")+1,200))&amp;",")-1))),$U$2:$V$67,2,FALSE),"")))</f>
        <v/>
      </c>
      <c r="O904" s="26">
        <f>IF(M904="","",IF(N904="",M904,M904&amp;", "&amp;N904))</f>
        <v/>
      </c>
      <c r="P904" s="26">
        <f>IF(O904="","",IF(COUNTIF(O$2:O904,O904)=1,COUNTIF(O$2:O$2000,O904)+(2001-ROW())/100000,""))</f>
        <v/>
      </c>
    </row>
    <row r="905">
      <c r="A905" s="26">
        <f>IF(AND(ISNUMBER(Applications!A905),ISNUMBER(Applications!M905),OR(UPPER(TRIM(Applications!I905))="INTERVIEWING",UPPER(TRIM(Applications!I905))="REJECTED",UPPER(TRIM(Applications!I905))="OFFER")),IF(Applications!M905&gt;=Applications!A905,Applications!M905-Applications!A905,""),"")</f>
        <v/>
      </c>
      <c r="B905" s="26">
        <f>IF(AND(D905=1,ISNUMBER(Applications!A905)),WEEKDAY(Applications!A905),"")</f>
        <v/>
      </c>
      <c r="C905" s="27">
        <f>IF(AND(D905=1,ISNUMBER(Applications!A905)),Applications!A905-WEEKDAY(Applications!A905,3),"")</f>
        <v/>
      </c>
      <c r="D905" s="26">
        <f>IF(OR(UPPER(TRIM(Applications!I905))="APPLIED",UPPER(TRIM(Applications!I905))="INTERVIEWING",UPPER(TRIM(Applications!I905))="REJECTED",UPPER(TRIM(Applications!I905))="OFFER"),1,0)</f>
        <v/>
      </c>
      <c r="E905" s="26">
        <f>IF(AND(ISNUMBER(Applications!M905),OR(N(Applications!O905)&gt;0,UPPER(TRIM(Applications!I905))="INTERVIEWING",UPPER(TRIM(Applications!I905))="OFFER")),Applications!M905-WEEKDAY(Applications!M905,3),"")</f>
        <v/>
      </c>
      <c r="F905" s="26">
        <f>IF(AND(UPPER(TRIM(Applications!I905))="SKIPPED",ISNUMBER(Applications!A905)),Applications!A905-WEEKDAY(Applications!A905,3),"")</f>
        <v/>
      </c>
      <c r="G905" s="26">
        <f>IF(AND(UPPER(TRIM(Applications!I905))="BOOKMARKED",ISNUMBER(Applications!A905)),Applications!A905-WEEKDAY(Applications!A905,3),"")</f>
        <v/>
      </c>
      <c r="H905" s="26">
        <f>IF(AND(UPPER(TRIM(Applications!I905))="NOT APPLIED",ISNUMBER(Applications!A905)),Applications!A905-WEEKDAY(Applications!A905,3),"")</f>
        <v/>
      </c>
      <c r="I905" s="26">
        <f>IF(AND(UPPER(TRIM(Applications!I905))="REJECTED",ISNUMBER(Applications!M905)),Applications!M905-WEEKDAY(Applications!M905,3),"")</f>
        <v/>
      </c>
      <c r="J905" s="26">
        <f>IF(AND(UPPER(TRIM(Applications!I905))="OFFER",ISNUMBER(Applications!M905)),Applications!M905-WEEKDAY(Applications!M905,3),"")</f>
        <v/>
      </c>
      <c r="K905" s="26">
        <f>IF(TRIM(Applications!J905)="","",IFERROR(LOOKUP(2,1/ISNUMBER(SEARCH($R$2:$R$25,Applications!J905)),$S$2:$S$25),""))</f>
        <v/>
      </c>
      <c r="L905" s="26">
        <f>IF(K905="","",IF(COUNTIF(K$2:K905,K905)=1,COUNTIF(K$2:K$2000,K905)+(2001-ROW())/100000,""))</f>
        <v/>
      </c>
      <c r="M905" s="26">
        <f>IF(TRIM(Applications!D905)="","",TRIM(LEFT(TRIM(Applications!D905),FIND(",",TRIM(Applications!D905)&amp;",")-1)))</f>
        <v/>
      </c>
      <c r="N905" s="26">
        <f>IF(M905="","",IF(LEN(TRIM(LEFT(TRIM(MID(TRIM(Applications!D905),FIND(",",TRIM(Applications!D905)&amp;",")+1,200)),FIND(",",TRIM(MID(TRIM(Applications!D905),FIND(",",TRIM(Applications!D905)&amp;",")+1,200))&amp;",")-1)))=2,UPPER(TRIM(LEFT(TRIM(MID(TRIM(Applications!D905),FIND(",",TRIM(Applications!D905)&amp;",")+1,200)),FIND(",",TRIM(MID(TRIM(Applications!D905),FIND(",",TRIM(Applications!D905)&amp;",")+1,200))&amp;",")-1))),IFERROR(VLOOKUP(LOWER(TRIM(LEFT(TRIM(MID(TRIM(Applications!D905),FIND(",",TRIM(Applications!D905)&amp;",")+1,200)),FIND(",",TRIM(MID(TRIM(Applications!D905),FIND(",",TRIM(Applications!D905)&amp;",")+1,200))&amp;",")-1))),$U$2:$V$67,2,FALSE),"")))</f>
        <v/>
      </c>
      <c r="O905" s="26">
        <f>IF(M905="","",IF(N905="",M905,M905&amp;", "&amp;N905))</f>
        <v/>
      </c>
      <c r="P905" s="26">
        <f>IF(O905="","",IF(COUNTIF(O$2:O905,O905)=1,COUNTIF(O$2:O$2000,O905)+(2001-ROW())/100000,""))</f>
        <v/>
      </c>
    </row>
    <row r="906">
      <c r="A906" s="26">
        <f>IF(AND(ISNUMBER(Applications!A906),ISNUMBER(Applications!M906),OR(UPPER(TRIM(Applications!I906))="INTERVIEWING",UPPER(TRIM(Applications!I906))="REJECTED",UPPER(TRIM(Applications!I906))="OFFER")),IF(Applications!M906&gt;=Applications!A906,Applications!M906-Applications!A906,""),"")</f>
        <v/>
      </c>
      <c r="B906" s="26">
        <f>IF(AND(D906=1,ISNUMBER(Applications!A906)),WEEKDAY(Applications!A906),"")</f>
        <v/>
      </c>
      <c r="C906" s="27">
        <f>IF(AND(D906=1,ISNUMBER(Applications!A906)),Applications!A906-WEEKDAY(Applications!A906,3),"")</f>
        <v/>
      </c>
      <c r="D906" s="26">
        <f>IF(OR(UPPER(TRIM(Applications!I906))="APPLIED",UPPER(TRIM(Applications!I906))="INTERVIEWING",UPPER(TRIM(Applications!I906))="REJECTED",UPPER(TRIM(Applications!I906))="OFFER"),1,0)</f>
        <v/>
      </c>
      <c r="E906" s="26">
        <f>IF(AND(ISNUMBER(Applications!M906),OR(N(Applications!O906)&gt;0,UPPER(TRIM(Applications!I906))="INTERVIEWING",UPPER(TRIM(Applications!I906))="OFFER")),Applications!M906-WEEKDAY(Applications!M906,3),"")</f>
        <v/>
      </c>
      <c r="F906" s="26">
        <f>IF(AND(UPPER(TRIM(Applications!I906))="SKIPPED",ISNUMBER(Applications!A906)),Applications!A906-WEEKDAY(Applications!A906,3),"")</f>
        <v/>
      </c>
      <c r="G906" s="26">
        <f>IF(AND(UPPER(TRIM(Applications!I906))="BOOKMARKED",ISNUMBER(Applications!A906)),Applications!A906-WEEKDAY(Applications!A906,3),"")</f>
        <v/>
      </c>
      <c r="H906" s="26">
        <f>IF(AND(UPPER(TRIM(Applications!I906))="NOT APPLIED",ISNUMBER(Applications!A906)),Applications!A906-WEEKDAY(Applications!A906,3),"")</f>
        <v/>
      </c>
      <c r="I906" s="26">
        <f>IF(AND(UPPER(TRIM(Applications!I906))="REJECTED",ISNUMBER(Applications!M906)),Applications!M906-WEEKDAY(Applications!M906,3),"")</f>
        <v/>
      </c>
      <c r="J906" s="26">
        <f>IF(AND(UPPER(TRIM(Applications!I906))="OFFER",ISNUMBER(Applications!M906)),Applications!M906-WEEKDAY(Applications!M906,3),"")</f>
        <v/>
      </c>
      <c r="K906" s="26">
        <f>IF(TRIM(Applications!J906)="","",IFERROR(LOOKUP(2,1/ISNUMBER(SEARCH($R$2:$R$25,Applications!J906)),$S$2:$S$25),""))</f>
        <v/>
      </c>
      <c r="L906" s="26">
        <f>IF(K906="","",IF(COUNTIF(K$2:K906,K906)=1,COUNTIF(K$2:K$2000,K906)+(2001-ROW())/100000,""))</f>
        <v/>
      </c>
      <c r="M906" s="26">
        <f>IF(TRIM(Applications!D906)="","",TRIM(LEFT(TRIM(Applications!D906),FIND(",",TRIM(Applications!D906)&amp;",")-1)))</f>
        <v/>
      </c>
      <c r="N906" s="26">
        <f>IF(M906="","",IF(LEN(TRIM(LEFT(TRIM(MID(TRIM(Applications!D906),FIND(",",TRIM(Applications!D906)&amp;",")+1,200)),FIND(",",TRIM(MID(TRIM(Applications!D906),FIND(",",TRIM(Applications!D906)&amp;",")+1,200))&amp;",")-1)))=2,UPPER(TRIM(LEFT(TRIM(MID(TRIM(Applications!D906),FIND(",",TRIM(Applications!D906)&amp;",")+1,200)),FIND(",",TRIM(MID(TRIM(Applications!D906),FIND(",",TRIM(Applications!D906)&amp;",")+1,200))&amp;",")-1))),IFERROR(VLOOKUP(LOWER(TRIM(LEFT(TRIM(MID(TRIM(Applications!D906),FIND(",",TRIM(Applications!D906)&amp;",")+1,200)),FIND(",",TRIM(MID(TRIM(Applications!D906),FIND(",",TRIM(Applications!D906)&amp;",")+1,200))&amp;",")-1))),$U$2:$V$67,2,FALSE),"")))</f>
        <v/>
      </c>
      <c r="O906" s="26">
        <f>IF(M906="","",IF(N906="",M906,M906&amp;", "&amp;N906))</f>
        <v/>
      </c>
      <c r="P906" s="26">
        <f>IF(O906="","",IF(COUNTIF(O$2:O906,O906)=1,COUNTIF(O$2:O$2000,O906)+(2001-ROW())/100000,""))</f>
        <v/>
      </c>
    </row>
    <row r="907">
      <c r="A907" s="26">
        <f>IF(AND(ISNUMBER(Applications!A907),ISNUMBER(Applications!M907),OR(UPPER(TRIM(Applications!I907))="INTERVIEWING",UPPER(TRIM(Applications!I907))="REJECTED",UPPER(TRIM(Applications!I907))="OFFER")),IF(Applications!M907&gt;=Applications!A907,Applications!M907-Applications!A907,""),"")</f>
        <v/>
      </c>
      <c r="B907" s="26">
        <f>IF(AND(D907=1,ISNUMBER(Applications!A907)),WEEKDAY(Applications!A907),"")</f>
        <v/>
      </c>
      <c r="C907" s="27">
        <f>IF(AND(D907=1,ISNUMBER(Applications!A907)),Applications!A907-WEEKDAY(Applications!A907,3),"")</f>
        <v/>
      </c>
      <c r="D907" s="26">
        <f>IF(OR(UPPER(TRIM(Applications!I907))="APPLIED",UPPER(TRIM(Applications!I907))="INTERVIEWING",UPPER(TRIM(Applications!I907))="REJECTED",UPPER(TRIM(Applications!I907))="OFFER"),1,0)</f>
        <v/>
      </c>
      <c r="E907" s="26">
        <f>IF(AND(ISNUMBER(Applications!M907),OR(N(Applications!O907)&gt;0,UPPER(TRIM(Applications!I907))="INTERVIEWING",UPPER(TRIM(Applications!I907))="OFFER")),Applications!M907-WEEKDAY(Applications!M907,3),"")</f>
        <v/>
      </c>
      <c r="F907" s="26">
        <f>IF(AND(UPPER(TRIM(Applications!I907))="SKIPPED",ISNUMBER(Applications!A907)),Applications!A907-WEEKDAY(Applications!A907,3),"")</f>
        <v/>
      </c>
      <c r="G907" s="26">
        <f>IF(AND(UPPER(TRIM(Applications!I907))="BOOKMARKED",ISNUMBER(Applications!A907)),Applications!A907-WEEKDAY(Applications!A907,3),"")</f>
        <v/>
      </c>
      <c r="H907" s="26">
        <f>IF(AND(UPPER(TRIM(Applications!I907))="NOT APPLIED",ISNUMBER(Applications!A907)),Applications!A907-WEEKDAY(Applications!A907,3),"")</f>
        <v/>
      </c>
      <c r="I907" s="26">
        <f>IF(AND(UPPER(TRIM(Applications!I907))="REJECTED",ISNUMBER(Applications!M907)),Applications!M907-WEEKDAY(Applications!M907,3),"")</f>
        <v/>
      </c>
      <c r="J907" s="26">
        <f>IF(AND(UPPER(TRIM(Applications!I907))="OFFER",ISNUMBER(Applications!M907)),Applications!M907-WEEKDAY(Applications!M907,3),"")</f>
        <v/>
      </c>
      <c r="K907" s="26">
        <f>IF(TRIM(Applications!J907)="","",IFERROR(LOOKUP(2,1/ISNUMBER(SEARCH($R$2:$R$25,Applications!J907)),$S$2:$S$25),""))</f>
        <v/>
      </c>
      <c r="L907" s="26">
        <f>IF(K907="","",IF(COUNTIF(K$2:K907,K907)=1,COUNTIF(K$2:K$2000,K907)+(2001-ROW())/100000,""))</f>
        <v/>
      </c>
      <c r="M907" s="26">
        <f>IF(TRIM(Applications!D907)="","",TRIM(LEFT(TRIM(Applications!D907),FIND(",",TRIM(Applications!D907)&amp;",")-1)))</f>
        <v/>
      </c>
      <c r="N907" s="26">
        <f>IF(M907="","",IF(LEN(TRIM(LEFT(TRIM(MID(TRIM(Applications!D907),FIND(",",TRIM(Applications!D907)&amp;",")+1,200)),FIND(",",TRIM(MID(TRIM(Applications!D907),FIND(",",TRIM(Applications!D907)&amp;",")+1,200))&amp;",")-1)))=2,UPPER(TRIM(LEFT(TRIM(MID(TRIM(Applications!D907),FIND(",",TRIM(Applications!D907)&amp;",")+1,200)),FIND(",",TRIM(MID(TRIM(Applications!D907),FIND(",",TRIM(Applications!D907)&amp;",")+1,200))&amp;",")-1))),IFERROR(VLOOKUP(LOWER(TRIM(LEFT(TRIM(MID(TRIM(Applications!D907),FIND(",",TRIM(Applications!D907)&amp;",")+1,200)),FIND(",",TRIM(MID(TRIM(Applications!D907),FIND(",",TRIM(Applications!D907)&amp;",")+1,200))&amp;",")-1))),$U$2:$V$67,2,FALSE),"")))</f>
        <v/>
      </c>
      <c r="O907" s="26">
        <f>IF(M907="","",IF(N907="",M907,M907&amp;", "&amp;N907))</f>
        <v/>
      </c>
      <c r="P907" s="26">
        <f>IF(O907="","",IF(COUNTIF(O$2:O907,O907)=1,COUNTIF(O$2:O$2000,O907)+(2001-ROW())/100000,""))</f>
        <v/>
      </c>
    </row>
    <row r="908">
      <c r="A908" s="26">
        <f>IF(AND(ISNUMBER(Applications!A908),ISNUMBER(Applications!M908),OR(UPPER(TRIM(Applications!I908))="INTERVIEWING",UPPER(TRIM(Applications!I908))="REJECTED",UPPER(TRIM(Applications!I908))="OFFER")),IF(Applications!M908&gt;=Applications!A908,Applications!M908-Applications!A908,""),"")</f>
        <v/>
      </c>
      <c r="B908" s="26">
        <f>IF(AND(D908=1,ISNUMBER(Applications!A908)),WEEKDAY(Applications!A908),"")</f>
        <v/>
      </c>
      <c r="C908" s="27">
        <f>IF(AND(D908=1,ISNUMBER(Applications!A908)),Applications!A908-WEEKDAY(Applications!A908,3),"")</f>
        <v/>
      </c>
      <c r="D908" s="26">
        <f>IF(OR(UPPER(TRIM(Applications!I908))="APPLIED",UPPER(TRIM(Applications!I908))="INTERVIEWING",UPPER(TRIM(Applications!I908))="REJECTED",UPPER(TRIM(Applications!I908))="OFFER"),1,0)</f>
        <v/>
      </c>
      <c r="E908" s="26">
        <f>IF(AND(ISNUMBER(Applications!M908),OR(N(Applications!O908)&gt;0,UPPER(TRIM(Applications!I908))="INTERVIEWING",UPPER(TRIM(Applications!I908))="OFFER")),Applications!M908-WEEKDAY(Applications!M908,3),"")</f>
        <v/>
      </c>
      <c r="F908" s="26">
        <f>IF(AND(UPPER(TRIM(Applications!I908))="SKIPPED",ISNUMBER(Applications!A908)),Applications!A908-WEEKDAY(Applications!A908,3),"")</f>
        <v/>
      </c>
      <c r="G908" s="26">
        <f>IF(AND(UPPER(TRIM(Applications!I908))="BOOKMARKED",ISNUMBER(Applications!A908)),Applications!A908-WEEKDAY(Applications!A908,3),"")</f>
        <v/>
      </c>
      <c r="H908" s="26">
        <f>IF(AND(UPPER(TRIM(Applications!I908))="NOT APPLIED",ISNUMBER(Applications!A908)),Applications!A908-WEEKDAY(Applications!A908,3),"")</f>
        <v/>
      </c>
      <c r="I908" s="26">
        <f>IF(AND(UPPER(TRIM(Applications!I908))="REJECTED",ISNUMBER(Applications!M908)),Applications!M908-WEEKDAY(Applications!M908,3),"")</f>
        <v/>
      </c>
      <c r="J908" s="26">
        <f>IF(AND(UPPER(TRIM(Applications!I908))="OFFER",ISNUMBER(Applications!M908)),Applications!M908-WEEKDAY(Applications!M908,3),"")</f>
        <v/>
      </c>
      <c r="K908" s="26">
        <f>IF(TRIM(Applications!J908)="","",IFERROR(LOOKUP(2,1/ISNUMBER(SEARCH($R$2:$R$25,Applications!J908)),$S$2:$S$25),""))</f>
        <v/>
      </c>
      <c r="L908" s="26">
        <f>IF(K908="","",IF(COUNTIF(K$2:K908,K908)=1,COUNTIF(K$2:K$2000,K908)+(2001-ROW())/100000,""))</f>
        <v/>
      </c>
      <c r="M908" s="26">
        <f>IF(TRIM(Applications!D908)="","",TRIM(LEFT(TRIM(Applications!D908),FIND(",",TRIM(Applications!D908)&amp;",")-1)))</f>
        <v/>
      </c>
      <c r="N908" s="26">
        <f>IF(M908="","",IF(LEN(TRIM(LEFT(TRIM(MID(TRIM(Applications!D908),FIND(",",TRIM(Applications!D908)&amp;",")+1,200)),FIND(",",TRIM(MID(TRIM(Applications!D908),FIND(",",TRIM(Applications!D908)&amp;",")+1,200))&amp;",")-1)))=2,UPPER(TRIM(LEFT(TRIM(MID(TRIM(Applications!D908),FIND(",",TRIM(Applications!D908)&amp;",")+1,200)),FIND(",",TRIM(MID(TRIM(Applications!D908),FIND(",",TRIM(Applications!D908)&amp;",")+1,200))&amp;",")-1))),IFERROR(VLOOKUP(LOWER(TRIM(LEFT(TRIM(MID(TRIM(Applications!D908),FIND(",",TRIM(Applications!D908)&amp;",")+1,200)),FIND(",",TRIM(MID(TRIM(Applications!D908),FIND(",",TRIM(Applications!D908)&amp;",")+1,200))&amp;",")-1))),$U$2:$V$67,2,FALSE),"")))</f>
        <v/>
      </c>
      <c r="O908" s="26">
        <f>IF(M908="","",IF(N908="",M908,M908&amp;", "&amp;N908))</f>
        <v/>
      </c>
      <c r="P908" s="26">
        <f>IF(O908="","",IF(COUNTIF(O$2:O908,O908)=1,COUNTIF(O$2:O$2000,O908)+(2001-ROW())/100000,""))</f>
        <v/>
      </c>
    </row>
    <row r="909">
      <c r="A909" s="26">
        <f>IF(AND(ISNUMBER(Applications!A909),ISNUMBER(Applications!M909),OR(UPPER(TRIM(Applications!I909))="INTERVIEWING",UPPER(TRIM(Applications!I909))="REJECTED",UPPER(TRIM(Applications!I909))="OFFER")),IF(Applications!M909&gt;=Applications!A909,Applications!M909-Applications!A909,""),"")</f>
        <v/>
      </c>
      <c r="B909" s="26">
        <f>IF(AND(D909=1,ISNUMBER(Applications!A909)),WEEKDAY(Applications!A909),"")</f>
        <v/>
      </c>
      <c r="C909" s="27">
        <f>IF(AND(D909=1,ISNUMBER(Applications!A909)),Applications!A909-WEEKDAY(Applications!A909,3),"")</f>
        <v/>
      </c>
      <c r="D909" s="26">
        <f>IF(OR(UPPER(TRIM(Applications!I909))="APPLIED",UPPER(TRIM(Applications!I909))="INTERVIEWING",UPPER(TRIM(Applications!I909))="REJECTED",UPPER(TRIM(Applications!I909))="OFFER"),1,0)</f>
        <v/>
      </c>
      <c r="E909" s="26">
        <f>IF(AND(ISNUMBER(Applications!M909),OR(N(Applications!O909)&gt;0,UPPER(TRIM(Applications!I909))="INTERVIEWING",UPPER(TRIM(Applications!I909))="OFFER")),Applications!M909-WEEKDAY(Applications!M909,3),"")</f>
        <v/>
      </c>
      <c r="F909" s="26">
        <f>IF(AND(UPPER(TRIM(Applications!I909))="SKIPPED",ISNUMBER(Applications!A909)),Applications!A909-WEEKDAY(Applications!A909,3),"")</f>
        <v/>
      </c>
      <c r="G909" s="26">
        <f>IF(AND(UPPER(TRIM(Applications!I909))="BOOKMARKED",ISNUMBER(Applications!A909)),Applications!A909-WEEKDAY(Applications!A909,3),"")</f>
        <v/>
      </c>
      <c r="H909" s="26">
        <f>IF(AND(UPPER(TRIM(Applications!I909))="NOT APPLIED",ISNUMBER(Applications!A909)),Applications!A909-WEEKDAY(Applications!A909,3),"")</f>
        <v/>
      </c>
      <c r="I909" s="26">
        <f>IF(AND(UPPER(TRIM(Applications!I909))="REJECTED",ISNUMBER(Applications!M909)),Applications!M909-WEEKDAY(Applications!M909,3),"")</f>
        <v/>
      </c>
      <c r="J909" s="26">
        <f>IF(AND(UPPER(TRIM(Applications!I909))="OFFER",ISNUMBER(Applications!M909)),Applications!M909-WEEKDAY(Applications!M909,3),"")</f>
        <v/>
      </c>
      <c r="K909" s="26">
        <f>IF(TRIM(Applications!J909)="","",IFERROR(LOOKUP(2,1/ISNUMBER(SEARCH($R$2:$R$25,Applications!J909)),$S$2:$S$25),""))</f>
        <v/>
      </c>
      <c r="L909" s="26">
        <f>IF(K909="","",IF(COUNTIF(K$2:K909,K909)=1,COUNTIF(K$2:K$2000,K909)+(2001-ROW())/100000,""))</f>
        <v/>
      </c>
      <c r="M909" s="26">
        <f>IF(TRIM(Applications!D909)="","",TRIM(LEFT(TRIM(Applications!D909),FIND(",",TRIM(Applications!D909)&amp;",")-1)))</f>
        <v/>
      </c>
      <c r="N909" s="26">
        <f>IF(M909="","",IF(LEN(TRIM(LEFT(TRIM(MID(TRIM(Applications!D909),FIND(",",TRIM(Applications!D909)&amp;",")+1,200)),FIND(",",TRIM(MID(TRIM(Applications!D909),FIND(",",TRIM(Applications!D909)&amp;",")+1,200))&amp;",")-1)))=2,UPPER(TRIM(LEFT(TRIM(MID(TRIM(Applications!D909),FIND(",",TRIM(Applications!D909)&amp;",")+1,200)),FIND(",",TRIM(MID(TRIM(Applications!D909),FIND(",",TRIM(Applications!D909)&amp;",")+1,200))&amp;",")-1))),IFERROR(VLOOKUP(LOWER(TRIM(LEFT(TRIM(MID(TRIM(Applications!D909),FIND(",",TRIM(Applications!D909)&amp;",")+1,200)),FIND(",",TRIM(MID(TRIM(Applications!D909),FIND(",",TRIM(Applications!D909)&amp;",")+1,200))&amp;",")-1))),$U$2:$V$67,2,FALSE),"")))</f>
        <v/>
      </c>
      <c r="O909" s="26">
        <f>IF(M909="","",IF(N909="",M909,M909&amp;", "&amp;N909))</f>
        <v/>
      </c>
      <c r="P909" s="26">
        <f>IF(O909="","",IF(COUNTIF(O$2:O909,O909)=1,COUNTIF(O$2:O$2000,O909)+(2001-ROW())/100000,""))</f>
        <v/>
      </c>
    </row>
    <row r="910">
      <c r="A910" s="26">
        <f>IF(AND(ISNUMBER(Applications!A910),ISNUMBER(Applications!M910),OR(UPPER(TRIM(Applications!I910))="INTERVIEWING",UPPER(TRIM(Applications!I910))="REJECTED",UPPER(TRIM(Applications!I910))="OFFER")),IF(Applications!M910&gt;=Applications!A910,Applications!M910-Applications!A910,""),"")</f>
        <v/>
      </c>
      <c r="B910" s="26">
        <f>IF(AND(D910=1,ISNUMBER(Applications!A910)),WEEKDAY(Applications!A910),"")</f>
        <v/>
      </c>
      <c r="C910" s="27">
        <f>IF(AND(D910=1,ISNUMBER(Applications!A910)),Applications!A910-WEEKDAY(Applications!A910,3),"")</f>
        <v/>
      </c>
      <c r="D910" s="26">
        <f>IF(OR(UPPER(TRIM(Applications!I910))="APPLIED",UPPER(TRIM(Applications!I910))="INTERVIEWING",UPPER(TRIM(Applications!I910))="REJECTED",UPPER(TRIM(Applications!I910))="OFFER"),1,0)</f>
        <v/>
      </c>
      <c r="E910" s="26">
        <f>IF(AND(ISNUMBER(Applications!M910),OR(N(Applications!O910)&gt;0,UPPER(TRIM(Applications!I910))="INTERVIEWING",UPPER(TRIM(Applications!I910))="OFFER")),Applications!M910-WEEKDAY(Applications!M910,3),"")</f>
        <v/>
      </c>
      <c r="F910" s="26">
        <f>IF(AND(UPPER(TRIM(Applications!I910))="SKIPPED",ISNUMBER(Applications!A910)),Applications!A910-WEEKDAY(Applications!A910,3),"")</f>
        <v/>
      </c>
      <c r="G910" s="26">
        <f>IF(AND(UPPER(TRIM(Applications!I910))="BOOKMARKED",ISNUMBER(Applications!A910)),Applications!A910-WEEKDAY(Applications!A910,3),"")</f>
        <v/>
      </c>
      <c r="H910" s="26">
        <f>IF(AND(UPPER(TRIM(Applications!I910))="NOT APPLIED",ISNUMBER(Applications!A910)),Applications!A910-WEEKDAY(Applications!A910,3),"")</f>
        <v/>
      </c>
      <c r="I910" s="26">
        <f>IF(AND(UPPER(TRIM(Applications!I910))="REJECTED",ISNUMBER(Applications!M910)),Applications!M910-WEEKDAY(Applications!M910,3),"")</f>
        <v/>
      </c>
      <c r="J910" s="26">
        <f>IF(AND(UPPER(TRIM(Applications!I910))="OFFER",ISNUMBER(Applications!M910)),Applications!M910-WEEKDAY(Applications!M910,3),"")</f>
        <v/>
      </c>
      <c r="K910" s="26">
        <f>IF(TRIM(Applications!J910)="","",IFERROR(LOOKUP(2,1/ISNUMBER(SEARCH($R$2:$R$25,Applications!J910)),$S$2:$S$25),""))</f>
        <v/>
      </c>
      <c r="L910" s="26">
        <f>IF(K910="","",IF(COUNTIF(K$2:K910,K910)=1,COUNTIF(K$2:K$2000,K910)+(2001-ROW())/100000,""))</f>
        <v/>
      </c>
      <c r="M910" s="26">
        <f>IF(TRIM(Applications!D910)="","",TRIM(LEFT(TRIM(Applications!D910),FIND(",",TRIM(Applications!D910)&amp;",")-1)))</f>
        <v/>
      </c>
      <c r="N910" s="26">
        <f>IF(M910="","",IF(LEN(TRIM(LEFT(TRIM(MID(TRIM(Applications!D910),FIND(",",TRIM(Applications!D910)&amp;",")+1,200)),FIND(",",TRIM(MID(TRIM(Applications!D910),FIND(",",TRIM(Applications!D910)&amp;",")+1,200))&amp;",")-1)))=2,UPPER(TRIM(LEFT(TRIM(MID(TRIM(Applications!D910),FIND(",",TRIM(Applications!D910)&amp;",")+1,200)),FIND(",",TRIM(MID(TRIM(Applications!D910),FIND(",",TRIM(Applications!D910)&amp;",")+1,200))&amp;",")-1))),IFERROR(VLOOKUP(LOWER(TRIM(LEFT(TRIM(MID(TRIM(Applications!D910),FIND(",",TRIM(Applications!D910)&amp;",")+1,200)),FIND(",",TRIM(MID(TRIM(Applications!D910),FIND(",",TRIM(Applications!D910)&amp;",")+1,200))&amp;",")-1))),$U$2:$V$67,2,FALSE),"")))</f>
        <v/>
      </c>
      <c r="O910" s="26">
        <f>IF(M910="","",IF(N910="",M910,M910&amp;", "&amp;N910))</f>
        <v/>
      </c>
      <c r="P910" s="26">
        <f>IF(O910="","",IF(COUNTIF(O$2:O910,O910)=1,COUNTIF(O$2:O$2000,O910)+(2001-ROW())/100000,""))</f>
        <v/>
      </c>
    </row>
    <row r="911">
      <c r="A911" s="26">
        <f>IF(AND(ISNUMBER(Applications!A911),ISNUMBER(Applications!M911),OR(UPPER(TRIM(Applications!I911))="INTERVIEWING",UPPER(TRIM(Applications!I911))="REJECTED",UPPER(TRIM(Applications!I911))="OFFER")),IF(Applications!M911&gt;=Applications!A911,Applications!M911-Applications!A911,""),"")</f>
        <v/>
      </c>
      <c r="B911" s="26">
        <f>IF(AND(D911=1,ISNUMBER(Applications!A911)),WEEKDAY(Applications!A911),"")</f>
        <v/>
      </c>
      <c r="C911" s="27">
        <f>IF(AND(D911=1,ISNUMBER(Applications!A911)),Applications!A911-WEEKDAY(Applications!A911,3),"")</f>
        <v/>
      </c>
      <c r="D911" s="26">
        <f>IF(OR(UPPER(TRIM(Applications!I911))="APPLIED",UPPER(TRIM(Applications!I911))="INTERVIEWING",UPPER(TRIM(Applications!I911))="REJECTED",UPPER(TRIM(Applications!I911))="OFFER"),1,0)</f>
        <v/>
      </c>
      <c r="E911" s="26">
        <f>IF(AND(ISNUMBER(Applications!M911),OR(N(Applications!O911)&gt;0,UPPER(TRIM(Applications!I911))="INTERVIEWING",UPPER(TRIM(Applications!I911))="OFFER")),Applications!M911-WEEKDAY(Applications!M911,3),"")</f>
        <v/>
      </c>
      <c r="F911" s="26">
        <f>IF(AND(UPPER(TRIM(Applications!I911))="SKIPPED",ISNUMBER(Applications!A911)),Applications!A911-WEEKDAY(Applications!A911,3),"")</f>
        <v/>
      </c>
      <c r="G911" s="26">
        <f>IF(AND(UPPER(TRIM(Applications!I911))="BOOKMARKED",ISNUMBER(Applications!A911)),Applications!A911-WEEKDAY(Applications!A911,3),"")</f>
        <v/>
      </c>
      <c r="H911" s="26">
        <f>IF(AND(UPPER(TRIM(Applications!I911))="NOT APPLIED",ISNUMBER(Applications!A911)),Applications!A911-WEEKDAY(Applications!A911,3),"")</f>
        <v/>
      </c>
      <c r="I911" s="26">
        <f>IF(AND(UPPER(TRIM(Applications!I911))="REJECTED",ISNUMBER(Applications!M911)),Applications!M911-WEEKDAY(Applications!M911,3),"")</f>
        <v/>
      </c>
      <c r="J911" s="26">
        <f>IF(AND(UPPER(TRIM(Applications!I911))="OFFER",ISNUMBER(Applications!M911)),Applications!M911-WEEKDAY(Applications!M911,3),"")</f>
        <v/>
      </c>
      <c r="K911" s="26">
        <f>IF(TRIM(Applications!J911)="","",IFERROR(LOOKUP(2,1/ISNUMBER(SEARCH($R$2:$R$25,Applications!J911)),$S$2:$S$25),""))</f>
        <v/>
      </c>
      <c r="L911" s="26">
        <f>IF(K911="","",IF(COUNTIF(K$2:K911,K911)=1,COUNTIF(K$2:K$2000,K911)+(2001-ROW())/100000,""))</f>
        <v/>
      </c>
      <c r="M911" s="26">
        <f>IF(TRIM(Applications!D911)="","",TRIM(LEFT(TRIM(Applications!D911),FIND(",",TRIM(Applications!D911)&amp;",")-1)))</f>
        <v/>
      </c>
      <c r="N911" s="26">
        <f>IF(M911="","",IF(LEN(TRIM(LEFT(TRIM(MID(TRIM(Applications!D911),FIND(",",TRIM(Applications!D911)&amp;",")+1,200)),FIND(",",TRIM(MID(TRIM(Applications!D911),FIND(",",TRIM(Applications!D911)&amp;",")+1,200))&amp;",")-1)))=2,UPPER(TRIM(LEFT(TRIM(MID(TRIM(Applications!D911),FIND(",",TRIM(Applications!D911)&amp;",")+1,200)),FIND(",",TRIM(MID(TRIM(Applications!D911),FIND(",",TRIM(Applications!D911)&amp;",")+1,200))&amp;",")-1))),IFERROR(VLOOKUP(LOWER(TRIM(LEFT(TRIM(MID(TRIM(Applications!D911),FIND(",",TRIM(Applications!D911)&amp;",")+1,200)),FIND(",",TRIM(MID(TRIM(Applications!D911),FIND(",",TRIM(Applications!D911)&amp;",")+1,200))&amp;",")-1))),$U$2:$V$67,2,FALSE),"")))</f>
        <v/>
      </c>
      <c r="O911" s="26">
        <f>IF(M911="","",IF(N911="",M911,M911&amp;", "&amp;N911))</f>
        <v/>
      </c>
      <c r="P911" s="26">
        <f>IF(O911="","",IF(COUNTIF(O$2:O911,O911)=1,COUNTIF(O$2:O$2000,O911)+(2001-ROW())/100000,""))</f>
        <v/>
      </c>
    </row>
    <row r="912">
      <c r="A912" s="26">
        <f>IF(AND(ISNUMBER(Applications!A912),ISNUMBER(Applications!M912),OR(UPPER(TRIM(Applications!I912))="INTERVIEWING",UPPER(TRIM(Applications!I912))="REJECTED",UPPER(TRIM(Applications!I912))="OFFER")),IF(Applications!M912&gt;=Applications!A912,Applications!M912-Applications!A912,""),"")</f>
        <v/>
      </c>
      <c r="B912" s="26">
        <f>IF(AND(D912=1,ISNUMBER(Applications!A912)),WEEKDAY(Applications!A912),"")</f>
        <v/>
      </c>
      <c r="C912" s="27">
        <f>IF(AND(D912=1,ISNUMBER(Applications!A912)),Applications!A912-WEEKDAY(Applications!A912,3),"")</f>
        <v/>
      </c>
      <c r="D912" s="26">
        <f>IF(OR(UPPER(TRIM(Applications!I912))="APPLIED",UPPER(TRIM(Applications!I912))="INTERVIEWING",UPPER(TRIM(Applications!I912))="REJECTED",UPPER(TRIM(Applications!I912))="OFFER"),1,0)</f>
        <v/>
      </c>
      <c r="E912" s="26">
        <f>IF(AND(ISNUMBER(Applications!M912),OR(N(Applications!O912)&gt;0,UPPER(TRIM(Applications!I912))="INTERVIEWING",UPPER(TRIM(Applications!I912))="OFFER")),Applications!M912-WEEKDAY(Applications!M912,3),"")</f>
        <v/>
      </c>
      <c r="F912" s="26">
        <f>IF(AND(UPPER(TRIM(Applications!I912))="SKIPPED",ISNUMBER(Applications!A912)),Applications!A912-WEEKDAY(Applications!A912,3),"")</f>
        <v/>
      </c>
      <c r="G912" s="26">
        <f>IF(AND(UPPER(TRIM(Applications!I912))="BOOKMARKED",ISNUMBER(Applications!A912)),Applications!A912-WEEKDAY(Applications!A912,3),"")</f>
        <v/>
      </c>
      <c r="H912" s="26">
        <f>IF(AND(UPPER(TRIM(Applications!I912))="NOT APPLIED",ISNUMBER(Applications!A912)),Applications!A912-WEEKDAY(Applications!A912,3),"")</f>
        <v/>
      </c>
      <c r="I912" s="26">
        <f>IF(AND(UPPER(TRIM(Applications!I912))="REJECTED",ISNUMBER(Applications!M912)),Applications!M912-WEEKDAY(Applications!M912,3),"")</f>
        <v/>
      </c>
      <c r="J912" s="26">
        <f>IF(AND(UPPER(TRIM(Applications!I912))="OFFER",ISNUMBER(Applications!M912)),Applications!M912-WEEKDAY(Applications!M912,3),"")</f>
        <v/>
      </c>
      <c r="K912" s="26">
        <f>IF(TRIM(Applications!J912)="","",IFERROR(LOOKUP(2,1/ISNUMBER(SEARCH($R$2:$R$25,Applications!J912)),$S$2:$S$25),""))</f>
        <v/>
      </c>
      <c r="L912" s="26">
        <f>IF(K912="","",IF(COUNTIF(K$2:K912,K912)=1,COUNTIF(K$2:K$2000,K912)+(2001-ROW())/100000,""))</f>
        <v/>
      </c>
      <c r="M912" s="26">
        <f>IF(TRIM(Applications!D912)="","",TRIM(LEFT(TRIM(Applications!D912),FIND(",",TRIM(Applications!D912)&amp;",")-1)))</f>
        <v/>
      </c>
      <c r="N912" s="26">
        <f>IF(M912="","",IF(LEN(TRIM(LEFT(TRIM(MID(TRIM(Applications!D912),FIND(",",TRIM(Applications!D912)&amp;",")+1,200)),FIND(",",TRIM(MID(TRIM(Applications!D912),FIND(",",TRIM(Applications!D912)&amp;",")+1,200))&amp;",")-1)))=2,UPPER(TRIM(LEFT(TRIM(MID(TRIM(Applications!D912),FIND(",",TRIM(Applications!D912)&amp;",")+1,200)),FIND(",",TRIM(MID(TRIM(Applications!D912),FIND(",",TRIM(Applications!D912)&amp;",")+1,200))&amp;",")-1))),IFERROR(VLOOKUP(LOWER(TRIM(LEFT(TRIM(MID(TRIM(Applications!D912),FIND(",",TRIM(Applications!D912)&amp;",")+1,200)),FIND(",",TRIM(MID(TRIM(Applications!D912),FIND(",",TRIM(Applications!D912)&amp;",")+1,200))&amp;",")-1))),$U$2:$V$67,2,FALSE),"")))</f>
        <v/>
      </c>
      <c r="O912" s="26">
        <f>IF(M912="","",IF(N912="",M912,M912&amp;", "&amp;N912))</f>
        <v/>
      </c>
      <c r="P912" s="26">
        <f>IF(O912="","",IF(COUNTIF(O$2:O912,O912)=1,COUNTIF(O$2:O$2000,O912)+(2001-ROW())/100000,""))</f>
        <v/>
      </c>
    </row>
    <row r="913">
      <c r="A913" s="26">
        <f>IF(AND(ISNUMBER(Applications!A913),ISNUMBER(Applications!M913),OR(UPPER(TRIM(Applications!I913))="INTERVIEWING",UPPER(TRIM(Applications!I913))="REJECTED",UPPER(TRIM(Applications!I913))="OFFER")),IF(Applications!M913&gt;=Applications!A913,Applications!M913-Applications!A913,""),"")</f>
        <v/>
      </c>
      <c r="B913" s="26">
        <f>IF(AND(D913=1,ISNUMBER(Applications!A913)),WEEKDAY(Applications!A913),"")</f>
        <v/>
      </c>
      <c r="C913" s="27">
        <f>IF(AND(D913=1,ISNUMBER(Applications!A913)),Applications!A913-WEEKDAY(Applications!A913,3),"")</f>
        <v/>
      </c>
      <c r="D913" s="26">
        <f>IF(OR(UPPER(TRIM(Applications!I913))="APPLIED",UPPER(TRIM(Applications!I913))="INTERVIEWING",UPPER(TRIM(Applications!I913))="REJECTED",UPPER(TRIM(Applications!I913))="OFFER"),1,0)</f>
        <v/>
      </c>
      <c r="E913" s="26">
        <f>IF(AND(ISNUMBER(Applications!M913),OR(N(Applications!O913)&gt;0,UPPER(TRIM(Applications!I913))="INTERVIEWING",UPPER(TRIM(Applications!I913))="OFFER")),Applications!M913-WEEKDAY(Applications!M913,3),"")</f>
        <v/>
      </c>
      <c r="F913" s="26">
        <f>IF(AND(UPPER(TRIM(Applications!I913))="SKIPPED",ISNUMBER(Applications!A913)),Applications!A913-WEEKDAY(Applications!A913,3),"")</f>
        <v/>
      </c>
      <c r="G913" s="26">
        <f>IF(AND(UPPER(TRIM(Applications!I913))="BOOKMARKED",ISNUMBER(Applications!A913)),Applications!A913-WEEKDAY(Applications!A913,3),"")</f>
        <v/>
      </c>
      <c r="H913" s="26">
        <f>IF(AND(UPPER(TRIM(Applications!I913))="NOT APPLIED",ISNUMBER(Applications!A913)),Applications!A913-WEEKDAY(Applications!A913,3),"")</f>
        <v/>
      </c>
      <c r="I913" s="26">
        <f>IF(AND(UPPER(TRIM(Applications!I913))="REJECTED",ISNUMBER(Applications!M913)),Applications!M913-WEEKDAY(Applications!M913,3),"")</f>
        <v/>
      </c>
      <c r="J913" s="26">
        <f>IF(AND(UPPER(TRIM(Applications!I913))="OFFER",ISNUMBER(Applications!M913)),Applications!M913-WEEKDAY(Applications!M913,3),"")</f>
        <v/>
      </c>
      <c r="K913" s="26">
        <f>IF(TRIM(Applications!J913)="","",IFERROR(LOOKUP(2,1/ISNUMBER(SEARCH($R$2:$R$25,Applications!J913)),$S$2:$S$25),""))</f>
        <v/>
      </c>
      <c r="L913" s="26">
        <f>IF(K913="","",IF(COUNTIF(K$2:K913,K913)=1,COUNTIF(K$2:K$2000,K913)+(2001-ROW())/100000,""))</f>
        <v/>
      </c>
      <c r="M913" s="26">
        <f>IF(TRIM(Applications!D913)="","",TRIM(LEFT(TRIM(Applications!D913),FIND(",",TRIM(Applications!D913)&amp;",")-1)))</f>
        <v/>
      </c>
      <c r="N913" s="26">
        <f>IF(M913="","",IF(LEN(TRIM(LEFT(TRIM(MID(TRIM(Applications!D913),FIND(",",TRIM(Applications!D913)&amp;",")+1,200)),FIND(",",TRIM(MID(TRIM(Applications!D913),FIND(",",TRIM(Applications!D913)&amp;",")+1,200))&amp;",")-1)))=2,UPPER(TRIM(LEFT(TRIM(MID(TRIM(Applications!D913),FIND(",",TRIM(Applications!D913)&amp;",")+1,200)),FIND(",",TRIM(MID(TRIM(Applications!D913),FIND(",",TRIM(Applications!D913)&amp;",")+1,200))&amp;",")-1))),IFERROR(VLOOKUP(LOWER(TRIM(LEFT(TRIM(MID(TRIM(Applications!D913),FIND(",",TRIM(Applications!D913)&amp;",")+1,200)),FIND(",",TRIM(MID(TRIM(Applications!D913),FIND(",",TRIM(Applications!D913)&amp;",")+1,200))&amp;",")-1))),$U$2:$V$67,2,FALSE),"")))</f>
        <v/>
      </c>
      <c r="O913" s="26">
        <f>IF(M913="","",IF(N913="",M913,M913&amp;", "&amp;N913))</f>
        <v/>
      </c>
      <c r="P913" s="26">
        <f>IF(O913="","",IF(COUNTIF(O$2:O913,O913)=1,COUNTIF(O$2:O$2000,O913)+(2001-ROW())/100000,""))</f>
        <v/>
      </c>
    </row>
    <row r="914">
      <c r="A914" s="26">
        <f>IF(AND(ISNUMBER(Applications!A914),ISNUMBER(Applications!M914),OR(UPPER(TRIM(Applications!I914))="INTERVIEWING",UPPER(TRIM(Applications!I914))="REJECTED",UPPER(TRIM(Applications!I914))="OFFER")),IF(Applications!M914&gt;=Applications!A914,Applications!M914-Applications!A914,""),"")</f>
        <v/>
      </c>
      <c r="B914" s="26">
        <f>IF(AND(D914=1,ISNUMBER(Applications!A914)),WEEKDAY(Applications!A914),"")</f>
        <v/>
      </c>
      <c r="C914" s="27">
        <f>IF(AND(D914=1,ISNUMBER(Applications!A914)),Applications!A914-WEEKDAY(Applications!A914,3),"")</f>
        <v/>
      </c>
      <c r="D914" s="26">
        <f>IF(OR(UPPER(TRIM(Applications!I914))="APPLIED",UPPER(TRIM(Applications!I914))="INTERVIEWING",UPPER(TRIM(Applications!I914))="REJECTED",UPPER(TRIM(Applications!I914))="OFFER"),1,0)</f>
        <v/>
      </c>
      <c r="E914" s="26">
        <f>IF(AND(ISNUMBER(Applications!M914),OR(N(Applications!O914)&gt;0,UPPER(TRIM(Applications!I914))="INTERVIEWING",UPPER(TRIM(Applications!I914))="OFFER")),Applications!M914-WEEKDAY(Applications!M914,3),"")</f>
        <v/>
      </c>
      <c r="F914" s="26">
        <f>IF(AND(UPPER(TRIM(Applications!I914))="SKIPPED",ISNUMBER(Applications!A914)),Applications!A914-WEEKDAY(Applications!A914,3),"")</f>
        <v/>
      </c>
      <c r="G914" s="26">
        <f>IF(AND(UPPER(TRIM(Applications!I914))="BOOKMARKED",ISNUMBER(Applications!A914)),Applications!A914-WEEKDAY(Applications!A914,3),"")</f>
        <v/>
      </c>
      <c r="H914" s="26">
        <f>IF(AND(UPPER(TRIM(Applications!I914))="NOT APPLIED",ISNUMBER(Applications!A914)),Applications!A914-WEEKDAY(Applications!A914,3),"")</f>
        <v/>
      </c>
      <c r="I914" s="26">
        <f>IF(AND(UPPER(TRIM(Applications!I914))="REJECTED",ISNUMBER(Applications!M914)),Applications!M914-WEEKDAY(Applications!M914,3),"")</f>
        <v/>
      </c>
      <c r="J914" s="26">
        <f>IF(AND(UPPER(TRIM(Applications!I914))="OFFER",ISNUMBER(Applications!M914)),Applications!M914-WEEKDAY(Applications!M914,3),"")</f>
        <v/>
      </c>
      <c r="K914" s="26">
        <f>IF(TRIM(Applications!J914)="","",IFERROR(LOOKUP(2,1/ISNUMBER(SEARCH($R$2:$R$25,Applications!J914)),$S$2:$S$25),""))</f>
        <v/>
      </c>
      <c r="L914" s="26">
        <f>IF(K914="","",IF(COUNTIF(K$2:K914,K914)=1,COUNTIF(K$2:K$2000,K914)+(2001-ROW())/100000,""))</f>
        <v/>
      </c>
      <c r="M914" s="26">
        <f>IF(TRIM(Applications!D914)="","",TRIM(LEFT(TRIM(Applications!D914),FIND(",",TRIM(Applications!D914)&amp;",")-1)))</f>
        <v/>
      </c>
      <c r="N914" s="26">
        <f>IF(M914="","",IF(LEN(TRIM(LEFT(TRIM(MID(TRIM(Applications!D914),FIND(",",TRIM(Applications!D914)&amp;",")+1,200)),FIND(",",TRIM(MID(TRIM(Applications!D914),FIND(",",TRIM(Applications!D914)&amp;",")+1,200))&amp;",")-1)))=2,UPPER(TRIM(LEFT(TRIM(MID(TRIM(Applications!D914),FIND(",",TRIM(Applications!D914)&amp;",")+1,200)),FIND(",",TRIM(MID(TRIM(Applications!D914),FIND(",",TRIM(Applications!D914)&amp;",")+1,200))&amp;",")-1))),IFERROR(VLOOKUP(LOWER(TRIM(LEFT(TRIM(MID(TRIM(Applications!D914),FIND(",",TRIM(Applications!D914)&amp;",")+1,200)),FIND(",",TRIM(MID(TRIM(Applications!D914),FIND(",",TRIM(Applications!D914)&amp;",")+1,200))&amp;",")-1))),$U$2:$V$67,2,FALSE),"")))</f>
        <v/>
      </c>
      <c r="O914" s="26">
        <f>IF(M914="","",IF(N914="",M914,M914&amp;", "&amp;N914))</f>
        <v/>
      </c>
      <c r="P914" s="26">
        <f>IF(O914="","",IF(COUNTIF(O$2:O914,O914)=1,COUNTIF(O$2:O$2000,O914)+(2001-ROW())/100000,""))</f>
        <v/>
      </c>
    </row>
    <row r="915">
      <c r="A915" s="26">
        <f>IF(AND(ISNUMBER(Applications!A915),ISNUMBER(Applications!M915),OR(UPPER(TRIM(Applications!I915))="INTERVIEWING",UPPER(TRIM(Applications!I915))="REJECTED",UPPER(TRIM(Applications!I915))="OFFER")),IF(Applications!M915&gt;=Applications!A915,Applications!M915-Applications!A915,""),"")</f>
        <v/>
      </c>
      <c r="B915" s="26">
        <f>IF(AND(D915=1,ISNUMBER(Applications!A915)),WEEKDAY(Applications!A915),"")</f>
        <v/>
      </c>
      <c r="C915" s="27">
        <f>IF(AND(D915=1,ISNUMBER(Applications!A915)),Applications!A915-WEEKDAY(Applications!A915,3),"")</f>
        <v/>
      </c>
      <c r="D915" s="26">
        <f>IF(OR(UPPER(TRIM(Applications!I915))="APPLIED",UPPER(TRIM(Applications!I915))="INTERVIEWING",UPPER(TRIM(Applications!I915))="REJECTED",UPPER(TRIM(Applications!I915))="OFFER"),1,0)</f>
        <v/>
      </c>
      <c r="E915" s="26">
        <f>IF(AND(ISNUMBER(Applications!M915),OR(N(Applications!O915)&gt;0,UPPER(TRIM(Applications!I915))="INTERVIEWING",UPPER(TRIM(Applications!I915))="OFFER")),Applications!M915-WEEKDAY(Applications!M915,3),"")</f>
        <v/>
      </c>
      <c r="F915" s="26">
        <f>IF(AND(UPPER(TRIM(Applications!I915))="SKIPPED",ISNUMBER(Applications!A915)),Applications!A915-WEEKDAY(Applications!A915,3),"")</f>
        <v/>
      </c>
      <c r="G915" s="26">
        <f>IF(AND(UPPER(TRIM(Applications!I915))="BOOKMARKED",ISNUMBER(Applications!A915)),Applications!A915-WEEKDAY(Applications!A915,3),"")</f>
        <v/>
      </c>
      <c r="H915" s="26">
        <f>IF(AND(UPPER(TRIM(Applications!I915))="NOT APPLIED",ISNUMBER(Applications!A915)),Applications!A915-WEEKDAY(Applications!A915,3),"")</f>
        <v/>
      </c>
      <c r="I915" s="26">
        <f>IF(AND(UPPER(TRIM(Applications!I915))="REJECTED",ISNUMBER(Applications!M915)),Applications!M915-WEEKDAY(Applications!M915,3),"")</f>
        <v/>
      </c>
      <c r="J915" s="26">
        <f>IF(AND(UPPER(TRIM(Applications!I915))="OFFER",ISNUMBER(Applications!M915)),Applications!M915-WEEKDAY(Applications!M915,3),"")</f>
        <v/>
      </c>
      <c r="K915" s="26">
        <f>IF(TRIM(Applications!J915)="","",IFERROR(LOOKUP(2,1/ISNUMBER(SEARCH($R$2:$R$25,Applications!J915)),$S$2:$S$25),""))</f>
        <v/>
      </c>
      <c r="L915" s="26">
        <f>IF(K915="","",IF(COUNTIF(K$2:K915,K915)=1,COUNTIF(K$2:K$2000,K915)+(2001-ROW())/100000,""))</f>
        <v/>
      </c>
      <c r="M915" s="26">
        <f>IF(TRIM(Applications!D915)="","",TRIM(LEFT(TRIM(Applications!D915),FIND(",",TRIM(Applications!D915)&amp;",")-1)))</f>
        <v/>
      </c>
      <c r="N915" s="26">
        <f>IF(M915="","",IF(LEN(TRIM(LEFT(TRIM(MID(TRIM(Applications!D915),FIND(",",TRIM(Applications!D915)&amp;",")+1,200)),FIND(",",TRIM(MID(TRIM(Applications!D915),FIND(",",TRIM(Applications!D915)&amp;",")+1,200))&amp;",")-1)))=2,UPPER(TRIM(LEFT(TRIM(MID(TRIM(Applications!D915),FIND(",",TRIM(Applications!D915)&amp;",")+1,200)),FIND(",",TRIM(MID(TRIM(Applications!D915),FIND(",",TRIM(Applications!D915)&amp;",")+1,200))&amp;",")-1))),IFERROR(VLOOKUP(LOWER(TRIM(LEFT(TRIM(MID(TRIM(Applications!D915),FIND(",",TRIM(Applications!D915)&amp;",")+1,200)),FIND(",",TRIM(MID(TRIM(Applications!D915),FIND(",",TRIM(Applications!D915)&amp;",")+1,200))&amp;",")-1))),$U$2:$V$67,2,FALSE),"")))</f>
        <v/>
      </c>
      <c r="O915" s="26">
        <f>IF(M915="","",IF(N915="",M915,M915&amp;", "&amp;N915))</f>
        <v/>
      </c>
      <c r="P915" s="26">
        <f>IF(O915="","",IF(COUNTIF(O$2:O915,O915)=1,COUNTIF(O$2:O$2000,O915)+(2001-ROW())/100000,""))</f>
        <v/>
      </c>
    </row>
    <row r="916">
      <c r="A916" s="26">
        <f>IF(AND(ISNUMBER(Applications!A916),ISNUMBER(Applications!M916),OR(UPPER(TRIM(Applications!I916))="INTERVIEWING",UPPER(TRIM(Applications!I916))="REJECTED",UPPER(TRIM(Applications!I916))="OFFER")),IF(Applications!M916&gt;=Applications!A916,Applications!M916-Applications!A916,""),"")</f>
        <v/>
      </c>
      <c r="B916" s="26">
        <f>IF(AND(D916=1,ISNUMBER(Applications!A916)),WEEKDAY(Applications!A916),"")</f>
        <v/>
      </c>
      <c r="C916" s="27">
        <f>IF(AND(D916=1,ISNUMBER(Applications!A916)),Applications!A916-WEEKDAY(Applications!A916,3),"")</f>
        <v/>
      </c>
      <c r="D916" s="26">
        <f>IF(OR(UPPER(TRIM(Applications!I916))="APPLIED",UPPER(TRIM(Applications!I916))="INTERVIEWING",UPPER(TRIM(Applications!I916))="REJECTED",UPPER(TRIM(Applications!I916))="OFFER"),1,0)</f>
        <v/>
      </c>
      <c r="E916" s="26">
        <f>IF(AND(ISNUMBER(Applications!M916),OR(N(Applications!O916)&gt;0,UPPER(TRIM(Applications!I916))="INTERVIEWING",UPPER(TRIM(Applications!I916))="OFFER")),Applications!M916-WEEKDAY(Applications!M916,3),"")</f>
        <v/>
      </c>
      <c r="F916" s="26">
        <f>IF(AND(UPPER(TRIM(Applications!I916))="SKIPPED",ISNUMBER(Applications!A916)),Applications!A916-WEEKDAY(Applications!A916,3),"")</f>
        <v/>
      </c>
      <c r="G916" s="26">
        <f>IF(AND(UPPER(TRIM(Applications!I916))="BOOKMARKED",ISNUMBER(Applications!A916)),Applications!A916-WEEKDAY(Applications!A916,3),"")</f>
        <v/>
      </c>
      <c r="H916" s="26">
        <f>IF(AND(UPPER(TRIM(Applications!I916))="NOT APPLIED",ISNUMBER(Applications!A916)),Applications!A916-WEEKDAY(Applications!A916,3),"")</f>
        <v/>
      </c>
      <c r="I916" s="26">
        <f>IF(AND(UPPER(TRIM(Applications!I916))="REJECTED",ISNUMBER(Applications!M916)),Applications!M916-WEEKDAY(Applications!M916,3),"")</f>
        <v/>
      </c>
      <c r="J916" s="26">
        <f>IF(AND(UPPER(TRIM(Applications!I916))="OFFER",ISNUMBER(Applications!M916)),Applications!M916-WEEKDAY(Applications!M916,3),"")</f>
        <v/>
      </c>
      <c r="K916" s="26">
        <f>IF(TRIM(Applications!J916)="","",IFERROR(LOOKUP(2,1/ISNUMBER(SEARCH($R$2:$R$25,Applications!J916)),$S$2:$S$25),""))</f>
        <v/>
      </c>
      <c r="L916" s="26">
        <f>IF(K916="","",IF(COUNTIF(K$2:K916,K916)=1,COUNTIF(K$2:K$2000,K916)+(2001-ROW())/100000,""))</f>
        <v/>
      </c>
      <c r="M916" s="26">
        <f>IF(TRIM(Applications!D916)="","",TRIM(LEFT(TRIM(Applications!D916),FIND(",",TRIM(Applications!D916)&amp;",")-1)))</f>
        <v/>
      </c>
      <c r="N916" s="26">
        <f>IF(M916="","",IF(LEN(TRIM(LEFT(TRIM(MID(TRIM(Applications!D916),FIND(",",TRIM(Applications!D916)&amp;",")+1,200)),FIND(",",TRIM(MID(TRIM(Applications!D916),FIND(",",TRIM(Applications!D916)&amp;",")+1,200))&amp;",")-1)))=2,UPPER(TRIM(LEFT(TRIM(MID(TRIM(Applications!D916),FIND(",",TRIM(Applications!D916)&amp;",")+1,200)),FIND(",",TRIM(MID(TRIM(Applications!D916),FIND(",",TRIM(Applications!D916)&amp;",")+1,200))&amp;",")-1))),IFERROR(VLOOKUP(LOWER(TRIM(LEFT(TRIM(MID(TRIM(Applications!D916),FIND(",",TRIM(Applications!D916)&amp;",")+1,200)),FIND(",",TRIM(MID(TRIM(Applications!D916),FIND(",",TRIM(Applications!D916)&amp;",")+1,200))&amp;",")-1))),$U$2:$V$67,2,FALSE),"")))</f>
        <v/>
      </c>
      <c r="O916" s="26">
        <f>IF(M916="","",IF(N916="",M916,M916&amp;", "&amp;N916))</f>
        <v/>
      </c>
      <c r="P916" s="26">
        <f>IF(O916="","",IF(COUNTIF(O$2:O916,O916)=1,COUNTIF(O$2:O$2000,O916)+(2001-ROW())/100000,""))</f>
        <v/>
      </c>
    </row>
    <row r="917">
      <c r="A917" s="26">
        <f>IF(AND(ISNUMBER(Applications!A917),ISNUMBER(Applications!M917),OR(UPPER(TRIM(Applications!I917))="INTERVIEWING",UPPER(TRIM(Applications!I917))="REJECTED",UPPER(TRIM(Applications!I917))="OFFER")),IF(Applications!M917&gt;=Applications!A917,Applications!M917-Applications!A917,""),"")</f>
        <v/>
      </c>
      <c r="B917" s="26">
        <f>IF(AND(D917=1,ISNUMBER(Applications!A917)),WEEKDAY(Applications!A917),"")</f>
        <v/>
      </c>
      <c r="C917" s="27">
        <f>IF(AND(D917=1,ISNUMBER(Applications!A917)),Applications!A917-WEEKDAY(Applications!A917,3),"")</f>
        <v/>
      </c>
      <c r="D917" s="26">
        <f>IF(OR(UPPER(TRIM(Applications!I917))="APPLIED",UPPER(TRIM(Applications!I917))="INTERVIEWING",UPPER(TRIM(Applications!I917))="REJECTED",UPPER(TRIM(Applications!I917))="OFFER"),1,0)</f>
        <v/>
      </c>
      <c r="E917" s="26">
        <f>IF(AND(ISNUMBER(Applications!M917),OR(N(Applications!O917)&gt;0,UPPER(TRIM(Applications!I917))="INTERVIEWING",UPPER(TRIM(Applications!I917))="OFFER")),Applications!M917-WEEKDAY(Applications!M917,3),"")</f>
        <v/>
      </c>
      <c r="F917" s="26">
        <f>IF(AND(UPPER(TRIM(Applications!I917))="SKIPPED",ISNUMBER(Applications!A917)),Applications!A917-WEEKDAY(Applications!A917,3),"")</f>
        <v/>
      </c>
      <c r="G917" s="26">
        <f>IF(AND(UPPER(TRIM(Applications!I917))="BOOKMARKED",ISNUMBER(Applications!A917)),Applications!A917-WEEKDAY(Applications!A917,3),"")</f>
        <v/>
      </c>
      <c r="H917" s="26">
        <f>IF(AND(UPPER(TRIM(Applications!I917))="NOT APPLIED",ISNUMBER(Applications!A917)),Applications!A917-WEEKDAY(Applications!A917,3),"")</f>
        <v/>
      </c>
      <c r="I917" s="26">
        <f>IF(AND(UPPER(TRIM(Applications!I917))="REJECTED",ISNUMBER(Applications!M917)),Applications!M917-WEEKDAY(Applications!M917,3),"")</f>
        <v/>
      </c>
      <c r="J917" s="26">
        <f>IF(AND(UPPER(TRIM(Applications!I917))="OFFER",ISNUMBER(Applications!M917)),Applications!M917-WEEKDAY(Applications!M917,3),"")</f>
        <v/>
      </c>
      <c r="K917" s="26">
        <f>IF(TRIM(Applications!J917)="","",IFERROR(LOOKUP(2,1/ISNUMBER(SEARCH($R$2:$R$25,Applications!J917)),$S$2:$S$25),""))</f>
        <v/>
      </c>
      <c r="L917" s="26">
        <f>IF(K917="","",IF(COUNTIF(K$2:K917,K917)=1,COUNTIF(K$2:K$2000,K917)+(2001-ROW())/100000,""))</f>
        <v/>
      </c>
      <c r="M917" s="26">
        <f>IF(TRIM(Applications!D917)="","",TRIM(LEFT(TRIM(Applications!D917),FIND(",",TRIM(Applications!D917)&amp;",")-1)))</f>
        <v/>
      </c>
      <c r="N917" s="26">
        <f>IF(M917="","",IF(LEN(TRIM(LEFT(TRIM(MID(TRIM(Applications!D917),FIND(",",TRIM(Applications!D917)&amp;",")+1,200)),FIND(",",TRIM(MID(TRIM(Applications!D917),FIND(",",TRIM(Applications!D917)&amp;",")+1,200))&amp;",")-1)))=2,UPPER(TRIM(LEFT(TRIM(MID(TRIM(Applications!D917),FIND(",",TRIM(Applications!D917)&amp;",")+1,200)),FIND(",",TRIM(MID(TRIM(Applications!D917),FIND(",",TRIM(Applications!D917)&amp;",")+1,200))&amp;",")-1))),IFERROR(VLOOKUP(LOWER(TRIM(LEFT(TRIM(MID(TRIM(Applications!D917),FIND(",",TRIM(Applications!D917)&amp;",")+1,200)),FIND(",",TRIM(MID(TRIM(Applications!D917),FIND(",",TRIM(Applications!D917)&amp;",")+1,200))&amp;",")-1))),$U$2:$V$67,2,FALSE),"")))</f>
        <v/>
      </c>
      <c r="O917" s="26">
        <f>IF(M917="","",IF(N917="",M917,M917&amp;", "&amp;N917))</f>
        <v/>
      </c>
      <c r="P917" s="26">
        <f>IF(O917="","",IF(COUNTIF(O$2:O917,O917)=1,COUNTIF(O$2:O$2000,O917)+(2001-ROW())/100000,""))</f>
        <v/>
      </c>
    </row>
    <row r="918">
      <c r="A918" s="26">
        <f>IF(AND(ISNUMBER(Applications!A918),ISNUMBER(Applications!M918),OR(UPPER(TRIM(Applications!I918))="INTERVIEWING",UPPER(TRIM(Applications!I918))="REJECTED",UPPER(TRIM(Applications!I918))="OFFER")),IF(Applications!M918&gt;=Applications!A918,Applications!M918-Applications!A918,""),"")</f>
        <v/>
      </c>
      <c r="B918" s="26">
        <f>IF(AND(D918=1,ISNUMBER(Applications!A918)),WEEKDAY(Applications!A918),"")</f>
        <v/>
      </c>
      <c r="C918" s="27">
        <f>IF(AND(D918=1,ISNUMBER(Applications!A918)),Applications!A918-WEEKDAY(Applications!A918,3),"")</f>
        <v/>
      </c>
      <c r="D918" s="26">
        <f>IF(OR(UPPER(TRIM(Applications!I918))="APPLIED",UPPER(TRIM(Applications!I918))="INTERVIEWING",UPPER(TRIM(Applications!I918))="REJECTED",UPPER(TRIM(Applications!I918))="OFFER"),1,0)</f>
        <v/>
      </c>
      <c r="E918" s="26">
        <f>IF(AND(ISNUMBER(Applications!M918),OR(N(Applications!O918)&gt;0,UPPER(TRIM(Applications!I918))="INTERVIEWING",UPPER(TRIM(Applications!I918))="OFFER")),Applications!M918-WEEKDAY(Applications!M918,3),"")</f>
        <v/>
      </c>
      <c r="F918" s="26">
        <f>IF(AND(UPPER(TRIM(Applications!I918))="SKIPPED",ISNUMBER(Applications!A918)),Applications!A918-WEEKDAY(Applications!A918,3),"")</f>
        <v/>
      </c>
      <c r="G918" s="26">
        <f>IF(AND(UPPER(TRIM(Applications!I918))="BOOKMARKED",ISNUMBER(Applications!A918)),Applications!A918-WEEKDAY(Applications!A918,3),"")</f>
        <v/>
      </c>
      <c r="H918" s="26">
        <f>IF(AND(UPPER(TRIM(Applications!I918))="NOT APPLIED",ISNUMBER(Applications!A918)),Applications!A918-WEEKDAY(Applications!A918,3),"")</f>
        <v/>
      </c>
      <c r="I918" s="26">
        <f>IF(AND(UPPER(TRIM(Applications!I918))="REJECTED",ISNUMBER(Applications!M918)),Applications!M918-WEEKDAY(Applications!M918,3),"")</f>
        <v/>
      </c>
      <c r="J918" s="26">
        <f>IF(AND(UPPER(TRIM(Applications!I918))="OFFER",ISNUMBER(Applications!M918)),Applications!M918-WEEKDAY(Applications!M918,3),"")</f>
        <v/>
      </c>
      <c r="K918" s="26">
        <f>IF(TRIM(Applications!J918)="","",IFERROR(LOOKUP(2,1/ISNUMBER(SEARCH($R$2:$R$25,Applications!J918)),$S$2:$S$25),""))</f>
        <v/>
      </c>
      <c r="L918" s="26">
        <f>IF(K918="","",IF(COUNTIF(K$2:K918,K918)=1,COUNTIF(K$2:K$2000,K918)+(2001-ROW())/100000,""))</f>
        <v/>
      </c>
      <c r="M918" s="26">
        <f>IF(TRIM(Applications!D918)="","",TRIM(LEFT(TRIM(Applications!D918),FIND(",",TRIM(Applications!D918)&amp;",")-1)))</f>
        <v/>
      </c>
      <c r="N918" s="26">
        <f>IF(M918="","",IF(LEN(TRIM(LEFT(TRIM(MID(TRIM(Applications!D918),FIND(",",TRIM(Applications!D918)&amp;",")+1,200)),FIND(",",TRIM(MID(TRIM(Applications!D918),FIND(",",TRIM(Applications!D918)&amp;",")+1,200))&amp;",")-1)))=2,UPPER(TRIM(LEFT(TRIM(MID(TRIM(Applications!D918),FIND(",",TRIM(Applications!D918)&amp;",")+1,200)),FIND(",",TRIM(MID(TRIM(Applications!D918),FIND(",",TRIM(Applications!D918)&amp;",")+1,200))&amp;",")-1))),IFERROR(VLOOKUP(LOWER(TRIM(LEFT(TRIM(MID(TRIM(Applications!D918),FIND(",",TRIM(Applications!D918)&amp;",")+1,200)),FIND(",",TRIM(MID(TRIM(Applications!D918),FIND(",",TRIM(Applications!D918)&amp;",")+1,200))&amp;",")-1))),$U$2:$V$67,2,FALSE),"")))</f>
        <v/>
      </c>
      <c r="O918" s="26">
        <f>IF(M918="","",IF(N918="",M918,M918&amp;", "&amp;N918))</f>
        <v/>
      </c>
      <c r="P918" s="26">
        <f>IF(O918="","",IF(COUNTIF(O$2:O918,O918)=1,COUNTIF(O$2:O$2000,O918)+(2001-ROW())/100000,""))</f>
        <v/>
      </c>
    </row>
    <row r="919">
      <c r="A919" s="26">
        <f>IF(AND(ISNUMBER(Applications!A919),ISNUMBER(Applications!M919),OR(UPPER(TRIM(Applications!I919))="INTERVIEWING",UPPER(TRIM(Applications!I919))="REJECTED",UPPER(TRIM(Applications!I919))="OFFER")),IF(Applications!M919&gt;=Applications!A919,Applications!M919-Applications!A919,""),"")</f>
        <v/>
      </c>
      <c r="B919" s="26">
        <f>IF(AND(D919=1,ISNUMBER(Applications!A919)),WEEKDAY(Applications!A919),"")</f>
        <v/>
      </c>
      <c r="C919" s="27">
        <f>IF(AND(D919=1,ISNUMBER(Applications!A919)),Applications!A919-WEEKDAY(Applications!A919,3),"")</f>
        <v/>
      </c>
      <c r="D919" s="26">
        <f>IF(OR(UPPER(TRIM(Applications!I919))="APPLIED",UPPER(TRIM(Applications!I919))="INTERVIEWING",UPPER(TRIM(Applications!I919))="REJECTED",UPPER(TRIM(Applications!I919))="OFFER"),1,0)</f>
        <v/>
      </c>
      <c r="E919" s="26">
        <f>IF(AND(ISNUMBER(Applications!M919),OR(N(Applications!O919)&gt;0,UPPER(TRIM(Applications!I919))="INTERVIEWING",UPPER(TRIM(Applications!I919))="OFFER")),Applications!M919-WEEKDAY(Applications!M919,3),"")</f>
        <v/>
      </c>
      <c r="F919" s="26">
        <f>IF(AND(UPPER(TRIM(Applications!I919))="SKIPPED",ISNUMBER(Applications!A919)),Applications!A919-WEEKDAY(Applications!A919,3),"")</f>
        <v/>
      </c>
      <c r="G919" s="26">
        <f>IF(AND(UPPER(TRIM(Applications!I919))="BOOKMARKED",ISNUMBER(Applications!A919)),Applications!A919-WEEKDAY(Applications!A919,3),"")</f>
        <v/>
      </c>
      <c r="H919" s="26">
        <f>IF(AND(UPPER(TRIM(Applications!I919))="NOT APPLIED",ISNUMBER(Applications!A919)),Applications!A919-WEEKDAY(Applications!A919,3),"")</f>
        <v/>
      </c>
      <c r="I919" s="26">
        <f>IF(AND(UPPER(TRIM(Applications!I919))="REJECTED",ISNUMBER(Applications!M919)),Applications!M919-WEEKDAY(Applications!M919,3),"")</f>
        <v/>
      </c>
      <c r="J919" s="26">
        <f>IF(AND(UPPER(TRIM(Applications!I919))="OFFER",ISNUMBER(Applications!M919)),Applications!M919-WEEKDAY(Applications!M919,3),"")</f>
        <v/>
      </c>
      <c r="K919" s="26">
        <f>IF(TRIM(Applications!J919)="","",IFERROR(LOOKUP(2,1/ISNUMBER(SEARCH($R$2:$R$25,Applications!J919)),$S$2:$S$25),""))</f>
        <v/>
      </c>
      <c r="L919" s="26">
        <f>IF(K919="","",IF(COUNTIF(K$2:K919,K919)=1,COUNTIF(K$2:K$2000,K919)+(2001-ROW())/100000,""))</f>
        <v/>
      </c>
      <c r="M919" s="26">
        <f>IF(TRIM(Applications!D919)="","",TRIM(LEFT(TRIM(Applications!D919),FIND(",",TRIM(Applications!D919)&amp;",")-1)))</f>
        <v/>
      </c>
      <c r="N919" s="26">
        <f>IF(M919="","",IF(LEN(TRIM(LEFT(TRIM(MID(TRIM(Applications!D919),FIND(",",TRIM(Applications!D919)&amp;",")+1,200)),FIND(",",TRIM(MID(TRIM(Applications!D919),FIND(",",TRIM(Applications!D919)&amp;",")+1,200))&amp;",")-1)))=2,UPPER(TRIM(LEFT(TRIM(MID(TRIM(Applications!D919),FIND(",",TRIM(Applications!D919)&amp;",")+1,200)),FIND(",",TRIM(MID(TRIM(Applications!D919),FIND(",",TRIM(Applications!D919)&amp;",")+1,200))&amp;",")-1))),IFERROR(VLOOKUP(LOWER(TRIM(LEFT(TRIM(MID(TRIM(Applications!D919),FIND(",",TRIM(Applications!D919)&amp;",")+1,200)),FIND(",",TRIM(MID(TRIM(Applications!D919),FIND(",",TRIM(Applications!D919)&amp;",")+1,200))&amp;",")-1))),$U$2:$V$67,2,FALSE),"")))</f>
        <v/>
      </c>
      <c r="O919" s="26">
        <f>IF(M919="","",IF(N919="",M919,M919&amp;", "&amp;N919))</f>
        <v/>
      </c>
      <c r="P919" s="26">
        <f>IF(O919="","",IF(COUNTIF(O$2:O919,O919)=1,COUNTIF(O$2:O$2000,O919)+(2001-ROW())/100000,""))</f>
        <v/>
      </c>
    </row>
    <row r="920">
      <c r="A920" s="26">
        <f>IF(AND(ISNUMBER(Applications!A920),ISNUMBER(Applications!M920),OR(UPPER(TRIM(Applications!I920))="INTERVIEWING",UPPER(TRIM(Applications!I920))="REJECTED",UPPER(TRIM(Applications!I920))="OFFER")),IF(Applications!M920&gt;=Applications!A920,Applications!M920-Applications!A920,""),"")</f>
        <v/>
      </c>
      <c r="B920" s="26">
        <f>IF(AND(D920=1,ISNUMBER(Applications!A920)),WEEKDAY(Applications!A920),"")</f>
        <v/>
      </c>
      <c r="C920" s="27">
        <f>IF(AND(D920=1,ISNUMBER(Applications!A920)),Applications!A920-WEEKDAY(Applications!A920,3),"")</f>
        <v/>
      </c>
      <c r="D920" s="26">
        <f>IF(OR(UPPER(TRIM(Applications!I920))="APPLIED",UPPER(TRIM(Applications!I920))="INTERVIEWING",UPPER(TRIM(Applications!I920))="REJECTED",UPPER(TRIM(Applications!I920))="OFFER"),1,0)</f>
        <v/>
      </c>
      <c r="E920" s="26">
        <f>IF(AND(ISNUMBER(Applications!M920),OR(N(Applications!O920)&gt;0,UPPER(TRIM(Applications!I920))="INTERVIEWING",UPPER(TRIM(Applications!I920))="OFFER")),Applications!M920-WEEKDAY(Applications!M920,3),"")</f>
        <v/>
      </c>
      <c r="F920" s="26">
        <f>IF(AND(UPPER(TRIM(Applications!I920))="SKIPPED",ISNUMBER(Applications!A920)),Applications!A920-WEEKDAY(Applications!A920,3),"")</f>
        <v/>
      </c>
      <c r="G920" s="26">
        <f>IF(AND(UPPER(TRIM(Applications!I920))="BOOKMARKED",ISNUMBER(Applications!A920)),Applications!A920-WEEKDAY(Applications!A920,3),"")</f>
        <v/>
      </c>
      <c r="H920" s="26">
        <f>IF(AND(UPPER(TRIM(Applications!I920))="NOT APPLIED",ISNUMBER(Applications!A920)),Applications!A920-WEEKDAY(Applications!A920,3),"")</f>
        <v/>
      </c>
      <c r="I920" s="26">
        <f>IF(AND(UPPER(TRIM(Applications!I920))="REJECTED",ISNUMBER(Applications!M920)),Applications!M920-WEEKDAY(Applications!M920,3),"")</f>
        <v/>
      </c>
      <c r="J920" s="26">
        <f>IF(AND(UPPER(TRIM(Applications!I920))="OFFER",ISNUMBER(Applications!M920)),Applications!M920-WEEKDAY(Applications!M920,3),"")</f>
        <v/>
      </c>
      <c r="K920" s="26">
        <f>IF(TRIM(Applications!J920)="","",IFERROR(LOOKUP(2,1/ISNUMBER(SEARCH($R$2:$R$25,Applications!J920)),$S$2:$S$25),""))</f>
        <v/>
      </c>
      <c r="L920" s="26">
        <f>IF(K920="","",IF(COUNTIF(K$2:K920,K920)=1,COUNTIF(K$2:K$2000,K920)+(2001-ROW())/100000,""))</f>
        <v/>
      </c>
      <c r="M920" s="26">
        <f>IF(TRIM(Applications!D920)="","",TRIM(LEFT(TRIM(Applications!D920),FIND(",",TRIM(Applications!D920)&amp;",")-1)))</f>
        <v/>
      </c>
      <c r="N920" s="26">
        <f>IF(M920="","",IF(LEN(TRIM(LEFT(TRIM(MID(TRIM(Applications!D920),FIND(",",TRIM(Applications!D920)&amp;",")+1,200)),FIND(",",TRIM(MID(TRIM(Applications!D920),FIND(",",TRIM(Applications!D920)&amp;",")+1,200))&amp;",")-1)))=2,UPPER(TRIM(LEFT(TRIM(MID(TRIM(Applications!D920),FIND(",",TRIM(Applications!D920)&amp;",")+1,200)),FIND(",",TRIM(MID(TRIM(Applications!D920),FIND(",",TRIM(Applications!D920)&amp;",")+1,200))&amp;",")-1))),IFERROR(VLOOKUP(LOWER(TRIM(LEFT(TRIM(MID(TRIM(Applications!D920),FIND(",",TRIM(Applications!D920)&amp;",")+1,200)),FIND(",",TRIM(MID(TRIM(Applications!D920),FIND(",",TRIM(Applications!D920)&amp;",")+1,200))&amp;",")-1))),$U$2:$V$67,2,FALSE),"")))</f>
        <v/>
      </c>
      <c r="O920" s="26">
        <f>IF(M920="","",IF(N920="",M920,M920&amp;", "&amp;N920))</f>
        <v/>
      </c>
      <c r="P920" s="26">
        <f>IF(O920="","",IF(COUNTIF(O$2:O920,O920)=1,COUNTIF(O$2:O$2000,O920)+(2001-ROW())/100000,""))</f>
        <v/>
      </c>
    </row>
    <row r="921">
      <c r="A921" s="26">
        <f>IF(AND(ISNUMBER(Applications!A921),ISNUMBER(Applications!M921),OR(UPPER(TRIM(Applications!I921))="INTERVIEWING",UPPER(TRIM(Applications!I921))="REJECTED",UPPER(TRIM(Applications!I921))="OFFER")),IF(Applications!M921&gt;=Applications!A921,Applications!M921-Applications!A921,""),"")</f>
        <v/>
      </c>
      <c r="B921" s="26">
        <f>IF(AND(D921=1,ISNUMBER(Applications!A921)),WEEKDAY(Applications!A921),"")</f>
        <v/>
      </c>
      <c r="C921" s="27">
        <f>IF(AND(D921=1,ISNUMBER(Applications!A921)),Applications!A921-WEEKDAY(Applications!A921,3),"")</f>
        <v/>
      </c>
      <c r="D921" s="26">
        <f>IF(OR(UPPER(TRIM(Applications!I921))="APPLIED",UPPER(TRIM(Applications!I921))="INTERVIEWING",UPPER(TRIM(Applications!I921))="REJECTED",UPPER(TRIM(Applications!I921))="OFFER"),1,0)</f>
        <v/>
      </c>
      <c r="E921" s="26">
        <f>IF(AND(ISNUMBER(Applications!M921),OR(N(Applications!O921)&gt;0,UPPER(TRIM(Applications!I921))="INTERVIEWING",UPPER(TRIM(Applications!I921))="OFFER")),Applications!M921-WEEKDAY(Applications!M921,3),"")</f>
        <v/>
      </c>
      <c r="F921" s="26">
        <f>IF(AND(UPPER(TRIM(Applications!I921))="SKIPPED",ISNUMBER(Applications!A921)),Applications!A921-WEEKDAY(Applications!A921,3),"")</f>
        <v/>
      </c>
      <c r="G921" s="26">
        <f>IF(AND(UPPER(TRIM(Applications!I921))="BOOKMARKED",ISNUMBER(Applications!A921)),Applications!A921-WEEKDAY(Applications!A921,3),"")</f>
        <v/>
      </c>
      <c r="H921" s="26">
        <f>IF(AND(UPPER(TRIM(Applications!I921))="NOT APPLIED",ISNUMBER(Applications!A921)),Applications!A921-WEEKDAY(Applications!A921,3),"")</f>
        <v/>
      </c>
      <c r="I921" s="26">
        <f>IF(AND(UPPER(TRIM(Applications!I921))="REJECTED",ISNUMBER(Applications!M921)),Applications!M921-WEEKDAY(Applications!M921,3),"")</f>
        <v/>
      </c>
      <c r="J921" s="26">
        <f>IF(AND(UPPER(TRIM(Applications!I921))="OFFER",ISNUMBER(Applications!M921)),Applications!M921-WEEKDAY(Applications!M921,3),"")</f>
        <v/>
      </c>
      <c r="K921" s="26">
        <f>IF(TRIM(Applications!J921)="","",IFERROR(LOOKUP(2,1/ISNUMBER(SEARCH($R$2:$R$25,Applications!J921)),$S$2:$S$25),""))</f>
        <v/>
      </c>
      <c r="L921" s="26">
        <f>IF(K921="","",IF(COUNTIF(K$2:K921,K921)=1,COUNTIF(K$2:K$2000,K921)+(2001-ROW())/100000,""))</f>
        <v/>
      </c>
      <c r="M921" s="26">
        <f>IF(TRIM(Applications!D921)="","",TRIM(LEFT(TRIM(Applications!D921),FIND(",",TRIM(Applications!D921)&amp;",")-1)))</f>
        <v/>
      </c>
      <c r="N921" s="26">
        <f>IF(M921="","",IF(LEN(TRIM(LEFT(TRIM(MID(TRIM(Applications!D921),FIND(",",TRIM(Applications!D921)&amp;",")+1,200)),FIND(",",TRIM(MID(TRIM(Applications!D921),FIND(",",TRIM(Applications!D921)&amp;",")+1,200))&amp;",")-1)))=2,UPPER(TRIM(LEFT(TRIM(MID(TRIM(Applications!D921),FIND(",",TRIM(Applications!D921)&amp;",")+1,200)),FIND(",",TRIM(MID(TRIM(Applications!D921),FIND(",",TRIM(Applications!D921)&amp;",")+1,200))&amp;",")-1))),IFERROR(VLOOKUP(LOWER(TRIM(LEFT(TRIM(MID(TRIM(Applications!D921),FIND(",",TRIM(Applications!D921)&amp;",")+1,200)),FIND(",",TRIM(MID(TRIM(Applications!D921),FIND(",",TRIM(Applications!D921)&amp;",")+1,200))&amp;",")-1))),$U$2:$V$67,2,FALSE),"")))</f>
        <v/>
      </c>
      <c r="O921" s="26">
        <f>IF(M921="","",IF(N921="",M921,M921&amp;", "&amp;N921))</f>
        <v/>
      </c>
      <c r="P921" s="26">
        <f>IF(O921="","",IF(COUNTIF(O$2:O921,O921)=1,COUNTIF(O$2:O$2000,O921)+(2001-ROW())/100000,""))</f>
        <v/>
      </c>
    </row>
    <row r="922">
      <c r="A922" s="26">
        <f>IF(AND(ISNUMBER(Applications!A922),ISNUMBER(Applications!M922),OR(UPPER(TRIM(Applications!I922))="INTERVIEWING",UPPER(TRIM(Applications!I922))="REJECTED",UPPER(TRIM(Applications!I922))="OFFER")),IF(Applications!M922&gt;=Applications!A922,Applications!M922-Applications!A922,""),"")</f>
        <v/>
      </c>
      <c r="B922" s="26">
        <f>IF(AND(D922=1,ISNUMBER(Applications!A922)),WEEKDAY(Applications!A922),"")</f>
        <v/>
      </c>
      <c r="C922" s="27">
        <f>IF(AND(D922=1,ISNUMBER(Applications!A922)),Applications!A922-WEEKDAY(Applications!A922,3),"")</f>
        <v/>
      </c>
      <c r="D922" s="26">
        <f>IF(OR(UPPER(TRIM(Applications!I922))="APPLIED",UPPER(TRIM(Applications!I922))="INTERVIEWING",UPPER(TRIM(Applications!I922))="REJECTED",UPPER(TRIM(Applications!I922))="OFFER"),1,0)</f>
        <v/>
      </c>
      <c r="E922" s="26">
        <f>IF(AND(ISNUMBER(Applications!M922),OR(N(Applications!O922)&gt;0,UPPER(TRIM(Applications!I922))="INTERVIEWING",UPPER(TRIM(Applications!I922))="OFFER")),Applications!M922-WEEKDAY(Applications!M922,3),"")</f>
        <v/>
      </c>
      <c r="F922" s="26">
        <f>IF(AND(UPPER(TRIM(Applications!I922))="SKIPPED",ISNUMBER(Applications!A922)),Applications!A922-WEEKDAY(Applications!A922,3),"")</f>
        <v/>
      </c>
      <c r="G922" s="26">
        <f>IF(AND(UPPER(TRIM(Applications!I922))="BOOKMARKED",ISNUMBER(Applications!A922)),Applications!A922-WEEKDAY(Applications!A922,3),"")</f>
        <v/>
      </c>
      <c r="H922" s="26">
        <f>IF(AND(UPPER(TRIM(Applications!I922))="NOT APPLIED",ISNUMBER(Applications!A922)),Applications!A922-WEEKDAY(Applications!A922,3),"")</f>
        <v/>
      </c>
      <c r="I922" s="26">
        <f>IF(AND(UPPER(TRIM(Applications!I922))="REJECTED",ISNUMBER(Applications!M922)),Applications!M922-WEEKDAY(Applications!M922,3),"")</f>
        <v/>
      </c>
      <c r="J922" s="26">
        <f>IF(AND(UPPER(TRIM(Applications!I922))="OFFER",ISNUMBER(Applications!M922)),Applications!M922-WEEKDAY(Applications!M922,3),"")</f>
        <v/>
      </c>
      <c r="K922" s="26">
        <f>IF(TRIM(Applications!J922)="","",IFERROR(LOOKUP(2,1/ISNUMBER(SEARCH($R$2:$R$25,Applications!J922)),$S$2:$S$25),""))</f>
        <v/>
      </c>
      <c r="L922" s="26">
        <f>IF(K922="","",IF(COUNTIF(K$2:K922,K922)=1,COUNTIF(K$2:K$2000,K922)+(2001-ROW())/100000,""))</f>
        <v/>
      </c>
      <c r="M922" s="26">
        <f>IF(TRIM(Applications!D922)="","",TRIM(LEFT(TRIM(Applications!D922),FIND(",",TRIM(Applications!D922)&amp;",")-1)))</f>
        <v/>
      </c>
      <c r="N922" s="26">
        <f>IF(M922="","",IF(LEN(TRIM(LEFT(TRIM(MID(TRIM(Applications!D922),FIND(",",TRIM(Applications!D922)&amp;",")+1,200)),FIND(",",TRIM(MID(TRIM(Applications!D922),FIND(",",TRIM(Applications!D922)&amp;",")+1,200))&amp;",")-1)))=2,UPPER(TRIM(LEFT(TRIM(MID(TRIM(Applications!D922),FIND(",",TRIM(Applications!D922)&amp;",")+1,200)),FIND(",",TRIM(MID(TRIM(Applications!D922),FIND(",",TRIM(Applications!D922)&amp;",")+1,200))&amp;",")-1))),IFERROR(VLOOKUP(LOWER(TRIM(LEFT(TRIM(MID(TRIM(Applications!D922),FIND(",",TRIM(Applications!D922)&amp;",")+1,200)),FIND(",",TRIM(MID(TRIM(Applications!D922),FIND(",",TRIM(Applications!D922)&amp;",")+1,200))&amp;",")-1))),$U$2:$V$67,2,FALSE),"")))</f>
        <v/>
      </c>
      <c r="O922" s="26">
        <f>IF(M922="","",IF(N922="",M922,M922&amp;", "&amp;N922))</f>
        <v/>
      </c>
      <c r="P922" s="26">
        <f>IF(O922="","",IF(COUNTIF(O$2:O922,O922)=1,COUNTIF(O$2:O$2000,O922)+(2001-ROW())/100000,""))</f>
        <v/>
      </c>
    </row>
    <row r="923">
      <c r="A923" s="26">
        <f>IF(AND(ISNUMBER(Applications!A923),ISNUMBER(Applications!M923),OR(UPPER(TRIM(Applications!I923))="INTERVIEWING",UPPER(TRIM(Applications!I923))="REJECTED",UPPER(TRIM(Applications!I923))="OFFER")),IF(Applications!M923&gt;=Applications!A923,Applications!M923-Applications!A923,""),"")</f>
        <v/>
      </c>
      <c r="B923" s="26">
        <f>IF(AND(D923=1,ISNUMBER(Applications!A923)),WEEKDAY(Applications!A923),"")</f>
        <v/>
      </c>
      <c r="C923" s="27">
        <f>IF(AND(D923=1,ISNUMBER(Applications!A923)),Applications!A923-WEEKDAY(Applications!A923,3),"")</f>
        <v/>
      </c>
      <c r="D923" s="26">
        <f>IF(OR(UPPER(TRIM(Applications!I923))="APPLIED",UPPER(TRIM(Applications!I923))="INTERVIEWING",UPPER(TRIM(Applications!I923))="REJECTED",UPPER(TRIM(Applications!I923))="OFFER"),1,0)</f>
        <v/>
      </c>
      <c r="E923" s="26">
        <f>IF(AND(ISNUMBER(Applications!M923),OR(N(Applications!O923)&gt;0,UPPER(TRIM(Applications!I923))="INTERVIEWING",UPPER(TRIM(Applications!I923))="OFFER")),Applications!M923-WEEKDAY(Applications!M923,3),"")</f>
        <v/>
      </c>
      <c r="F923" s="26">
        <f>IF(AND(UPPER(TRIM(Applications!I923))="SKIPPED",ISNUMBER(Applications!A923)),Applications!A923-WEEKDAY(Applications!A923,3),"")</f>
        <v/>
      </c>
      <c r="G923" s="26">
        <f>IF(AND(UPPER(TRIM(Applications!I923))="BOOKMARKED",ISNUMBER(Applications!A923)),Applications!A923-WEEKDAY(Applications!A923,3),"")</f>
        <v/>
      </c>
      <c r="H923" s="26">
        <f>IF(AND(UPPER(TRIM(Applications!I923))="NOT APPLIED",ISNUMBER(Applications!A923)),Applications!A923-WEEKDAY(Applications!A923,3),"")</f>
        <v/>
      </c>
      <c r="I923" s="26">
        <f>IF(AND(UPPER(TRIM(Applications!I923))="REJECTED",ISNUMBER(Applications!M923)),Applications!M923-WEEKDAY(Applications!M923,3),"")</f>
        <v/>
      </c>
      <c r="J923" s="26">
        <f>IF(AND(UPPER(TRIM(Applications!I923))="OFFER",ISNUMBER(Applications!M923)),Applications!M923-WEEKDAY(Applications!M923,3),"")</f>
        <v/>
      </c>
      <c r="K923" s="26">
        <f>IF(TRIM(Applications!J923)="","",IFERROR(LOOKUP(2,1/ISNUMBER(SEARCH($R$2:$R$25,Applications!J923)),$S$2:$S$25),""))</f>
        <v/>
      </c>
      <c r="L923" s="26">
        <f>IF(K923="","",IF(COUNTIF(K$2:K923,K923)=1,COUNTIF(K$2:K$2000,K923)+(2001-ROW())/100000,""))</f>
        <v/>
      </c>
      <c r="M923" s="26">
        <f>IF(TRIM(Applications!D923)="","",TRIM(LEFT(TRIM(Applications!D923),FIND(",",TRIM(Applications!D923)&amp;",")-1)))</f>
        <v/>
      </c>
      <c r="N923" s="26">
        <f>IF(M923="","",IF(LEN(TRIM(LEFT(TRIM(MID(TRIM(Applications!D923),FIND(",",TRIM(Applications!D923)&amp;",")+1,200)),FIND(",",TRIM(MID(TRIM(Applications!D923),FIND(",",TRIM(Applications!D923)&amp;",")+1,200))&amp;",")-1)))=2,UPPER(TRIM(LEFT(TRIM(MID(TRIM(Applications!D923),FIND(",",TRIM(Applications!D923)&amp;",")+1,200)),FIND(",",TRIM(MID(TRIM(Applications!D923),FIND(",",TRIM(Applications!D923)&amp;",")+1,200))&amp;",")-1))),IFERROR(VLOOKUP(LOWER(TRIM(LEFT(TRIM(MID(TRIM(Applications!D923),FIND(",",TRIM(Applications!D923)&amp;",")+1,200)),FIND(",",TRIM(MID(TRIM(Applications!D923),FIND(",",TRIM(Applications!D923)&amp;",")+1,200))&amp;",")-1))),$U$2:$V$67,2,FALSE),"")))</f>
        <v/>
      </c>
      <c r="O923" s="26">
        <f>IF(M923="","",IF(N923="",M923,M923&amp;", "&amp;N923))</f>
        <v/>
      </c>
      <c r="P923" s="26">
        <f>IF(O923="","",IF(COUNTIF(O$2:O923,O923)=1,COUNTIF(O$2:O$2000,O923)+(2001-ROW())/100000,""))</f>
        <v/>
      </c>
    </row>
    <row r="924">
      <c r="A924" s="26">
        <f>IF(AND(ISNUMBER(Applications!A924),ISNUMBER(Applications!M924),OR(UPPER(TRIM(Applications!I924))="INTERVIEWING",UPPER(TRIM(Applications!I924))="REJECTED",UPPER(TRIM(Applications!I924))="OFFER")),IF(Applications!M924&gt;=Applications!A924,Applications!M924-Applications!A924,""),"")</f>
        <v/>
      </c>
      <c r="B924" s="26">
        <f>IF(AND(D924=1,ISNUMBER(Applications!A924)),WEEKDAY(Applications!A924),"")</f>
        <v/>
      </c>
      <c r="C924" s="27">
        <f>IF(AND(D924=1,ISNUMBER(Applications!A924)),Applications!A924-WEEKDAY(Applications!A924,3),"")</f>
        <v/>
      </c>
      <c r="D924" s="26">
        <f>IF(OR(UPPER(TRIM(Applications!I924))="APPLIED",UPPER(TRIM(Applications!I924))="INTERVIEWING",UPPER(TRIM(Applications!I924))="REJECTED",UPPER(TRIM(Applications!I924))="OFFER"),1,0)</f>
        <v/>
      </c>
      <c r="E924" s="26">
        <f>IF(AND(ISNUMBER(Applications!M924),OR(N(Applications!O924)&gt;0,UPPER(TRIM(Applications!I924))="INTERVIEWING",UPPER(TRIM(Applications!I924))="OFFER")),Applications!M924-WEEKDAY(Applications!M924,3),"")</f>
        <v/>
      </c>
      <c r="F924" s="26">
        <f>IF(AND(UPPER(TRIM(Applications!I924))="SKIPPED",ISNUMBER(Applications!A924)),Applications!A924-WEEKDAY(Applications!A924,3),"")</f>
        <v/>
      </c>
      <c r="G924" s="26">
        <f>IF(AND(UPPER(TRIM(Applications!I924))="BOOKMARKED",ISNUMBER(Applications!A924)),Applications!A924-WEEKDAY(Applications!A924,3),"")</f>
        <v/>
      </c>
      <c r="H924" s="26">
        <f>IF(AND(UPPER(TRIM(Applications!I924))="NOT APPLIED",ISNUMBER(Applications!A924)),Applications!A924-WEEKDAY(Applications!A924,3),"")</f>
        <v/>
      </c>
      <c r="I924" s="26">
        <f>IF(AND(UPPER(TRIM(Applications!I924))="REJECTED",ISNUMBER(Applications!M924)),Applications!M924-WEEKDAY(Applications!M924,3),"")</f>
        <v/>
      </c>
      <c r="J924" s="26">
        <f>IF(AND(UPPER(TRIM(Applications!I924))="OFFER",ISNUMBER(Applications!M924)),Applications!M924-WEEKDAY(Applications!M924,3),"")</f>
        <v/>
      </c>
      <c r="K924" s="26">
        <f>IF(TRIM(Applications!J924)="","",IFERROR(LOOKUP(2,1/ISNUMBER(SEARCH($R$2:$R$25,Applications!J924)),$S$2:$S$25),""))</f>
        <v/>
      </c>
      <c r="L924" s="26">
        <f>IF(K924="","",IF(COUNTIF(K$2:K924,K924)=1,COUNTIF(K$2:K$2000,K924)+(2001-ROW())/100000,""))</f>
        <v/>
      </c>
      <c r="M924" s="26">
        <f>IF(TRIM(Applications!D924)="","",TRIM(LEFT(TRIM(Applications!D924),FIND(",",TRIM(Applications!D924)&amp;",")-1)))</f>
        <v/>
      </c>
      <c r="N924" s="26">
        <f>IF(M924="","",IF(LEN(TRIM(LEFT(TRIM(MID(TRIM(Applications!D924),FIND(",",TRIM(Applications!D924)&amp;",")+1,200)),FIND(",",TRIM(MID(TRIM(Applications!D924),FIND(",",TRIM(Applications!D924)&amp;",")+1,200))&amp;",")-1)))=2,UPPER(TRIM(LEFT(TRIM(MID(TRIM(Applications!D924),FIND(",",TRIM(Applications!D924)&amp;",")+1,200)),FIND(",",TRIM(MID(TRIM(Applications!D924),FIND(",",TRIM(Applications!D924)&amp;",")+1,200))&amp;",")-1))),IFERROR(VLOOKUP(LOWER(TRIM(LEFT(TRIM(MID(TRIM(Applications!D924),FIND(",",TRIM(Applications!D924)&amp;",")+1,200)),FIND(",",TRIM(MID(TRIM(Applications!D924),FIND(",",TRIM(Applications!D924)&amp;",")+1,200))&amp;",")-1))),$U$2:$V$67,2,FALSE),"")))</f>
        <v/>
      </c>
      <c r="O924" s="26">
        <f>IF(M924="","",IF(N924="",M924,M924&amp;", "&amp;N924))</f>
        <v/>
      </c>
      <c r="P924" s="26">
        <f>IF(O924="","",IF(COUNTIF(O$2:O924,O924)=1,COUNTIF(O$2:O$2000,O924)+(2001-ROW())/100000,""))</f>
        <v/>
      </c>
    </row>
    <row r="925">
      <c r="A925" s="26">
        <f>IF(AND(ISNUMBER(Applications!A925),ISNUMBER(Applications!M925),OR(UPPER(TRIM(Applications!I925))="INTERVIEWING",UPPER(TRIM(Applications!I925))="REJECTED",UPPER(TRIM(Applications!I925))="OFFER")),IF(Applications!M925&gt;=Applications!A925,Applications!M925-Applications!A925,""),"")</f>
        <v/>
      </c>
      <c r="B925" s="26">
        <f>IF(AND(D925=1,ISNUMBER(Applications!A925)),WEEKDAY(Applications!A925),"")</f>
        <v/>
      </c>
      <c r="C925" s="27">
        <f>IF(AND(D925=1,ISNUMBER(Applications!A925)),Applications!A925-WEEKDAY(Applications!A925,3),"")</f>
        <v/>
      </c>
      <c r="D925" s="26">
        <f>IF(OR(UPPER(TRIM(Applications!I925))="APPLIED",UPPER(TRIM(Applications!I925))="INTERVIEWING",UPPER(TRIM(Applications!I925))="REJECTED",UPPER(TRIM(Applications!I925))="OFFER"),1,0)</f>
        <v/>
      </c>
      <c r="E925" s="26">
        <f>IF(AND(ISNUMBER(Applications!M925),OR(N(Applications!O925)&gt;0,UPPER(TRIM(Applications!I925))="INTERVIEWING",UPPER(TRIM(Applications!I925))="OFFER")),Applications!M925-WEEKDAY(Applications!M925,3),"")</f>
        <v/>
      </c>
      <c r="F925" s="26">
        <f>IF(AND(UPPER(TRIM(Applications!I925))="SKIPPED",ISNUMBER(Applications!A925)),Applications!A925-WEEKDAY(Applications!A925,3),"")</f>
        <v/>
      </c>
      <c r="G925" s="26">
        <f>IF(AND(UPPER(TRIM(Applications!I925))="BOOKMARKED",ISNUMBER(Applications!A925)),Applications!A925-WEEKDAY(Applications!A925,3),"")</f>
        <v/>
      </c>
      <c r="H925" s="26">
        <f>IF(AND(UPPER(TRIM(Applications!I925))="NOT APPLIED",ISNUMBER(Applications!A925)),Applications!A925-WEEKDAY(Applications!A925,3),"")</f>
        <v/>
      </c>
      <c r="I925" s="26">
        <f>IF(AND(UPPER(TRIM(Applications!I925))="REJECTED",ISNUMBER(Applications!M925)),Applications!M925-WEEKDAY(Applications!M925,3),"")</f>
        <v/>
      </c>
      <c r="J925" s="26">
        <f>IF(AND(UPPER(TRIM(Applications!I925))="OFFER",ISNUMBER(Applications!M925)),Applications!M925-WEEKDAY(Applications!M925,3),"")</f>
        <v/>
      </c>
      <c r="K925" s="26">
        <f>IF(TRIM(Applications!J925)="","",IFERROR(LOOKUP(2,1/ISNUMBER(SEARCH($R$2:$R$25,Applications!J925)),$S$2:$S$25),""))</f>
        <v/>
      </c>
      <c r="L925" s="26">
        <f>IF(K925="","",IF(COUNTIF(K$2:K925,K925)=1,COUNTIF(K$2:K$2000,K925)+(2001-ROW())/100000,""))</f>
        <v/>
      </c>
      <c r="M925" s="26">
        <f>IF(TRIM(Applications!D925)="","",TRIM(LEFT(TRIM(Applications!D925),FIND(",",TRIM(Applications!D925)&amp;",")-1)))</f>
        <v/>
      </c>
      <c r="N925" s="26">
        <f>IF(M925="","",IF(LEN(TRIM(LEFT(TRIM(MID(TRIM(Applications!D925),FIND(",",TRIM(Applications!D925)&amp;",")+1,200)),FIND(",",TRIM(MID(TRIM(Applications!D925),FIND(",",TRIM(Applications!D925)&amp;",")+1,200))&amp;",")-1)))=2,UPPER(TRIM(LEFT(TRIM(MID(TRIM(Applications!D925),FIND(",",TRIM(Applications!D925)&amp;",")+1,200)),FIND(",",TRIM(MID(TRIM(Applications!D925),FIND(",",TRIM(Applications!D925)&amp;",")+1,200))&amp;",")-1))),IFERROR(VLOOKUP(LOWER(TRIM(LEFT(TRIM(MID(TRIM(Applications!D925),FIND(",",TRIM(Applications!D925)&amp;",")+1,200)),FIND(",",TRIM(MID(TRIM(Applications!D925),FIND(",",TRIM(Applications!D925)&amp;",")+1,200))&amp;",")-1))),$U$2:$V$67,2,FALSE),"")))</f>
        <v/>
      </c>
      <c r="O925" s="26">
        <f>IF(M925="","",IF(N925="",M925,M925&amp;", "&amp;N925))</f>
        <v/>
      </c>
      <c r="P925" s="26">
        <f>IF(O925="","",IF(COUNTIF(O$2:O925,O925)=1,COUNTIF(O$2:O$2000,O925)+(2001-ROW())/100000,""))</f>
        <v/>
      </c>
    </row>
    <row r="926">
      <c r="A926" s="26">
        <f>IF(AND(ISNUMBER(Applications!A926),ISNUMBER(Applications!M926),OR(UPPER(TRIM(Applications!I926))="INTERVIEWING",UPPER(TRIM(Applications!I926))="REJECTED",UPPER(TRIM(Applications!I926))="OFFER")),IF(Applications!M926&gt;=Applications!A926,Applications!M926-Applications!A926,""),"")</f>
        <v/>
      </c>
      <c r="B926" s="26">
        <f>IF(AND(D926=1,ISNUMBER(Applications!A926)),WEEKDAY(Applications!A926),"")</f>
        <v/>
      </c>
      <c r="C926" s="27">
        <f>IF(AND(D926=1,ISNUMBER(Applications!A926)),Applications!A926-WEEKDAY(Applications!A926,3),"")</f>
        <v/>
      </c>
      <c r="D926" s="26">
        <f>IF(OR(UPPER(TRIM(Applications!I926))="APPLIED",UPPER(TRIM(Applications!I926))="INTERVIEWING",UPPER(TRIM(Applications!I926))="REJECTED",UPPER(TRIM(Applications!I926))="OFFER"),1,0)</f>
        <v/>
      </c>
      <c r="E926" s="26">
        <f>IF(AND(ISNUMBER(Applications!M926),OR(N(Applications!O926)&gt;0,UPPER(TRIM(Applications!I926))="INTERVIEWING",UPPER(TRIM(Applications!I926))="OFFER")),Applications!M926-WEEKDAY(Applications!M926,3),"")</f>
        <v/>
      </c>
      <c r="F926" s="26">
        <f>IF(AND(UPPER(TRIM(Applications!I926))="SKIPPED",ISNUMBER(Applications!A926)),Applications!A926-WEEKDAY(Applications!A926,3),"")</f>
        <v/>
      </c>
      <c r="G926" s="26">
        <f>IF(AND(UPPER(TRIM(Applications!I926))="BOOKMARKED",ISNUMBER(Applications!A926)),Applications!A926-WEEKDAY(Applications!A926,3),"")</f>
        <v/>
      </c>
      <c r="H926" s="26">
        <f>IF(AND(UPPER(TRIM(Applications!I926))="NOT APPLIED",ISNUMBER(Applications!A926)),Applications!A926-WEEKDAY(Applications!A926,3),"")</f>
        <v/>
      </c>
      <c r="I926" s="26">
        <f>IF(AND(UPPER(TRIM(Applications!I926))="REJECTED",ISNUMBER(Applications!M926)),Applications!M926-WEEKDAY(Applications!M926,3),"")</f>
        <v/>
      </c>
      <c r="J926" s="26">
        <f>IF(AND(UPPER(TRIM(Applications!I926))="OFFER",ISNUMBER(Applications!M926)),Applications!M926-WEEKDAY(Applications!M926,3),"")</f>
        <v/>
      </c>
      <c r="K926" s="26">
        <f>IF(TRIM(Applications!J926)="","",IFERROR(LOOKUP(2,1/ISNUMBER(SEARCH($R$2:$R$25,Applications!J926)),$S$2:$S$25),""))</f>
        <v/>
      </c>
      <c r="L926" s="26">
        <f>IF(K926="","",IF(COUNTIF(K$2:K926,K926)=1,COUNTIF(K$2:K$2000,K926)+(2001-ROW())/100000,""))</f>
        <v/>
      </c>
      <c r="M926" s="26">
        <f>IF(TRIM(Applications!D926)="","",TRIM(LEFT(TRIM(Applications!D926),FIND(",",TRIM(Applications!D926)&amp;",")-1)))</f>
        <v/>
      </c>
      <c r="N926" s="26">
        <f>IF(M926="","",IF(LEN(TRIM(LEFT(TRIM(MID(TRIM(Applications!D926),FIND(",",TRIM(Applications!D926)&amp;",")+1,200)),FIND(",",TRIM(MID(TRIM(Applications!D926),FIND(",",TRIM(Applications!D926)&amp;",")+1,200))&amp;",")-1)))=2,UPPER(TRIM(LEFT(TRIM(MID(TRIM(Applications!D926),FIND(",",TRIM(Applications!D926)&amp;",")+1,200)),FIND(",",TRIM(MID(TRIM(Applications!D926),FIND(",",TRIM(Applications!D926)&amp;",")+1,200))&amp;",")-1))),IFERROR(VLOOKUP(LOWER(TRIM(LEFT(TRIM(MID(TRIM(Applications!D926),FIND(",",TRIM(Applications!D926)&amp;",")+1,200)),FIND(",",TRIM(MID(TRIM(Applications!D926),FIND(",",TRIM(Applications!D926)&amp;",")+1,200))&amp;",")-1))),$U$2:$V$67,2,FALSE),"")))</f>
        <v/>
      </c>
      <c r="O926" s="26">
        <f>IF(M926="","",IF(N926="",M926,M926&amp;", "&amp;N926))</f>
        <v/>
      </c>
      <c r="P926" s="26">
        <f>IF(O926="","",IF(COUNTIF(O$2:O926,O926)=1,COUNTIF(O$2:O$2000,O926)+(2001-ROW())/100000,""))</f>
        <v/>
      </c>
    </row>
    <row r="927">
      <c r="A927" s="26">
        <f>IF(AND(ISNUMBER(Applications!A927),ISNUMBER(Applications!M927),OR(UPPER(TRIM(Applications!I927))="INTERVIEWING",UPPER(TRIM(Applications!I927))="REJECTED",UPPER(TRIM(Applications!I927))="OFFER")),IF(Applications!M927&gt;=Applications!A927,Applications!M927-Applications!A927,""),"")</f>
        <v/>
      </c>
      <c r="B927" s="26">
        <f>IF(AND(D927=1,ISNUMBER(Applications!A927)),WEEKDAY(Applications!A927),"")</f>
        <v/>
      </c>
      <c r="C927" s="27">
        <f>IF(AND(D927=1,ISNUMBER(Applications!A927)),Applications!A927-WEEKDAY(Applications!A927,3),"")</f>
        <v/>
      </c>
      <c r="D927" s="26">
        <f>IF(OR(UPPER(TRIM(Applications!I927))="APPLIED",UPPER(TRIM(Applications!I927))="INTERVIEWING",UPPER(TRIM(Applications!I927))="REJECTED",UPPER(TRIM(Applications!I927))="OFFER"),1,0)</f>
        <v/>
      </c>
      <c r="E927" s="26">
        <f>IF(AND(ISNUMBER(Applications!M927),OR(N(Applications!O927)&gt;0,UPPER(TRIM(Applications!I927))="INTERVIEWING",UPPER(TRIM(Applications!I927))="OFFER")),Applications!M927-WEEKDAY(Applications!M927,3),"")</f>
        <v/>
      </c>
      <c r="F927" s="26">
        <f>IF(AND(UPPER(TRIM(Applications!I927))="SKIPPED",ISNUMBER(Applications!A927)),Applications!A927-WEEKDAY(Applications!A927,3),"")</f>
        <v/>
      </c>
      <c r="G927" s="26">
        <f>IF(AND(UPPER(TRIM(Applications!I927))="BOOKMARKED",ISNUMBER(Applications!A927)),Applications!A927-WEEKDAY(Applications!A927,3),"")</f>
        <v/>
      </c>
      <c r="H927" s="26">
        <f>IF(AND(UPPER(TRIM(Applications!I927))="NOT APPLIED",ISNUMBER(Applications!A927)),Applications!A927-WEEKDAY(Applications!A927,3),"")</f>
        <v/>
      </c>
      <c r="I927" s="26">
        <f>IF(AND(UPPER(TRIM(Applications!I927))="REJECTED",ISNUMBER(Applications!M927)),Applications!M927-WEEKDAY(Applications!M927,3),"")</f>
        <v/>
      </c>
      <c r="J927" s="26">
        <f>IF(AND(UPPER(TRIM(Applications!I927))="OFFER",ISNUMBER(Applications!M927)),Applications!M927-WEEKDAY(Applications!M927,3),"")</f>
        <v/>
      </c>
      <c r="K927" s="26">
        <f>IF(TRIM(Applications!J927)="","",IFERROR(LOOKUP(2,1/ISNUMBER(SEARCH($R$2:$R$25,Applications!J927)),$S$2:$S$25),""))</f>
        <v/>
      </c>
      <c r="L927" s="26">
        <f>IF(K927="","",IF(COUNTIF(K$2:K927,K927)=1,COUNTIF(K$2:K$2000,K927)+(2001-ROW())/100000,""))</f>
        <v/>
      </c>
      <c r="M927" s="26">
        <f>IF(TRIM(Applications!D927)="","",TRIM(LEFT(TRIM(Applications!D927),FIND(",",TRIM(Applications!D927)&amp;",")-1)))</f>
        <v/>
      </c>
      <c r="N927" s="26">
        <f>IF(M927="","",IF(LEN(TRIM(LEFT(TRIM(MID(TRIM(Applications!D927),FIND(",",TRIM(Applications!D927)&amp;",")+1,200)),FIND(",",TRIM(MID(TRIM(Applications!D927),FIND(",",TRIM(Applications!D927)&amp;",")+1,200))&amp;",")-1)))=2,UPPER(TRIM(LEFT(TRIM(MID(TRIM(Applications!D927),FIND(",",TRIM(Applications!D927)&amp;",")+1,200)),FIND(",",TRIM(MID(TRIM(Applications!D927),FIND(",",TRIM(Applications!D927)&amp;",")+1,200))&amp;",")-1))),IFERROR(VLOOKUP(LOWER(TRIM(LEFT(TRIM(MID(TRIM(Applications!D927),FIND(",",TRIM(Applications!D927)&amp;",")+1,200)),FIND(",",TRIM(MID(TRIM(Applications!D927),FIND(",",TRIM(Applications!D927)&amp;",")+1,200))&amp;",")-1))),$U$2:$V$67,2,FALSE),"")))</f>
        <v/>
      </c>
      <c r="O927" s="26">
        <f>IF(M927="","",IF(N927="",M927,M927&amp;", "&amp;N927))</f>
        <v/>
      </c>
      <c r="P927" s="26">
        <f>IF(O927="","",IF(COUNTIF(O$2:O927,O927)=1,COUNTIF(O$2:O$2000,O927)+(2001-ROW())/100000,""))</f>
        <v/>
      </c>
    </row>
    <row r="928">
      <c r="A928" s="26">
        <f>IF(AND(ISNUMBER(Applications!A928),ISNUMBER(Applications!M928),OR(UPPER(TRIM(Applications!I928))="INTERVIEWING",UPPER(TRIM(Applications!I928))="REJECTED",UPPER(TRIM(Applications!I928))="OFFER")),IF(Applications!M928&gt;=Applications!A928,Applications!M928-Applications!A928,""),"")</f>
        <v/>
      </c>
      <c r="B928" s="26">
        <f>IF(AND(D928=1,ISNUMBER(Applications!A928)),WEEKDAY(Applications!A928),"")</f>
        <v/>
      </c>
      <c r="C928" s="27">
        <f>IF(AND(D928=1,ISNUMBER(Applications!A928)),Applications!A928-WEEKDAY(Applications!A928,3),"")</f>
        <v/>
      </c>
      <c r="D928" s="26">
        <f>IF(OR(UPPER(TRIM(Applications!I928))="APPLIED",UPPER(TRIM(Applications!I928))="INTERVIEWING",UPPER(TRIM(Applications!I928))="REJECTED",UPPER(TRIM(Applications!I928))="OFFER"),1,0)</f>
        <v/>
      </c>
      <c r="E928" s="26">
        <f>IF(AND(ISNUMBER(Applications!M928),OR(N(Applications!O928)&gt;0,UPPER(TRIM(Applications!I928))="INTERVIEWING",UPPER(TRIM(Applications!I928))="OFFER")),Applications!M928-WEEKDAY(Applications!M928,3),"")</f>
        <v/>
      </c>
      <c r="F928" s="26">
        <f>IF(AND(UPPER(TRIM(Applications!I928))="SKIPPED",ISNUMBER(Applications!A928)),Applications!A928-WEEKDAY(Applications!A928,3),"")</f>
        <v/>
      </c>
      <c r="G928" s="26">
        <f>IF(AND(UPPER(TRIM(Applications!I928))="BOOKMARKED",ISNUMBER(Applications!A928)),Applications!A928-WEEKDAY(Applications!A928,3),"")</f>
        <v/>
      </c>
      <c r="H928" s="26">
        <f>IF(AND(UPPER(TRIM(Applications!I928))="NOT APPLIED",ISNUMBER(Applications!A928)),Applications!A928-WEEKDAY(Applications!A928,3),"")</f>
        <v/>
      </c>
      <c r="I928" s="26">
        <f>IF(AND(UPPER(TRIM(Applications!I928))="REJECTED",ISNUMBER(Applications!M928)),Applications!M928-WEEKDAY(Applications!M928,3),"")</f>
        <v/>
      </c>
      <c r="J928" s="26">
        <f>IF(AND(UPPER(TRIM(Applications!I928))="OFFER",ISNUMBER(Applications!M928)),Applications!M928-WEEKDAY(Applications!M928,3),"")</f>
        <v/>
      </c>
      <c r="K928" s="26">
        <f>IF(TRIM(Applications!J928)="","",IFERROR(LOOKUP(2,1/ISNUMBER(SEARCH($R$2:$R$25,Applications!J928)),$S$2:$S$25),""))</f>
        <v/>
      </c>
      <c r="L928" s="26">
        <f>IF(K928="","",IF(COUNTIF(K$2:K928,K928)=1,COUNTIF(K$2:K$2000,K928)+(2001-ROW())/100000,""))</f>
        <v/>
      </c>
      <c r="M928" s="26">
        <f>IF(TRIM(Applications!D928)="","",TRIM(LEFT(TRIM(Applications!D928),FIND(",",TRIM(Applications!D928)&amp;",")-1)))</f>
        <v/>
      </c>
      <c r="N928" s="26">
        <f>IF(M928="","",IF(LEN(TRIM(LEFT(TRIM(MID(TRIM(Applications!D928),FIND(",",TRIM(Applications!D928)&amp;",")+1,200)),FIND(",",TRIM(MID(TRIM(Applications!D928),FIND(",",TRIM(Applications!D928)&amp;",")+1,200))&amp;",")-1)))=2,UPPER(TRIM(LEFT(TRIM(MID(TRIM(Applications!D928),FIND(",",TRIM(Applications!D928)&amp;",")+1,200)),FIND(",",TRIM(MID(TRIM(Applications!D928),FIND(",",TRIM(Applications!D928)&amp;",")+1,200))&amp;",")-1))),IFERROR(VLOOKUP(LOWER(TRIM(LEFT(TRIM(MID(TRIM(Applications!D928),FIND(",",TRIM(Applications!D928)&amp;",")+1,200)),FIND(",",TRIM(MID(TRIM(Applications!D928),FIND(",",TRIM(Applications!D928)&amp;",")+1,200))&amp;",")-1))),$U$2:$V$67,2,FALSE),"")))</f>
        <v/>
      </c>
      <c r="O928" s="26">
        <f>IF(M928="","",IF(N928="",M928,M928&amp;", "&amp;N928))</f>
        <v/>
      </c>
      <c r="P928" s="26">
        <f>IF(O928="","",IF(COUNTIF(O$2:O928,O928)=1,COUNTIF(O$2:O$2000,O928)+(2001-ROW())/100000,""))</f>
        <v/>
      </c>
    </row>
    <row r="929">
      <c r="A929" s="26">
        <f>IF(AND(ISNUMBER(Applications!A929),ISNUMBER(Applications!M929),OR(UPPER(TRIM(Applications!I929))="INTERVIEWING",UPPER(TRIM(Applications!I929))="REJECTED",UPPER(TRIM(Applications!I929))="OFFER")),IF(Applications!M929&gt;=Applications!A929,Applications!M929-Applications!A929,""),"")</f>
        <v/>
      </c>
      <c r="B929" s="26">
        <f>IF(AND(D929=1,ISNUMBER(Applications!A929)),WEEKDAY(Applications!A929),"")</f>
        <v/>
      </c>
      <c r="C929" s="27">
        <f>IF(AND(D929=1,ISNUMBER(Applications!A929)),Applications!A929-WEEKDAY(Applications!A929,3),"")</f>
        <v/>
      </c>
      <c r="D929" s="26">
        <f>IF(OR(UPPER(TRIM(Applications!I929))="APPLIED",UPPER(TRIM(Applications!I929))="INTERVIEWING",UPPER(TRIM(Applications!I929))="REJECTED",UPPER(TRIM(Applications!I929))="OFFER"),1,0)</f>
        <v/>
      </c>
      <c r="E929" s="26">
        <f>IF(AND(ISNUMBER(Applications!M929),OR(N(Applications!O929)&gt;0,UPPER(TRIM(Applications!I929))="INTERVIEWING",UPPER(TRIM(Applications!I929))="OFFER")),Applications!M929-WEEKDAY(Applications!M929,3),"")</f>
        <v/>
      </c>
      <c r="F929" s="26">
        <f>IF(AND(UPPER(TRIM(Applications!I929))="SKIPPED",ISNUMBER(Applications!A929)),Applications!A929-WEEKDAY(Applications!A929,3),"")</f>
        <v/>
      </c>
      <c r="G929" s="26">
        <f>IF(AND(UPPER(TRIM(Applications!I929))="BOOKMARKED",ISNUMBER(Applications!A929)),Applications!A929-WEEKDAY(Applications!A929,3),"")</f>
        <v/>
      </c>
      <c r="H929" s="26">
        <f>IF(AND(UPPER(TRIM(Applications!I929))="NOT APPLIED",ISNUMBER(Applications!A929)),Applications!A929-WEEKDAY(Applications!A929,3),"")</f>
        <v/>
      </c>
      <c r="I929" s="26">
        <f>IF(AND(UPPER(TRIM(Applications!I929))="REJECTED",ISNUMBER(Applications!M929)),Applications!M929-WEEKDAY(Applications!M929,3),"")</f>
        <v/>
      </c>
      <c r="J929" s="26">
        <f>IF(AND(UPPER(TRIM(Applications!I929))="OFFER",ISNUMBER(Applications!M929)),Applications!M929-WEEKDAY(Applications!M929,3),"")</f>
        <v/>
      </c>
      <c r="K929" s="26">
        <f>IF(TRIM(Applications!J929)="","",IFERROR(LOOKUP(2,1/ISNUMBER(SEARCH($R$2:$R$25,Applications!J929)),$S$2:$S$25),""))</f>
        <v/>
      </c>
      <c r="L929" s="26">
        <f>IF(K929="","",IF(COUNTIF(K$2:K929,K929)=1,COUNTIF(K$2:K$2000,K929)+(2001-ROW())/100000,""))</f>
        <v/>
      </c>
      <c r="M929" s="26">
        <f>IF(TRIM(Applications!D929)="","",TRIM(LEFT(TRIM(Applications!D929),FIND(",",TRIM(Applications!D929)&amp;",")-1)))</f>
        <v/>
      </c>
      <c r="N929" s="26">
        <f>IF(M929="","",IF(LEN(TRIM(LEFT(TRIM(MID(TRIM(Applications!D929),FIND(",",TRIM(Applications!D929)&amp;",")+1,200)),FIND(",",TRIM(MID(TRIM(Applications!D929),FIND(",",TRIM(Applications!D929)&amp;",")+1,200))&amp;",")-1)))=2,UPPER(TRIM(LEFT(TRIM(MID(TRIM(Applications!D929),FIND(",",TRIM(Applications!D929)&amp;",")+1,200)),FIND(",",TRIM(MID(TRIM(Applications!D929),FIND(",",TRIM(Applications!D929)&amp;",")+1,200))&amp;",")-1))),IFERROR(VLOOKUP(LOWER(TRIM(LEFT(TRIM(MID(TRIM(Applications!D929),FIND(",",TRIM(Applications!D929)&amp;",")+1,200)),FIND(",",TRIM(MID(TRIM(Applications!D929),FIND(",",TRIM(Applications!D929)&amp;",")+1,200))&amp;",")-1))),$U$2:$V$67,2,FALSE),"")))</f>
        <v/>
      </c>
      <c r="O929" s="26">
        <f>IF(M929="","",IF(N929="",M929,M929&amp;", "&amp;N929))</f>
        <v/>
      </c>
      <c r="P929" s="26">
        <f>IF(O929="","",IF(COUNTIF(O$2:O929,O929)=1,COUNTIF(O$2:O$2000,O929)+(2001-ROW())/100000,""))</f>
        <v/>
      </c>
    </row>
    <row r="930">
      <c r="A930" s="26">
        <f>IF(AND(ISNUMBER(Applications!A930),ISNUMBER(Applications!M930),OR(UPPER(TRIM(Applications!I930))="INTERVIEWING",UPPER(TRIM(Applications!I930))="REJECTED",UPPER(TRIM(Applications!I930))="OFFER")),IF(Applications!M930&gt;=Applications!A930,Applications!M930-Applications!A930,""),"")</f>
        <v/>
      </c>
      <c r="B930" s="26">
        <f>IF(AND(D930=1,ISNUMBER(Applications!A930)),WEEKDAY(Applications!A930),"")</f>
        <v/>
      </c>
      <c r="C930" s="27">
        <f>IF(AND(D930=1,ISNUMBER(Applications!A930)),Applications!A930-WEEKDAY(Applications!A930,3),"")</f>
        <v/>
      </c>
      <c r="D930" s="26">
        <f>IF(OR(UPPER(TRIM(Applications!I930))="APPLIED",UPPER(TRIM(Applications!I930))="INTERVIEWING",UPPER(TRIM(Applications!I930))="REJECTED",UPPER(TRIM(Applications!I930))="OFFER"),1,0)</f>
        <v/>
      </c>
      <c r="E930" s="26">
        <f>IF(AND(ISNUMBER(Applications!M930),OR(N(Applications!O930)&gt;0,UPPER(TRIM(Applications!I930))="INTERVIEWING",UPPER(TRIM(Applications!I930))="OFFER")),Applications!M930-WEEKDAY(Applications!M930,3),"")</f>
        <v/>
      </c>
      <c r="F930" s="26">
        <f>IF(AND(UPPER(TRIM(Applications!I930))="SKIPPED",ISNUMBER(Applications!A930)),Applications!A930-WEEKDAY(Applications!A930,3),"")</f>
        <v/>
      </c>
      <c r="G930" s="26">
        <f>IF(AND(UPPER(TRIM(Applications!I930))="BOOKMARKED",ISNUMBER(Applications!A930)),Applications!A930-WEEKDAY(Applications!A930,3),"")</f>
        <v/>
      </c>
      <c r="H930" s="26">
        <f>IF(AND(UPPER(TRIM(Applications!I930))="NOT APPLIED",ISNUMBER(Applications!A930)),Applications!A930-WEEKDAY(Applications!A930,3),"")</f>
        <v/>
      </c>
      <c r="I930" s="26">
        <f>IF(AND(UPPER(TRIM(Applications!I930))="REJECTED",ISNUMBER(Applications!M930)),Applications!M930-WEEKDAY(Applications!M930,3),"")</f>
        <v/>
      </c>
      <c r="J930" s="26">
        <f>IF(AND(UPPER(TRIM(Applications!I930))="OFFER",ISNUMBER(Applications!M930)),Applications!M930-WEEKDAY(Applications!M930,3),"")</f>
        <v/>
      </c>
      <c r="K930" s="26">
        <f>IF(TRIM(Applications!J930)="","",IFERROR(LOOKUP(2,1/ISNUMBER(SEARCH($R$2:$R$25,Applications!J930)),$S$2:$S$25),""))</f>
        <v/>
      </c>
      <c r="L930" s="26">
        <f>IF(K930="","",IF(COUNTIF(K$2:K930,K930)=1,COUNTIF(K$2:K$2000,K930)+(2001-ROW())/100000,""))</f>
        <v/>
      </c>
      <c r="M930" s="26">
        <f>IF(TRIM(Applications!D930)="","",TRIM(LEFT(TRIM(Applications!D930),FIND(",",TRIM(Applications!D930)&amp;",")-1)))</f>
        <v/>
      </c>
      <c r="N930" s="26">
        <f>IF(M930="","",IF(LEN(TRIM(LEFT(TRIM(MID(TRIM(Applications!D930),FIND(",",TRIM(Applications!D930)&amp;",")+1,200)),FIND(",",TRIM(MID(TRIM(Applications!D930),FIND(",",TRIM(Applications!D930)&amp;",")+1,200))&amp;",")-1)))=2,UPPER(TRIM(LEFT(TRIM(MID(TRIM(Applications!D930),FIND(",",TRIM(Applications!D930)&amp;",")+1,200)),FIND(",",TRIM(MID(TRIM(Applications!D930),FIND(",",TRIM(Applications!D930)&amp;",")+1,200))&amp;",")-1))),IFERROR(VLOOKUP(LOWER(TRIM(LEFT(TRIM(MID(TRIM(Applications!D930),FIND(",",TRIM(Applications!D930)&amp;",")+1,200)),FIND(",",TRIM(MID(TRIM(Applications!D930),FIND(",",TRIM(Applications!D930)&amp;",")+1,200))&amp;",")-1))),$U$2:$V$67,2,FALSE),"")))</f>
        <v/>
      </c>
      <c r="O930" s="26">
        <f>IF(M930="","",IF(N930="",M930,M930&amp;", "&amp;N930))</f>
        <v/>
      </c>
      <c r="P930" s="26">
        <f>IF(O930="","",IF(COUNTIF(O$2:O930,O930)=1,COUNTIF(O$2:O$2000,O930)+(2001-ROW())/100000,""))</f>
        <v/>
      </c>
    </row>
    <row r="931">
      <c r="A931" s="26">
        <f>IF(AND(ISNUMBER(Applications!A931),ISNUMBER(Applications!M931),OR(UPPER(TRIM(Applications!I931))="INTERVIEWING",UPPER(TRIM(Applications!I931))="REJECTED",UPPER(TRIM(Applications!I931))="OFFER")),IF(Applications!M931&gt;=Applications!A931,Applications!M931-Applications!A931,""),"")</f>
        <v/>
      </c>
      <c r="B931" s="26">
        <f>IF(AND(D931=1,ISNUMBER(Applications!A931)),WEEKDAY(Applications!A931),"")</f>
        <v/>
      </c>
      <c r="C931" s="27">
        <f>IF(AND(D931=1,ISNUMBER(Applications!A931)),Applications!A931-WEEKDAY(Applications!A931,3),"")</f>
        <v/>
      </c>
      <c r="D931" s="26">
        <f>IF(OR(UPPER(TRIM(Applications!I931))="APPLIED",UPPER(TRIM(Applications!I931))="INTERVIEWING",UPPER(TRIM(Applications!I931))="REJECTED",UPPER(TRIM(Applications!I931))="OFFER"),1,0)</f>
        <v/>
      </c>
      <c r="E931" s="26">
        <f>IF(AND(ISNUMBER(Applications!M931),OR(N(Applications!O931)&gt;0,UPPER(TRIM(Applications!I931))="INTERVIEWING",UPPER(TRIM(Applications!I931))="OFFER")),Applications!M931-WEEKDAY(Applications!M931,3),"")</f>
        <v/>
      </c>
      <c r="F931" s="26">
        <f>IF(AND(UPPER(TRIM(Applications!I931))="SKIPPED",ISNUMBER(Applications!A931)),Applications!A931-WEEKDAY(Applications!A931,3),"")</f>
        <v/>
      </c>
      <c r="G931" s="26">
        <f>IF(AND(UPPER(TRIM(Applications!I931))="BOOKMARKED",ISNUMBER(Applications!A931)),Applications!A931-WEEKDAY(Applications!A931,3),"")</f>
        <v/>
      </c>
      <c r="H931" s="26">
        <f>IF(AND(UPPER(TRIM(Applications!I931))="NOT APPLIED",ISNUMBER(Applications!A931)),Applications!A931-WEEKDAY(Applications!A931,3),"")</f>
        <v/>
      </c>
      <c r="I931" s="26">
        <f>IF(AND(UPPER(TRIM(Applications!I931))="REJECTED",ISNUMBER(Applications!M931)),Applications!M931-WEEKDAY(Applications!M931,3),"")</f>
        <v/>
      </c>
      <c r="J931" s="26">
        <f>IF(AND(UPPER(TRIM(Applications!I931))="OFFER",ISNUMBER(Applications!M931)),Applications!M931-WEEKDAY(Applications!M931,3),"")</f>
        <v/>
      </c>
      <c r="K931" s="26">
        <f>IF(TRIM(Applications!J931)="","",IFERROR(LOOKUP(2,1/ISNUMBER(SEARCH($R$2:$R$25,Applications!J931)),$S$2:$S$25),""))</f>
        <v/>
      </c>
      <c r="L931" s="26">
        <f>IF(K931="","",IF(COUNTIF(K$2:K931,K931)=1,COUNTIF(K$2:K$2000,K931)+(2001-ROW())/100000,""))</f>
        <v/>
      </c>
      <c r="M931" s="26">
        <f>IF(TRIM(Applications!D931)="","",TRIM(LEFT(TRIM(Applications!D931),FIND(",",TRIM(Applications!D931)&amp;",")-1)))</f>
        <v/>
      </c>
      <c r="N931" s="26">
        <f>IF(M931="","",IF(LEN(TRIM(LEFT(TRIM(MID(TRIM(Applications!D931),FIND(",",TRIM(Applications!D931)&amp;",")+1,200)),FIND(",",TRIM(MID(TRIM(Applications!D931),FIND(",",TRIM(Applications!D931)&amp;",")+1,200))&amp;",")-1)))=2,UPPER(TRIM(LEFT(TRIM(MID(TRIM(Applications!D931),FIND(",",TRIM(Applications!D931)&amp;",")+1,200)),FIND(",",TRIM(MID(TRIM(Applications!D931),FIND(",",TRIM(Applications!D931)&amp;",")+1,200))&amp;",")-1))),IFERROR(VLOOKUP(LOWER(TRIM(LEFT(TRIM(MID(TRIM(Applications!D931),FIND(",",TRIM(Applications!D931)&amp;",")+1,200)),FIND(",",TRIM(MID(TRIM(Applications!D931),FIND(",",TRIM(Applications!D931)&amp;",")+1,200))&amp;",")-1))),$U$2:$V$67,2,FALSE),"")))</f>
        <v/>
      </c>
      <c r="O931" s="26">
        <f>IF(M931="","",IF(N931="",M931,M931&amp;", "&amp;N931))</f>
        <v/>
      </c>
      <c r="P931" s="26">
        <f>IF(O931="","",IF(COUNTIF(O$2:O931,O931)=1,COUNTIF(O$2:O$2000,O931)+(2001-ROW())/100000,""))</f>
        <v/>
      </c>
    </row>
    <row r="932">
      <c r="A932" s="26">
        <f>IF(AND(ISNUMBER(Applications!A932),ISNUMBER(Applications!M932),OR(UPPER(TRIM(Applications!I932))="INTERVIEWING",UPPER(TRIM(Applications!I932))="REJECTED",UPPER(TRIM(Applications!I932))="OFFER")),IF(Applications!M932&gt;=Applications!A932,Applications!M932-Applications!A932,""),"")</f>
        <v/>
      </c>
      <c r="B932" s="26">
        <f>IF(AND(D932=1,ISNUMBER(Applications!A932)),WEEKDAY(Applications!A932),"")</f>
        <v/>
      </c>
      <c r="C932" s="27">
        <f>IF(AND(D932=1,ISNUMBER(Applications!A932)),Applications!A932-WEEKDAY(Applications!A932,3),"")</f>
        <v/>
      </c>
      <c r="D932" s="26">
        <f>IF(OR(UPPER(TRIM(Applications!I932))="APPLIED",UPPER(TRIM(Applications!I932))="INTERVIEWING",UPPER(TRIM(Applications!I932))="REJECTED",UPPER(TRIM(Applications!I932))="OFFER"),1,0)</f>
        <v/>
      </c>
      <c r="E932" s="26">
        <f>IF(AND(ISNUMBER(Applications!M932),OR(N(Applications!O932)&gt;0,UPPER(TRIM(Applications!I932))="INTERVIEWING",UPPER(TRIM(Applications!I932))="OFFER")),Applications!M932-WEEKDAY(Applications!M932,3),"")</f>
        <v/>
      </c>
      <c r="F932" s="26">
        <f>IF(AND(UPPER(TRIM(Applications!I932))="SKIPPED",ISNUMBER(Applications!A932)),Applications!A932-WEEKDAY(Applications!A932,3),"")</f>
        <v/>
      </c>
      <c r="G932" s="26">
        <f>IF(AND(UPPER(TRIM(Applications!I932))="BOOKMARKED",ISNUMBER(Applications!A932)),Applications!A932-WEEKDAY(Applications!A932,3),"")</f>
        <v/>
      </c>
      <c r="H932" s="26">
        <f>IF(AND(UPPER(TRIM(Applications!I932))="NOT APPLIED",ISNUMBER(Applications!A932)),Applications!A932-WEEKDAY(Applications!A932,3),"")</f>
        <v/>
      </c>
      <c r="I932" s="26">
        <f>IF(AND(UPPER(TRIM(Applications!I932))="REJECTED",ISNUMBER(Applications!M932)),Applications!M932-WEEKDAY(Applications!M932,3),"")</f>
        <v/>
      </c>
      <c r="J932" s="26">
        <f>IF(AND(UPPER(TRIM(Applications!I932))="OFFER",ISNUMBER(Applications!M932)),Applications!M932-WEEKDAY(Applications!M932,3),"")</f>
        <v/>
      </c>
      <c r="K932" s="26">
        <f>IF(TRIM(Applications!J932)="","",IFERROR(LOOKUP(2,1/ISNUMBER(SEARCH($R$2:$R$25,Applications!J932)),$S$2:$S$25),""))</f>
        <v/>
      </c>
      <c r="L932" s="26">
        <f>IF(K932="","",IF(COUNTIF(K$2:K932,K932)=1,COUNTIF(K$2:K$2000,K932)+(2001-ROW())/100000,""))</f>
        <v/>
      </c>
      <c r="M932" s="26">
        <f>IF(TRIM(Applications!D932)="","",TRIM(LEFT(TRIM(Applications!D932),FIND(",",TRIM(Applications!D932)&amp;",")-1)))</f>
        <v/>
      </c>
      <c r="N932" s="26">
        <f>IF(M932="","",IF(LEN(TRIM(LEFT(TRIM(MID(TRIM(Applications!D932),FIND(",",TRIM(Applications!D932)&amp;",")+1,200)),FIND(",",TRIM(MID(TRIM(Applications!D932),FIND(",",TRIM(Applications!D932)&amp;",")+1,200))&amp;",")-1)))=2,UPPER(TRIM(LEFT(TRIM(MID(TRIM(Applications!D932),FIND(",",TRIM(Applications!D932)&amp;",")+1,200)),FIND(",",TRIM(MID(TRIM(Applications!D932),FIND(",",TRIM(Applications!D932)&amp;",")+1,200))&amp;",")-1))),IFERROR(VLOOKUP(LOWER(TRIM(LEFT(TRIM(MID(TRIM(Applications!D932),FIND(",",TRIM(Applications!D932)&amp;",")+1,200)),FIND(",",TRIM(MID(TRIM(Applications!D932),FIND(",",TRIM(Applications!D932)&amp;",")+1,200))&amp;",")-1))),$U$2:$V$67,2,FALSE),"")))</f>
        <v/>
      </c>
      <c r="O932" s="26">
        <f>IF(M932="","",IF(N932="",M932,M932&amp;", "&amp;N932))</f>
        <v/>
      </c>
      <c r="P932" s="26">
        <f>IF(O932="","",IF(COUNTIF(O$2:O932,O932)=1,COUNTIF(O$2:O$2000,O932)+(2001-ROW())/100000,""))</f>
        <v/>
      </c>
    </row>
    <row r="933">
      <c r="A933" s="26">
        <f>IF(AND(ISNUMBER(Applications!A933),ISNUMBER(Applications!M933),OR(UPPER(TRIM(Applications!I933))="INTERVIEWING",UPPER(TRIM(Applications!I933))="REJECTED",UPPER(TRIM(Applications!I933))="OFFER")),IF(Applications!M933&gt;=Applications!A933,Applications!M933-Applications!A933,""),"")</f>
        <v/>
      </c>
      <c r="B933" s="26">
        <f>IF(AND(D933=1,ISNUMBER(Applications!A933)),WEEKDAY(Applications!A933),"")</f>
        <v/>
      </c>
      <c r="C933" s="27">
        <f>IF(AND(D933=1,ISNUMBER(Applications!A933)),Applications!A933-WEEKDAY(Applications!A933,3),"")</f>
        <v/>
      </c>
      <c r="D933" s="26">
        <f>IF(OR(UPPER(TRIM(Applications!I933))="APPLIED",UPPER(TRIM(Applications!I933))="INTERVIEWING",UPPER(TRIM(Applications!I933))="REJECTED",UPPER(TRIM(Applications!I933))="OFFER"),1,0)</f>
        <v/>
      </c>
      <c r="E933" s="26">
        <f>IF(AND(ISNUMBER(Applications!M933),OR(N(Applications!O933)&gt;0,UPPER(TRIM(Applications!I933))="INTERVIEWING",UPPER(TRIM(Applications!I933))="OFFER")),Applications!M933-WEEKDAY(Applications!M933,3),"")</f>
        <v/>
      </c>
      <c r="F933" s="26">
        <f>IF(AND(UPPER(TRIM(Applications!I933))="SKIPPED",ISNUMBER(Applications!A933)),Applications!A933-WEEKDAY(Applications!A933,3),"")</f>
        <v/>
      </c>
      <c r="G933" s="26">
        <f>IF(AND(UPPER(TRIM(Applications!I933))="BOOKMARKED",ISNUMBER(Applications!A933)),Applications!A933-WEEKDAY(Applications!A933,3),"")</f>
        <v/>
      </c>
      <c r="H933" s="26">
        <f>IF(AND(UPPER(TRIM(Applications!I933))="NOT APPLIED",ISNUMBER(Applications!A933)),Applications!A933-WEEKDAY(Applications!A933,3),"")</f>
        <v/>
      </c>
      <c r="I933" s="26">
        <f>IF(AND(UPPER(TRIM(Applications!I933))="REJECTED",ISNUMBER(Applications!M933)),Applications!M933-WEEKDAY(Applications!M933,3),"")</f>
        <v/>
      </c>
      <c r="J933" s="26">
        <f>IF(AND(UPPER(TRIM(Applications!I933))="OFFER",ISNUMBER(Applications!M933)),Applications!M933-WEEKDAY(Applications!M933,3),"")</f>
        <v/>
      </c>
      <c r="K933" s="26">
        <f>IF(TRIM(Applications!J933)="","",IFERROR(LOOKUP(2,1/ISNUMBER(SEARCH($R$2:$R$25,Applications!J933)),$S$2:$S$25),""))</f>
        <v/>
      </c>
      <c r="L933" s="26">
        <f>IF(K933="","",IF(COUNTIF(K$2:K933,K933)=1,COUNTIF(K$2:K$2000,K933)+(2001-ROW())/100000,""))</f>
        <v/>
      </c>
      <c r="M933" s="26">
        <f>IF(TRIM(Applications!D933)="","",TRIM(LEFT(TRIM(Applications!D933),FIND(",",TRIM(Applications!D933)&amp;",")-1)))</f>
        <v/>
      </c>
      <c r="N933" s="26">
        <f>IF(M933="","",IF(LEN(TRIM(LEFT(TRIM(MID(TRIM(Applications!D933),FIND(",",TRIM(Applications!D933)&amp;",")+1,200)),FIND(",",TRIM(MID(TRIM(Applications!D933),FIND(",",TRIM(Applications!D933)&amp;",")+1,200))&amp;",")-1)))=2,UPPER(TRIM(LEFT(TRIM(MID(TRIM(Applications!D933),FIND(",",TRIM(Applications!D933)&amp;",")+1,200)),FIND(",",TRIM(MID(TRIM(Applications!D933),FIND(",",TRIM(Applications!D933)&amp;",")+1,200))&amp;",")-1))),IFERROR(VLOOKUP(LOWER(TRIM(LEFT(TRIM(MID(TRIM(Applications!D933),FIND(",",TRIM(Applications!D933)&amp;",")+1,200)),FIND(",",TRIM(MID(TRIM(Applications!D933),FIND(",",TRIM(Applications!D933)&amp;",")+1,200))&amp;",")-1))),$U$2:$V$67,2,FALSE),"")))</f>
        <v/>
      </c>
      <c r="O933" s="26">
        <f>IF(M933="","",IF(N933="",M933,M933&amp;", "&amp;N933))</f>
        <v/>
      </c>
      <c r="P933" s="26">
        <f>IF(O933="","",IF(COUNTIF(O$2:O933,O933)=1,COUNTIF(O$2:O$2000,O933)+(2001-ROW())/100000,""))</f>
        <v/>
      </c>
    </row>
    <row r="934">
      <c r="A934" s="26">
        <f>IF(AND(ISNUMBER(Applications!A934),ISNUMBER(Applications!M934),OR(UPPER(TRIM(Applications!I934))="INTERVIEWING",UPPER(TRIM(Applications!I934))="REJECTED",UPPER(TRIM(Applications!I934))="OFFER")),IF(Applications!M934&gt;=Applications!A934,Applications!M934-Applications!A934,""),"")</f>
        <v/>
      </c>
      <c r="B934" s="26">
        <f>IF(AND(D934=1,ISNUMBER(Applications!A934)),WEEKDAY(Applications!A934),"")</f>
        <v/>
      </c>
      <c r="C934" s="27">
        <f>IF(AND(D934=1,ISNUMBER(Applications!A934)),Applications!A934-WEEKDAY(Applications!A934,3),"")</f>
        <v/>
      </c>
      <c r="D934" s="26">
        <f>IF(OR(UPPER(TRIM(Applications!I934))="APPLIED",UPPER(TRIM(Applications!I934))="INTERVIEWING",UPPER(TRIM(Applications!I934))="REJECTED",UPPER(TRIM(Applications!I934))="OFFER"),1,0)</f>
        <v/>
      </c>
      <c r="E934" s="26">
        <f>IF(AND(ISNUMBER(Applications!M934),OR(N(Applications!O934)&gt;0,UPPER(TRIM(Applications!I934))="INTERVIEWING",UPPER(TRIM(Applications!I934))="OFFER")),Applications!M934-WEEKDAY(Applications!M934,3),"")</f>
        <v/>
      </c>
      <c r="F934" s="26">
        <f>IF(AND(UPPER(TRIM(Applications!I934))="SKIPPED",ISNUMBER(Applications!A934)),Applications!A934-WEEKDAY(Applications!A934,3),"")</f>
        <v/>
      </c>
      <c r="G934" s="26">
        <f>IF(AND(UPPER(TRIM(Applications!I934))="BOOKMARKED",ISNUMBER(Applications!A934)),Applications!A934-WEEKDAY(Applications!A934,3),"")</f>
        <v/>
      </c>
      <c r="H934" s="26">
        <f>IF(AND(UPPER(TRIM(Applications!I934))="NOT APPLIED",ISNUMBER(Applications!A934)),Applications!A934-WEEKDAY(Applications!A934,3),"")</f>
        <v/>
      </c>
      <c r="I934" s="26">
        <f>IF(AND(UPPER(TRIM(Applications!I934))="REJECTED",ISNUMBER(Applications!M934)),Applications!M934-WEEKDAY(Applications!M934,3),"")</f>
        <v/>
      </c>
      <c r="J934" s="26">
        <f>IF(AND(UPPER(TRIM(Applications!I934))="OFFER",ISNUMBER(Applications!M934)),Applications!M934-WEEKDAY(Applications!M934,3),"")</f>
        <v/>
      </c>
      <c r="K934" s="26">
        <f>IF(TRIM(Applications!J934)="","",IFERROR(LOOKUP(2,1/ISNUMBER(SEARCH($R$2:$R$25,Applications!J934)),$S$2:$S$25),""))</f>
        <v/>
      </c>
      <c r="L934" s="26">
        <f>IF(K934="","",IF(COUNTIF(K$2:K934,K934)=1,COUNTIF(K$2:K$2000,K934)+(2001-ROW())/100000,""))</f>
        <v/>
      </c>
      <c r="M934" s="26">
        <f>IF(TRIM(Applications!D934)="","",TRIM(LEFT(TRIM(Applications!D934),FIND(",",TRIM(Applications!D934)&amp;",")-1)))</f>
        <v/>
      </c>
      <c r="N934" s="26">
        <f>IF(M934="","",IF(LEN(TRIM(LEFT(TRIM(MID(TRIM(Applications!D934),FIND(",",TRIM(Applications!D934)&amp;",")+1,200)),FIND(",",TRIM(MID(TRIM(Applications!D934),FIND(",",TRIM(Applications!D934)&amp;",")+1,200))&amp;",")-1)))=2,UPPER(TRIM(LEFT(TRIM(MID(TRIM(Applications!D934),FIND(",",TRIM(Applications!D934)&amp;",")+1,200)),FIND(",",TRIM(MID(TRIM(Applications!D934),FIND(",",TRIM(Applications!D934)&amp;",")+1,200))&amp;",")-1))),IFERROR(VLOOKUP(LOWER(TRIM(LEFT(TRIM(MID(TRIM(Applications!D934),FIND(",",TRIM(Applications!D934)&amp;",")+1,200)),FIND(",",TRIM(MID(TRIM(Applications!D934),FIND(",",TRIM(Applications!D934)&amp;",")+1,200))&amp;",")-1))),$U$2:$V$67,2,FALSE),"")))</f>
        <v/>
      </c>
      <c r="O934" s="26">
        <f>IF(M934="","",IF(N934="",M934,M934&amp;", "&amp;N934))</f>
        <v/>
      </c>
      <c r="P934" s="26">
        <f>IF(O934="","",IF(COUNTIF(O$2:O934,O934)=1,COUNTIF(O$2:O$2000,O934)+(2001-ROW())/100000,""))</f>
        <v/>
      </c>
    </row>
    <row r="935">
      <c r="A935" s="26">
        <f>IF(AND(ISNUMBER(Applications!A935),ISNUMBER(Applications!M935),OR(UPPER(TRIM(Applications!I935))="INTERVIEWING",UPPER(TRIM(Applications!I935))="REJECTED",UPPER(TRIM(Applications!I935))="OFFER")),IF(Applications!M935&gt;=Applications!A935,Applications!M935-Applications!A935,""),"")</f>
        <v/>
      </c>
      <c r="B935" s="26">
        <f>IF(AND(D935=1,ISNUMBER(Applications!A935)),WEEKDAY(Applications!A935),"")</f>
        <v/>
      </c>
      <c r="C935" s="27">
        <f>IF(AND(D935=1,ISNUMBER(Applications!A935)),Applications!A935-WEEKDAY(Applications!A935,3),"")</f>
        <v/>
      </c>
      <c r="D935" s="26">
        <f>IF(OR(UPPER(TRIM(Applications!I935))="APPLIED",UPPER(TRIM(Applications!I935))="INTERVIEWING",UPPER(TRIM(Applications!I935))="REJECTED",UPPER(TRIM(Applications!I935))="OFFER"),1,0)</f>
        <v/>
      </c>
      <c r="E935" s="26">
        <f>IF(AND(ISNUMBER(Applications!M935),OR(N(Applications!O935)&gt;0,UPPER(TRIM(Applications!I935))="INTERVIEWING",UPPER(TRIM(Applications!I935))="OFFER")),Applications!M935-WEEKDAY(Applications!M935,3),"")</f>
        <v/>
      </c>
      <c r="F935" s="26">
        <f>IF(AND(UPPER(TRIM(Applications!I935))="SKIPPED",ISNUMBER(Applications!A935)),Applications!A935-WEEKDAY(Applications!A935,3),"")</f>
        <v/>
      </c>
      <c r="G935" s="26">
        <f>IF(AND(UPPER(TRIM(Applications!I935))="BOOKMARKED",ISNUMBER(Applications!A935)),Applications!A935-WEEKDAY(Applications!A935,3),"")</f>
        <v/>
      </c>
      <c r="H935" s="26">
        <f>IF(AND(UPPER(TRIM(Applications!I935))="NOT APPLIED",ISNUMBER(Applications!A935)),Applications!A935-WEEKDAY(Applications!A935,3),"")</f>
        <v/>
      </c>
      <c r="I935" s="26">
        <f>IF(AND(UPPER(TRIM(Applications!I935))="REJECTED",ISNUMBER(Applications!M935)),Applications!M935-WEEKDAY(Applications!M935,3),"")</f>
        <v/>
      </c>
      <c r="J935" s="26">
        <f>IF(AND(UPPER(TRIM(Applications!I935))="OFFER",ISNUMBER(Applications!M935)),Applications!M935-WEEKDAY(Applications!M935,3),"")</f>
        <v/>
      </c>
      <c r="K935" s="26">
        <f>IF(TRIM(Applications!J935)="","",IFERROR(LOOKUP(2,1/ISNUMBER(SEARCH($R$2:$R$25,Applications!J935)),$S$2:$S$25),""))</f>
        <v/>
      </c>
      <c r="L935" s="26">
        <f>IF(K935="","",IF(COUNTIF(K$2:K935,K935)=1,COUNTIF(K$2:K$2000,K935)+(2001-ROW())/100000,""))</f>
        <v/>
      </c>
      <c r="M935" s="26">
        <f>IF(TRIM(Applications!D935)="","",TRIM(LEFT(TRIM(Applications!D935),FIND(",",TRIM(Applications!D935)&amp;",")-1)))</f>
        <v/>
      </c>
      <c r="N935" s="26">
        <f>IF(M935="","",IF(LEN(TRIM(LEFT(TRIM(MID(TRIM(Applications!D935),FIND(",",TRIM(Applications!D935)&amp;",")+1,200)),FIND(",",TRIM(MID(TRIM(Applications!D935),FIND(",",TRIM(Applications!D935)&amp;",")+1,200))&amp;",")-1)))=2,UPPER(TRIM(LEFT(TRIM(MID(TRIM(Applications!D935),FIND(",",TRIM(Applications!D935)&amp;",")+1,200)),FIND(",",TRIM(MID(TRIM(Applications!D935),FIND(",",TRIM(Applications!D935)&amp;",")+1,200))&amp;",")-1))),IFERROR(VLOOKUP(LOWER(TRIM(LEFT(TRIM(MID(TRIM(Applications!D935),FIND(",",TRIM(Applications!D935)&amp;",")+1,200)),FIND(",",TRIM(MID(TRIM(Applications!D935),FIND(",",TRIM(Applications!D935)&amp;",")+1,200))&amp;",")-1))),$U$2:$V$67,2,FALSE),"")))</f>
        <v/>
      </c>
      <c r="O935" s="26">
        <f>IF(M935="","",IF(N935="",M935,M935&amp;", "&amp;N935))</f>
        <v/>
      </c>
      <c r="P935" s="26">
        <f>IF(O935="","",IF(COUNTIF(O$2:O935,O935)=1,COUNTIF(O$2:O$2000,O935)+(2001-ROW())/100000,""))</f>
        <v/>
      </c>
    </row>
    <row r="936">
      <c r="A936" s="26">
        <f>IF(AND(ISNUMBER(Applications!A936),ISNUMBER(Applications!M936),OR(UPPER(TRIM(Applications!I936))="INTERVIEWING",UPPER(TRIM(Applications!I936))="REJECTED",UPPER(TRIM(Applications!I936))="OFFER")),IF(Applications!M936&gt;=Applications!A936,Applications!M936-Applications!A936,""),"")</f>
        <v/>
      </c>
      <c r="B936" s="26">
        <f>IF(AND(D936=1,ISNUMBER(Applications!A936)),WEEKDAY(Applications!A936),"")</f>
        <v/>
      </c>
      <c r="C936" s="27">
        <f>IF(AND(D936=1,ISNUMBER(Applications!A936)),Applications!A936-WEEKDAY(Applications!A936,3),"")</f>
        <v/>
      </c>
      <c r="D936" s="26">
        <f>IF(OR(UPPER(TRIM(Applications!I936))="APPLIED",UPPER(TRIM(Applications!I936))="INTERVIEWING",UPPER(TRIM(Applications!I936))="REJECTED",UPPER(TRIM(Applications!I936))="OFFER"),1,0)</f>
        <v/>
      </c>
      <c r="E936" s="26">
        <f>IF(AND(ISNUMBER(Applications!M936),OR(N(Applications!O936)&gt;0,UPPER(TRIM(Applications!I936))="INTERVIEWING",UPPER(TRIM(Applications!I936))="OFFER")),Applications!M936-WEEKDAY(Applications!M936,3),"")</f>
        <v/>
      </c>
      <c r="F936" s="26">
        <f>IF(AND(UPPER(TRIM(Applications!I936))="SKIPPED",ISNUMBER(Applications!A936)),Applications!A936-WEEKDAY(Applications!A936,3),"")</f>
        <v/>
      </c>
      <c r="G936" s="26">
        <f>IF(AND(UPPER(TRIM(Applications!I936))="BOOKMARKED",ISNUMBER(Applications!A936)),Applications!A936-WEEKDAY(Applications!A936,3),"")</f>
        <v/>
      </c>
      <c r="H936" s="26">
        <f>IF(AND(UPPER(TRIM(Applications!I936))="NOT APPLIED",ISNUMBER(Applications!A936)),Applications!A936-WEEKDAY(Applications!A936,3),"")</f>
        <v/>
      </c>
      <c r="I936" s="26">
        <f>IF(AND(UPPER(TRIM(Applications!I936))="REJECTED",ISNUMBER(Applications!M936)),Applications!M936-WEEKDAY(Applications!M936,3),"")</f>
        <v/>
      </c>
      <c r="J936" s="26">
        <f>IF(AND(UPPER(TRIM(Applications!I936))="OFFER",ISNUMBER(Applications!M936)),Applications!M936-WEEKDAY(Applications!M936,3),"")</f>
        <v/>
      </c>
      <c r="K936" s="26">
        <f>IF(TRIM(Applications!J936)="","",IFERROR(LOOKUP(2,1/ISNUMBER(SEARCH($R$2:$R$25,Applications!J936)),$S$2:$S$25),""))</f>
        <v/>
      </c>
      <c r="L936" s="26">
        <f>IF(K936="","",IF(COUNTIF(K$2:K936,K936)=1,COUNTIF(K$2:K$2000,K936)+(2001-ROW())/100000,""))</f>
        <v/>
      </c>
      <c r="M936" s="26">
        <f>IF(TRIM(Applications!D936)="","",TRIM(LEFT(TRIM(Applications!D936),FIND(",",TRIM(Applications!D936)&amp;",")-1)))</f>
        <v/>
      </c>
      <c r="N936" s="26">
        <f>IF(M936="","",IF(LEN(TRIM(LEFT(TRIM(MID(TRIM(Applications!D936),FIND(",",TRIM(Applications!D936)&amp;",")+1,200)),FIND(",",TRIM(MID(TRIM(Applications!D936),FIND(",",TRIM(Applications!D936)&amp;",")+1,200))&amp;",")-1)))=2,UPPER(TRIM(LEFT(TRIM(MID(TRIM(Applications!D936),FIND(",",TRIM(Applications!D936)&amp;",")+1,200)),FIND(",",TRIM(MID(TRIM(Applications!D936),FIND(",",TRIM(Applications!D936)&amp;",")+1,200))&amp;",")-1))),IFERROR(VLOOKUP(LOWER(TRIM(LEFT(TRIM(MID(TRIM(Applications!D936),FIND(",",TRIM(Applications!D936)&amp;",")+1,200)),FIND(",",TRIM(MID(TRIM(Applications!D936),FIND(",",TRIM(Applications!D936)&amp;",")+1,200))&amp;",")-1))),$U$2:$V$67,2,FALSE),"")))</f>
        <v/>
      </c>
      <c r="O936" s="26">
        <f>IF(M936="","",IF(N936="",M936,M936&amp;", "&amp;N936))</f>
        <v/>
      </c>
      <c r="P936" s="26">
        <f>IF(O936="","",IF(COUNTIF(O$2:O936,O936)=1,COUNTIF(O$2:O$2000,O936)+(2001-ROW())/100000,""))</f>
        <v/>
      </c>
    </row>
    <row r="937">
      <c r="A937" s="26">
        <f>IF(AND(ISNUMBER(Applications!A937),ISNUMBER(Applications!M937),OR(UPPER(TRIM(Applications!I937))="INTERVIEWING",UPPER(TRIM(Applications!I937))="REJECTED",UPPER(TRIM(Applications!I937))="OFFER")),IF(Applications!M937&gt;=Applications!A937,Applications!M937-Applications!A937,""),"")</f>
        <v/>
      </c>
      <c r="B937" s="26">
        <f>IF(AND(D937=1,ISNUMBER(Applications!A937)),WEEKDAY(Applications!A937),"")</f>
        <v/>
      </c>
      <c r="C937" s="27">
        <f>IF(AND(D937=1,ISNUMBER(Applications!A937)),Applications!A937-WEEKDAY(Applications!A937,3),"")</f>
        <v/>
      </c>
      <c r="D937" s="26">
        <f>IF(OR(UPPER(TRIM(Applications!I937))="APPLIED",UPPER(TRIM(Applications!I937))="INTERVIEWING",UPPER(TRIM(Applications!I937))="REJECTED",UPPER(TRIM(Applications!I937))="OFFER"),1,0)</f>
        <v/>
      </c>
      <c r="E937" s="26">
        <f>IF(AND(ISNUMBER(Applications!M937),OR(N(Applications!O937)&gt;0,UPPER(TRIM(Applications!I937))="INTERVIEWING",UPPER(TRIM(Applications!I937))="OFFER")),Applications!M937-WEEKDAY(Applications!M937,3),"")</f>
        <v/>
      </c>
      <c r="F937" s="26">
        <f>IF(AND(UPPER(TRIM(Applications!I937))="SKIPPED",ISNUMBER(Applications!A937)),Applications!A937-WEEKDAY(Applications!A937,3),"")</f>
        <v/>
      </c>
      <c r="G937" s="26">
        <f>IF(AND(UPPER(TRIM(Applications!I937))="BOOKMARKED",ISNUMBER(Applications!A937)),Applications!A937-WEEKDAY(Applications!A937,3),"")</f>
        <v/>
      </c>
      <c r="H937" s="26">
        <f>IF(AND(UPPER(TRIM(Applications!I937))="NOT APPLIED",ISNUMBER(Applications!A937)),Applications!A937-WEEKDAY(Applications!A937,3),"")</f>
        <v/>
      </c>
      <c r="I937" s="26">
        <f>IF(AND(UPPER(TRIM(Applications!I937))="REJECTED",ISNUMBER(Applications!M937)),Applications!M937-WEEKDAY(Applications!M937,3),"")</f>
        <v/>
      </c>
      <c r="J937" s="26">
        <f>IF(AND(UPPER(TRIM(Applications!I937))="OFFER",ISNUMBER(Applications!M937)),Applications!M937-WEEKDAY(Applications!M937,3),"")</f>
        <v/>
      </c>
      <c r="K937" s="26">
        <f>IF(TRIM(Applications!J937)="","",IFERROR(LOOKUP(2,1/ISNUMBER(SEARCH($R$2:$R$25,Applications!J937)),$S$2:$S$25),""))</f>
        <v/>
      </c>
      <c r="L937" s="26">
        <f>IF(K937="","",IF(COUNTIF(K$2:K937,K937)=1,COUNTIF(K$2:K$2000,K937)+(2001-ROW())/100000,""))</f>
        <v/>
      </c>
      <c r="M937" s="26">
        <f>IF(TRIM(Applications!D937)="","",TRIM(LEFT(TRIM(Applications!D937),FIND(",",TRIM(Applications!D937)&amp;",")-1)))</f>
        <v/>
      </c>
      <c r="N937" s="26">
        <f>IF(M937="","",IF(LEN(TRIM(LEFT(TRIM(MID(TRIM(Applications!D937),FIND(",",TRIM(Applications!D937)&amp;",")+1,200)),FIND(",",TRIM(MID(TRIM(Applications!D937),FIND(",",TRIM(Applications!D937)&amp;",")+1,200))&amp;",")-1)))=2,UPPER(TRIM(LEFT(TRIM(MID(TRIM(Applications!D937),FIND(",",TRIM(Applications!D937)&amp;",")+1,200)),FIND(",",TRIM(MID(TRIM(Applications!D937),FIND(",",TRIM(Applications!D937)&amp;",")+1,200))&amp;",")-1))),IFERROR(VLOOKUP(LOWER(TRIM(LEFT(TRIM(MID(TRIM(Applications!D937),FIND(",",TRIM(Applications!D937)&amp;",")+1,200)),FIND(",",TRIM(MID(TRIM(Applications!D937),FIND(",",TRIM(Applications!D937)&amp;",")+1,200))&amp;",")-1))),$U$2:$V$67,2,FALSE),"")))</f>
        <v/>
      </c>
      <c r="O937" s="26">
        <f>IF(M937="","",IF(N937="",M937,M937&amp;", "&amp;N937))</f>
        <v/>
      </c>
      <c r="P937" s="26">
        <f>IF(O937="","",IF(COUNTIF(O$2:O937,O937)=1,COUNTIF(O$2:O$2000,O937)+(2001-ROW())/100000,""))</f>
        <v/>
      </c>
    </row>
    <row r="938">
      <c r="A938" s="26">
        <f>IF(AND(ISNUMBER(Applications!A938),ISNUMBER(Applications!M938),OR(UPPER(TRIM(Applications!I938))="INTERVIEWING",UPPER(TRIM(Applications!I938))="REJECTED",UPPER(TRIM(Applications!I938))="OFFER")),IF(Applications!M938&gt;=Applications!A938,Applications!M938-Applications!A938,""),"")</f>
        <v/>
      </c>
      <c r="B938" s="26">
        <f>IF(AND(D938=1,ISNUMBER(Applications!A938)),WEEKDAY(Applications!A938),"")</f>
        <v/>
      </c>
      <c r="C938" s="27">
        <f>IF(AND(D938=1,ISNUMBER(Applications!A938)),Applications!A938-WEEKDAY(Applications!A938,3),"")</f>
        <v/>
      </c>
      <c r="D938" s="26">
        <f>IF(OR(UPPER(TRIM(Applications!I938))="APPLIED",UPPER(TRIM(Applications!I938))="INTERVIEWING",UPPER(TRIM(Applications!I938))="REJECTED",UPPER(TRIM(Applications!I938))="OFFER"),1,0)</f>
        <v/>
      </c>
      <c r="E938" s="26">
        <f>IF(AND(ISNUMBER(Applications!M938),OR(N(Applications!O938)&gt;0,UPPER(TRIM(Applications!I938))="INTERVIEWING",UPPER(TRIM(Applications!I938))="OFFER")),Applications!M938-WEEKDAY(Applications!M938,3),"")</f>
        <v/>
      </c>
      <c r="F938" s="26">
        <f>IF(AND(UPPER(TRIM(Applications!I938))="SKIPPED",ISNUMBER(Applications!A938)),Applications!A938-WEEKDAY(Applications!A938,3),"")</f>
        <v/>
      </c>
      <c r="G938" s="26">
        <f>IF(AND(UPPER(TRIM(Applications!I938))="BOOKMARKED",ISNUMBER(Applications!A938)),Applications!A938-WEEKDAY(Applications!A938,3),"")</f>
        <v/>
      </c>
      <c r="H938" s="26">
        <f>IF(AND(UPPER(TRIM(Applications!I938))="NOT APPLIED",ISNUMBER(Applications!A938)),Applications!A938-WEEKDAY(Applications!A938,3),"")</f>
        <v/>
      </c>
      <c r="I938" s="26">
        <f>IF(AND(UPPER(TRIM(Applications!I938))="REJECTED",ISNUMBER(Applications!M938)),Applications!M938-WEEKDAY(Applications!M938,3),"")</f>
        <v/>
      </c>
      <c r="J938" s="26">
        <f>IF(AND(UPPER(TRIM(Applications!I938))="OFFER",ISNUMBER(Applications!M938)),Applications!M938-WEEKDAY(Applications!M938,3),"")</f>
        <v/>
      </c>
      <c r="K938" s="26">
        <f>IF(TRIM(Applications!J938)="","",IFERROR(LOOKUP(2,1/ISNUMBER(SEARCH($R$2:$R$25,Applications!J938)),$S$2:$S$25),""))</f>
        <v/>
      </c>
      <c r="L938" s="26">
        <f>IF(K938="","",IF(COUNTIF(K$2:K938,K938)=1,COUNTIF(K$2:K$2000,K938)+(2001-ROW())/100000,""))</f>
        <v/>
      </c>
      <c r="M938" s="26">
        <f>IF(TRIM(Applications!D938)="","",TRIM(LEFT(TRIM(Applications!D938),FIND(",",TRIM(Applications!D938)&amp;",")-1)))</f>
        <v/>
      </c>
      <c r="N938" s="26">
        <f>IF(M938="","",IF(LEN(TRIM(LEFT(TRIM(MID(TRIM(Applications!D938),FIND(",",TRIM(Applications!D938)&amp;",")+1,200)),FIND(",",TRIM(MID(TRIM(Applications!D938),FIND(",",TRIM(Applications!D938)&amp;",")+1,200))&amp;",")-1)))=2,UPPER(TRIM(LEFT(TRIM(MID(TRIM(Applications!D938),FIND(",",TRIM(Applications!D938)&amp;",")+1,200)),FIND(",",TRIM(MID(TRIM(Applications!D938),FIND(",",TRIM(Applications!D938)&amp;",")+1,200))&amp;",")-1))),IFERROR(VLOOKUP(LOWER(TRIM(LEFT(TRIM(MID(TRIM(Applications!D938),FIND(",",TRIM(Applications!D938)&amp;",")+1,200)),FIND(",",TRIM(MID(TRIM(Applications!D938),FIND(",",TRIM(Applications!D938)&amp;",")+1,200))&amp;",")-1))),$U$2:$V$67,2,FALSE),"")))</f>
        <v/>
      </c>
      <c r="O938" s="26">
        <f>IF(M938="","",IF(N938="",M938,M938&amp;", "&amp;N938))</f>
        <v/>
      </c>
      <c r="P938" s="26">
        <f>IF(O938="","",IF(COUNTIF(O$2:O938,O938)=1,COUNTIF(O$2:O$2000,O938)+(2001-ROW())/100000,""))</f>
        <v/>
      </c>
    </row>
    <row r="939">
      <c r="A939" s="26">
        <f>IF(AND(ISNUMBER(Applications!A939),ISNUMBER(Applications!M939),OR(UPPER(TRIM(Applications!I939))="INTERVIEWING",UPPER(TRIM(Applications!I939))="REJECTED",UPPER(TRIM(Applications!I939))="OFFER")),IF(Applications!M939&gt;=Applications!A939,Applications!M939-Applications!A939,""),"")</f>
        <v/>
      </c>
      <c r="B939" s="26">
        <f>IF(AND(D939=1,ISNUMBER(Applications!A939)),WEEKDAY(Applications!A939),"")</f>
        <v/>
      </c>
      <c r="C939" s="27">
        <f>IF(AND(D939=1,ISNUMBER(Applications!A939)),Applications!A939-WEEKDAY(Applications!A939,3),"")</f>
        <v/>
      </c>
      <c r="D939" s="26">
        <f>IF(OR(UPPER(TRIM(Applications!I939))="APPLIED",UPPER(TRIM(Applications!I939))="INTERVIEWING",UPPER(TRIM(Applications!I939))="REJECTED",UPPER(TRIM(Applications!I939))="OFFER"),1,0)</f>
        <v/>
      </c>
      <c r="E939" s="26">
        <f>IF(AND(ISNUMBER(Applications!M939),OR(N(Applications!O939)&gt;0,UPPER(TRIM(Applications!I939))="INTERVIEWING",UPPER(TRIM(Applications!I939))="OFFER")),Applications!M939-WEEKDAY(Applications!M939,3),"")</f>
        <v/>
      </c>
      <c r="F939" s="26">
        <f>IF(AND(UPPER(TRIM(Applications!I939))="SKIPPED",ISNUMBER(Applications!A939)),Applications!A939-WEEKDAY(Applications!A939,3),"")</f>
        <v/>
      </c>
      <c r="G939" s="26">
        <f>IF(AND(UPPER(TRIM(Applications!I939))="BOOKMARKED",ISNUMBER(Applications!A939)),Applications!A939-WEEKDAY(Applications!A939,3),"")</f>
        <v/>
      </c>
      <c r="H939" s="26">
        <f>IF(AND(UPPER(TRIM(Applications!I939))="NOT APPLIED",ISNUMBER(Applications!A939)),Applications!A939-WEEKDAY(Applications!A939,3),"")</f>
        <v/>
      </c>
      <c r="I939" s="26">
        <f>IF(AND(UPPER(TRIM(Applications!I939))="REJECTED",ISNUMBER(Applications!M939)),Applications!M939-WEEKDAY(Applications!M939,3),"")</f>
        <v/>
      </c>
      <c r="J939" s="26">
        <f>IF(AND(UPPER(TRIM(Applications!I939))="OFFER",ISNUMBER(Applications!M939)),Applications!M939-WEEKDAY(Applications!M939,3),"")</f>
        <v/>
      </c>
      <c r="K939" s="26">
        <f>IF(TRIM(Applications!J939)="","",IFERROR(LOOKUP(2,1/ISNUMBER(SEARCH($R$2:$R$25,Applications!J939)),$S$2:$S$25),""))</f>
        <v/>
      </c>
      <c r="L939" s="26">
        <f>IF(K939="","",IF(COUNTIF(K$2:K939,K939)=1,COUNTIF(K$2:K$2000,K939)+(2001-ROW())/100000,""))</f>
        <v/>
      </c>
      <c r="M939" s="26">
        <f>IF(TRIM(Applications!D939)="","",TRIM(LEFT(TRIM(Applications!D939),FIND(",",TRIM(Applications!D939)&amp;",")-1)))</f>
        <v/>
      </c>
      <c r="N939" s="26">
        <f>IF(M939="","",IF(LEN(TRIM(LEFT(TRIM(MID(TRIM(Applications!D939),FIND(",",TRIM(Applications!D939)&amp;",")+1,200)),FIND(",",TRIM(MID(TRIM(Applications!D939),FIND(",",TRIM(Applications!D939)&amp;",")+1,200))&amp;",")-1)))=2,UPPER(TRIM(LEFT(TRIM(MID(TRIM(Applications!D939),FIND(",",TRIM(Applications!D939)&amp;",")+1,200)),FIND(",",TRIM(MID(TRIM(Applications!D939),FIND(",",TRIM(Applications!D939)&amp;",")+1,200))&amp;",")-1))),IFERROR(VLOOKUP(LOWER(TRIM(LEFT(TRIM(MID(TRIM(Applications!D939),FIND(",",TRIM(Applications!D939)&amp;",")+1,200)),FIND(",",TRIM(MID(TRIM(Applications!D939),FIND(",",TRIM(Applications!D939)&amp;",")+1,200))&amp;",")-1))),$U$2:$V$67,2,FALSE),"")))</f>
        <v/>
      </c>
      <c r="O939" s="26">
        <f>IF(M939="","",IF(N939="",M939,M939&amp;", "&amp;N939))</f>
        <v/>
      </c>
      <c r="P939" s="26">
        <f>IF(O939="","",IF(COUNTIF(O$2:O939,O939)=1,COUNTIF(O$2:O$2000,O939)+(2001-ROW())/100000,""))</f>
        <v/>
      </c>
    </row>
    <row r="940">
      <c r="A940" s="26">
        <f>IF(AND(ISNUMBER(Applications!A940),ISNUMBER(Applications!M940),OR(UPPER(TRIM(Applications!I940))="INTERVIEWING",UPPER(TRIM(Applications!I940))="REJECTED",UPPER(TRIM(Applications!I940))="OFFER")),IF(Applications!M940&gt;=Applications!A940,Applications!M940-Applications!A940,""),"")</f>
        <v/>
      </c>
      <c r="B940" s="26">
        <f>IF(AND(D940=1,ISNUMBER(Applications!A940)),WEEKDAY(Applications!A940),"")</f>
        <v/>
      </c>
      <c r="C940" s="27">
        <f>IF(AND(D940=1,ISNUMBER(Applications!A940)),Applications!A940-WEEKDAY(Applications!A940,3),"")</f>
        <v/>
      </c>
      <c r="D940" s="26">
        <f>IF(OR(UPPER(TRIM(Applications!I940))="APPLIED",UPPER(TRIM(Applications!I940))="INTERVIEWING",UPPER(TRIM(Applications!I940))="REJECTED",UPPER(TRIM(Applications!I940))="OFFER"),1,0)</f>
        <v/>
      </c>
      <c r="E940" s="26">
        <f>IF(AND(ISNUMBER(Applications!M940),OR(N(Applications!O940)&gt;0,UPPER(TRIM(Applications!I940))="INTERVIEWING",UPPER(TRIM(Applications!I940))="OFFER")),Applications!M940-WEEKDAY(Applications!M940,3),"")</f>
        <v/>
      </c>
      <c r="F940" s="26">
        <f>IF(AND(UPPER(TRIM(Applications!I940))="SKIPPED",ISNUMBER(Applications!A940)),Applications!A940-WEEKDAY(Applications!A940,3),"")</f>
        <v/>
      </c>
      <c r="G940" s="26">
        <f>IF(AND(UPPER(TRIM(Applications!I940))="BOOKMARKED",ISNUMBER(Applications!A940)),Applications!A940-WEEKDAY(Applications!A940,3),"")</f>
        <v/>
      </c>
      <c r="H940" s="26">
        <f>IF(AND(UPPER(TRIM(Applications!I940))="NOT APPLIED",ISNUMBER(Applications!A940)),Applications!A940-WEEKDAY(Applications!A940,3),"")</f>
        <v/>
      </c>
      <c r="I940" s="26">
        <f>IF(AND(UPPER(TRIM(Applications!I940))="REJECTED",ISNUMBER(Applications!M940)),Applications!M940-WEEKDAY(Applications!M940,3),"")</f>
        <v/>
      </c>
      <c r="J940" s="26">
        <f>IF(AND(UPPER(TRIM(Applications!I940))="OFFER",ISNUMBER(Applications!M940)),Applications!M940-WEEKDAY(Applications!M940,3),"")</f>
        <v/>
      </c>
      <c r="K940" s="26">
        <f>IF(TRIM(Applications!J940)="","",IFERROR(LOOKUP(2,1/ISNUMBER(SEARCH($R$2:$R$25,Applications!J940)),$S$2:$S$25),""))</f>
        <v/>
      </c>
      <c r="L940" s="26">
        <f>IF(K940="","",IF(COUNTIF(K$2:K940,K940)=1,COUNTIF(K$2:K$2000,K940)+(2001-ROW())/100000,""))</f>
        <v/>
      </c>
      <c r="M940" s="26">
        <f>IF(TRIM(Applications!D940)="","",TRIM(LEFT(TRIM(Applications!D940),FIND(",",TRIM(Applications!D940)&amp;",")-1)))</f>
        <v/>
      </c>
      <c r="N940" s="26">
        <f>IF(M940="","",IF(LEN(TRIM(LEFT(TRIM(MID(TRIM(Applications!D940),FIND(",",TRIM(Applications!D940)&amp;",")+1,200)),FIND(",",TRIM(MID(TRIM(Applications!D940),FIND(",",TRIM(Applications!D940)&amp;",")+1,200))&amp;",")-1)))=2,UPPER(TRIM(LEFT(TRIM(MID(TRIM(Applications!D940),FIND(",",TRIM(Applications!D940)&amp;",")+1,200)),FIND(",",TRIM(MID(TRIM(Applications!D940),FIND(",",TRIM(Applications!D940)&amp;",")+1,200))&amp;",")-1))),IFERROR(VLOOKUP(LOWER(TRIM(LEFT(TRIM(MID(TRIM(Applications!D940),FIND(",",TRIM(Applications!D940)&amp;",")+1,200)),FIND(",",TRIM(MID(TRIM(Applications!D940),FIND(",",TRIM(Applications!D940)&amp;",")+1,200))&amp;",")-1))),$U$2:$V$67,2,FALSE),"")))</f>
        <v/>
      </c>
      <c r="O940" s="26">
        <f>IF(M940="","",IF(N940="",M940,M940&amp;", "&amp;N940))</f>
        <v/>
      </c>
      <c r="P940" s="26">
        <f>IF(O940="","",IF(COUNTIF(O$2:O940,O940)=1,COUNTIF(O$2:O$2000,O940)+(2001-ROW())/100000,""))</f>
        <v/>
      </c>
    </row>
    <row r="941">
      <c r="A941" s="26">
        <f>IF(AND(ISNUMBER(Applications!A941),ISNUMBER(Applications!M941),OR(UPPER(TRIM(Applications!I941))="INTERVIEWING",UPPER(TRIM(Applications!I941))="REJECTED",UPPER(TRIM(Applications!I941))="OFFER")),IF(Applications!M941&gt;=Applications!A941,Applications!M941-Applications!A941,""),"")</f>
        <v/>
      </c>
      <c r="B941" s="26">
        <f>IF(AND(D941=1,ISNUMBER(Applications!A941)),WEEKDAY(Applications!A941),"")</f>
        <v/>
      </c>
      <c r="C941" s="27">
        <f>IF(AND(D941=1,ISNUMBER(Applications!A941)),Applications!A941-WEEKDAY(Applications!A941,3),"")</f>
        <v/>
      </c>
      <c r="D941" s="26">
        <f>IF(OR(UPPER(TRIM(Applications!I941))="APPLIED",UPPER(TRIM(Applications!I941))="INTERVIEWING",UPPER(TRIM(Applications!I941))="REJECTED",UPPER(TRIM(Applications!I941))="OFFER"),1,0)</f>
        <v/>
      </c>
      <c r="E941" s="26">
        <f>IF(AND(ISNUMBER(Applications!M941),OR(N(Applications!O941)&gt;0,UPPER(TRIM(Applications!I941))="INTERVIEWING",UPPER(TRIM(Applications!I941))="OFFER")),Applications!M941-WEEKDAY(Applications!M941,3),"")</f>
        <v/>
      </c>
      <c r="F941" s="26">
        <f>IF(AND(UPPER(TRIM(Applications!I941))="SKIPPED",ISNUMBER(Applications!A941)),Applications!A941-WEEKDAY(Applications!A941,3),"")</f>
        <v/>
      </c>
      <c r="G941" s="26">
        <f>IF(AND(UPPER(TRIM(Applications!I941))="BOOKMARKED",ISNUMBER(Applications!A941)),Applications!A941-WEEKDAY(Applications!A941,3),"")</f>
        <v/>
      </c>
      <c r="H941" s="26">
        <f>IF(AND(UPPER(TRIM(Applications!I941))="NOT APPLIED",ISNUMBER(Applications!A941)),Applications!A941-WEEKDAY(Applications!A941,3),"")</f>
        <v/>
      </c>
      <c r="I941" s="26">
        <f>IF(AND(UPPER(TRIM(Applications!I941))="REJECTED",ISNUMBER(Applications!M941)),Applications!M941-WEEKDAY(Applications!M941,3),"")</f>
        <v/>
      </c>
      <c r="J941" s="26">
        <f>IF(AND(UPPER(TRIM(Applications!I941))="OFFER",ISNUMBER(Applications!M941)),Applications!M941-WEEKDAY(Applications!M941,3),"")</f>
        <v/>
      </c>
      <c r="K941" s="26">
        <f>IF(TRIM(Applications!J941)="","",IFERROR(LOOKUP(2,1/ISNUMBER(SEARCH($R$2:$R$25,Applications!J941)),$S$2:$S$25),""))</f>
        <v/>
      </c>
      <c r="L941" s="26">
        <f>IF(K941="","",IF(COUNTIF(K$2:K941,K941)=1,COUNTIF(K$2:K$2000,K941)+(2001-ROW())/100000,""))</f>
        <v/>
      </c>
      <c r="M941" s="26">
        <f>IF(TRIM(Applications!D941)="","",TRIM(LEFT(TRIM(Applications!D941),FIND(",",TRIM(Applications!D941)&amp;",")-1)))</f>
        <v/>
      </c>
      <c r="N941" s="26">
        <f>IF(M941="","",IF(LEN(TRIM(LEFT(TRIM(MID(TRIM(Applications!D941),FIND(",",TRIM(Applications!D941)&amp;",")+1,200)),FIND(",",TRIM(MID(TRIM(Applications!D941),FIND(",",TRIM(Applications!D941)&amp;",")+1,200))&amp;",")-1)))=2,UPPER(TRIM(LEFT(TRIM(MID(TRIM(Applications!D941),FIND(",",TRIM(Applications!D941)&amp;",")+1,200)),FIND(",",TRIM(MID(TRIM(Applications!D941),FIND(",",TRIM(Applications!D941)&amp;",")+1,200))&amp;",")-1))),IFERROR(VLOOKUP(LOWER(TRIM(LEFT(TRIM(MID(TRIM(Applications!D941),FIND(",",TRIM(Applications!D941)&amp;",")+1,200)),FIND(",",TRIM(MID(TRIM(Applications!D941),FIND(",",TRIM(Applications!D941)&amp;",")+1,200))&amp;",")-1))),$U$2:$V$67,2,FALSE),"")))</f>
        <v/>
      </c>
      <c r="O941" s="26">
        <f>IF(M941="","",IF(N941="",M941,M941&amp;", "&amp;N941))</f>
        <v/>
      </c>
      <c r="P941" s="26">
        <f>IF(O941="","",IF(COUNTIF(O$2:O941,O941)=1,COUNTIF(O$2:O$2000,O941)+(2001-ROW())/100000,""))</f>
        <v/>
      </c>
    </row>
    <row r="942">
      <c r="A942" s="26">
        <f>IF(AND(ISNUMBER(Applications!A942),ISNUMBER(Applications!M942),OR(UPPER(TRIM(Applications!I942))="INTERVIEWING",UPPER(TRIM(Applications!I942))="REJECTED",UPPER(TRIM(Applications!I942))="OFFER")),IF(Applications!M942&gt;=Applications!A942,Applications!M942-Applications!A942,""),"")</f>
        <v/>
      </c>
      <c r="B942" s="26">
        <f>IF(AND(D942=1,ISNUMBER(Applications!A942)),WEEKDAY(Applications!A942),"")</f>
        <v/>
      </c>
      <c r="C942" s="27">
        <f>IF(AND(D942=1,ISNUMBER(Applications!A942)),Applications!A942-WEEKDAY(Applications!A942,3),"")</f>
        <v/>
      </c>
      <c r="D942" s="26">
        <f>IF(OR(UPPER(TRIM(Applications!I942))="APPLIED",UPPER(TRIM(Applications!I942))="INTERVIEWING",UPPER(TRIM(Applications!I942))="REJECTED",UPPER(TRIM(Applications!I942))="OFFER"),1,0)</f>
        <v/>
      </c>
      <c r="E942" s="26">
        <f>IF(AND(ISNUMBER(Applications!M942),OR(N(Applications!O942)&gt;0,UPPER(TRIM(Applications!I942))="INTERVIEWING",UPPER(TRIM(Applications!I942))="OFFER")),Applications!M942-WEEKDAY(Applications!M942,3),"")</f>
        <v/>
      </c>
      <c r="F942" s="26">
        <f>IF(AND(UPPER(TRIM(Applications!I942))="SKIPPED",ISNUMBER(Applications!A942)),Applications!A942-WEEKDAY(Applications!A942,3),"")</f>
        <v/>
      </c>
      <c r="G942" s="26">
        <f>IF(AND(UPPER(TRIM(Applications!I942))="BOOKMARKED",ISNUMBER(Applications!A942)),Applications!A942-WEEKDAY(Applications!A942,3),"")</f>
        <v/>
      </c>
      <c r="H942" s="26">
        <f>IF(AND(UPPER(TRIM(Applications!I942))="NOT APPLIED",ISNUMBER(Applications!A942)),Applications!A942-WEEKDAY(Applications!A942,3),"")</f>
        <v/>
      </c>
      <c r="I942" s="26">
        <f>IF(AND(UPPER(TRIM(Applications!I942))="REJECTED",ISNUMBER(Applications!M942)),Applications!M942-WEEKDAY(Applications!M942,3),"")</f>
        <v/>
      </c>
      <c r="J942" s="26">
        <f>IF(AND(UPPER(TRIM(Applications!I942))="OFFER",ISNUMBER(Applications!M942)),Applications!M942-WEEKDAY(Applications!M942,3),"")</f>
        <v/>
      </c>
      <c r="K942" s="26">
        <f>IF(TRIM(Applications!J942)="","",IFERROR(LOOKUP(2,1/ISNUMBER(SEARCH($R$2:$R$25,Applications!J942)),$S$2:$S$25),""))</f>
        <v/>
      </c>
      <c r="L942" s="26">
        <f>IF(K942="","",IF(COUNTIF(K$2:K942,K942)=1,COUNTIF(K$2:K$2000,K942)+(2001-ROW())/100000,""))</f>
        <v/>
      </c>
      <c r="M942" s="26">
        <f>IF(TRIM(Applications!D942)="","",TRIM(LEFT(TRIM(Applications!D942),FIND(",",TRIM(Applications!D942)&amp;",")-1)))</f>
        <v/>
      </c>
      <c r="N942" s="26">
        <f>IF(M942="","",IF(LEN(TRIM(LEFT(TRIM(MID(TRIM(Applications!D942),FIND(",",TRIM(Applications!D942)&amp;",")+1,200)),FIND(",",TRIM(MID(TRIM(Applications!D942),FIND(",",TRIM(Applications!D942)&amp;",")+1,200))&amp;",")-1)))=2,UPPER(TRIM(LEFT(TRIM(MID(TRIM(Applications!D942),FIND(",",TRIM(Applications!D942)&amp;",")+1,200)),FIND(",",TRIM(MID(TRIM(Applications!D942),FIND(",",TRIM(Applications!D942)&amp;",")+1,200))&amp;",")-1))),IFERROR(VLOOKUP(LOWER(TRIM(LEFT(TRIM(MID(TRIM(Applications!D942),FIND(",",TRIM(Applications!D942)&amp;",")+1,200)),FIND(",",TRIM(MID(TRIM(Applications!D942),FIND(",",TRIM(Applications!D942)&amp;",")+1,200))&amp;",")-1))),$U$2:$V$67,2,FALSE),"")))</f>
        <v/>
      </c>
      <c r="O942" s="26">
        <f>IF(M942="","",IF(N942="",M942,M942&amp;", "&amp;N942))</f>
        <v/>
      </c>
      <c r="P942" s="26">
        <f>IF(O942="","",IF(COUNTIF(O$2:O942,O942)=1,COUNTIF(O$2:O$2000,O942)+(2001-ROW())/100000,""))</f>
        <v/>
      </c>
    </row>
    <row r="943">
      <c r="A943" s="26">
        <f>IF(AND(ISNUMBER(Applications!A943),ISNUMBER(Applications!M943),OR(UPPER(TRIM(Applications!I943))="INTERVIEWING",UPPER(TRIM(Applications!I943))="REJECTED",UPPER(TRIM(Applications!I943))="OFFER")),IF(Applications!M943&gt;=Applications!A943,Applications!M943-Applications!A943,""),"")</f>
        <v/>
      </c>
      <c r="B943" s="26">
        <f>IF(AND(D943=1,ISNUMBER(Applications!A943)),WEEKDAY(Applications!A943),"")</f>
        <v/>
      </c>
      <c r="C943" s="27">
        <f>IF(AND(D943=1,ISNUMBER(Applications!A943)),Applications!A943-WEEKDAY(Applications!A943,3),"")</f>
        <v/>
      </c>
      <c r="D943" s="26">
        <f>IF(OR(UPPER(TRIM(Applications!I943))="APPLIED",UPPER(TRIM(Applications!I943))="INTERVIEWING",UPPER(TRIM(Applications!I943))="REJECTED",UPPER(TRIM(Applications!I943))="OFFER"),1,0)</f>
        <v/>
      </c>
      <c r="E943" s="26">
        <f>IF(AND(ISNUMBER(Applications!M943),OR(N(Applications!O943)&gt;0,UPPER(TRIM(Applications!I943))="INTERVIEWING",UPPER(TRIM(Applications!I943))="OFFER")),Applications!M943-WEEKDAY(Applications!M943,3),"")</f>
        <v/>
      </c>
      <c r="F943" s="26">
        <f>IF(AND(UPPER(TRIM(Applications!I943))="SKIPPED",ISNUMBER(Applications!A943)),Applications!A943-WEEKDAY(Applications!A943,3),"")</f>
        <v/>
      </c>
      <c r="G943" s="26">
        <f>IF(AND(UPPER(TRIM(Applications!I943))="BOOKMARKED",ISNUMBER(Applications!A943)),Applications!A943-WEEKDAY(Applications!A943,3),"")</f>
        <v/>
      </c>
      <c r="H943" s="26">
        <f>IF(AND(UPPER(TRIM(Applications!I943))="NOT APPLIED",ISNUMBER(Applications!A943)),Applications!A943-WEEKDAY(Applications!A943,3),"")</f>
        <v/>
      </c>
      <c r="I943" s="26">
        <f>IF(AND(UPPER(TRIM(Applications!I943))="REJECTED",ISNUMBER(Applications!M943)),Applications!M943-WEEKDAY(Applications!M943,3),"")</f>
        <v/>
      </c>
      <c r="J943" s="26">
        <f>IF(AND(UPPER(TRIM(Applications!I943))="OFFER",ISNUMBER(Applications!M943)),Applications!M943-WEEKDAY(Applications!M943,3),"")</f>
        <v/>
      </c>
      <c r="K943" s="26">
        <f>IF(TRIM(Applications!J943)="","",IFERROR(LOOKUP(2,1/ISNUMBER(SEARCH($R$2:$R$25,Applications!J943)),$S$2:$S$25),""))</f>
        <v/>
      </c>
      <c r="L943" s="26">
        <f>IF(K943="","",IF(COUNTIF(K$2:K943,K943)=1,COUNTIF(K$2:K$2000,K943)+(2001-ROW())/100000,""))</f>
        <v/>
      </c>
      <c r="M943" s="26">
        <f>IF(TRIM(Applications!D943)="","",TRIM(LEFT(TRIM(Applications!D943),FIND(",",TRIM(Applications!D943)&amp;",")-1)))</f>
        <v/>
      </c>
      <c r="N943" s="26">
        <f>IF(M943="","",IF(LEN(TRIM(LEFT(TRIM(MID(TRIM(Applications!D943),FIND(",",TRIM(Applications!D943)&amp;",")+1,200)),FIND(",",TRIM(MID(TRIM(Applications!D943),FIND(",",TRIM(Applications!D943)&amp;",")+1,200))&amp;",")-1)))=2,UPPER(TRIM(LEFT(TRIM(MID(TRIM(Applications!D943),FIND(",",TRIM(Applications!D943)&amp;",")+1,200)),FIND(",",TRIM(MID(TRIM(Applications!D943),FIND(",",TRIM(Applications!D943)&amp;",")+1,200))&amp;",")-1))),IFERROR(VLOOKUP(LOWER(TRIM(LEFT(TRIM(MID(TRIM(Applications!D943),FIND(",",TRIM(Applications!D943)&amp;",")+1,200)),FIND(",",TRIM(MID(TRIM(Applications!D943),FIND(",",TRIM(Applications!D943)&amp;",")+1,200))&amp;",")-1))),$U$2:$V$67,2,FALSE),"")))</f>
        <v/>
      </c>
      <c r="O943" s="26">
        <f>IF(M943="","",IF(N943="",M943,M943&amp;", "&amp;N943))</f>
        <v/>
      </c>
      <c r="P943" s="26">
        <f>IF(O943="","",IF(COUNTIF(O$2:O943,O943)=1,COUNTIF(O$2:O$2000,O943)+(2001-ROW())/100000,""))</f>
        <v/>
      </c>
    </row>
    <row r="944">
      <c r="A944" s="26">
        <f>IF(AND(ISNUMBER(Applications!A944),ISNUMBER(Applications!M944),OR(UPPER(TRIM(Applications!I944))="INTERVIEWING",UPPER(TRIM(Applications!I944))="REJECTED",UPPER(TRIM(Applications!I944))="OFFER")),IF(Applications!M944&gt;=Applications!A944,Applications!M944-Applications!A944,""),"")</f>
        <v/>
      </c>
      <c r="B944" s="26">
        <f>IF(AND(D944=1,ISNUMBER(Applications!A944)),WEEKDAY(Applications!A944),"")</f>
        <v/>
      </c>
      <c r="C944" s="27">
        <f>IF(AND(D944=1,ISNUMBER(Applications!A944)),Applications!A944-WEEKDAY(Applications!A944,3),"")</f>
        <v/>
      </c>
      <c r="D944" s="26">
        <f>IF(OR(UPPER(TRIM(Applications!I944))="APPLIED",UPPER(TRIM(Applications!I944))="INTERVIEWING",UPPER(TRIM(Applications!I944))="REJECTED",UPPER(TRIM(Applications!I944))="OFFER"),1,0)</f>
        <v/>
      </c>
      <c r="E944" s="26">
        <f>IF(AND(ISNUMBER(Applications!M944),OR(N(Applications!O944)&gt;0,UPPER(TRIM(Applications!I944))="INTERVIEWING",UPPER(TRIM(Applications!I944))="OFFER")),Applications!M944-WEEKDAY(Applications!M944,3),"")</f>
        <v/>
      </c>
      <c r="F944" s="26">
        <f>IF(AND(UPPER(TRIM(Applications!I944))="SKIPPED",ISNUMBER(Applications!A944)),Applications!A944-WEEKDAY(Applications!A944,3),"")</f>
        <v/>
      </c>
      <c r="G944" s="26">
        <f>IF(AND(UPPER(TRIM(Applications!I944))="BOOKMARKED",ISNUMBER(Applications!A944)),Applications!A944-WEEKDAY(Applications!A944,3),"")</f>
        <v/>
      </c>
      <c r="H944" s="26">
        <f>IF(AND(UPPER(TRIM(Applications!I944))="NOT APPLIED",ISNUMBER(Applications!A944)),Applications!A944-WEEKDAY(Applications!A944,3),"")</f>
        <v/>
      </c>
      <c r="I944" s="26">
        <f>IF(AND(UPPER(TRIM(Applications!I944))="REJECTED",ISNUMBER(Applications!M944)),Applications!M944-WEEKDAY(Applications!M944,3),"")</f>
        <v/>
      </c>
      <c r="J944" s="26">
        <f>IF(AND(UPPER(TRIM(Applications!I944))="OFFER",ISNUMBER(Applications!M944)),Applications!M944-WEEKDAY(Applications!M944,3),"")</f>
        <v/>
      </c>
      <c r="K944" s="26">
        <f>IF(TRIM(Applications!J944)="","",IFERROR(LOOKUP(2,1/ISNUMBER(SEARCH($R$2:$R$25,Applications!J944)),$S$2:$S$25),""))</f>
        <v/>
      </c>
      <c r="L944" s="26">
        <f>IF(K944="","",IF(COUNTIF(K$2:K944,K944)=1,COUNTIF(K$2:K$2000,K944)+(2001-ROW())/100000,""))</f>
        <v/>
      </c>
      <c r="M944" s="26">
        <f>IF(TRIM(Applications!D944)="","",TRIM(LEFT(TRIM(Applications!D944),FIND(",",TRIM(Applications!D944)&amp;",")-1)))</f>
        <v/>
      </c>
      <c r="N944" s="26">
        <f>IF(M944="","",IF(LEN(TRIM(LEFT(TRIM(MID(TRIM(Applications!D944),FIND(",",TRIM(Applications!D944)&amp;",")+1,200)),FIND(",",TRIM(MID(TRIM(Applications!D944),FIND(",",TRIM(Applications!D944)&amp;",")+1,200))&amp;",")-1)))=2,UPPER(TRIM(LEFT(TRIM(MID(TRIM(Applications!D944),FIND(",",TRIM(Applications!D944)&amp;",")+1,200)),FIND(",",TRIM(MID(TRIM(Applications!D944),FIND(",",TRIM(Applications!D944)&amp;",")+1,200))&amp;",")-1))),IFERROR(VLOOKUP(LOWER(TRIM(LEFT(TRIM(MID(TRIM(Applications!D944),FIND(",",TRIM(Applications!D944)&amp;",")+1,200)),FIND(",",TRIM(MID(TRIM(Applications!D944),FIND(",",TRIM(Applications!D944)&amp;",")+1,200))&amp;",")-1))),$U$2:$V$67,2,FALSE),"")))</f>
        <v/>
      </c>
      <c r="O944" s="26">
        <f>IF(M944="","",IF(N944="",M944,M944&amp;", "&amp;N944))</f>
        <v/>
      </c>
      <c r="P944" s="26">
        <f>IF(O944="","",IF(COUNTIF(O$2:O944,O944)=1,COUNTIF(O$2:O$2000,O944)+(2001-ROW())/100000,""))</f>
        <v/>
      </c>
    </row>
    <row r="945">
      <c r="A945" s="26">
        <f>IF(AND(ISNUMBER(Applications!A945),ISNUMBER(Applications!M945),OR(UPPER(TRIM(Applications!I945))="INTERVIEWING",UPPER(TRIM(Applications!I945))="REJECTED",UPPER(TRIM(Applications!I945))="OFFER")),IF(Applications!M945&gt;=Applications!A945,Applications!M945-Applications!A945,""),"")</f>
        <v/>
      </c>
      <c r="B945" s="26">
        <f>IF(AND(D945=1,ISNUMBER(Applications!A945)),WEEKDAY(Applications!A945),"")</f>
        <v/>
      </c>
      <c r="C945" s="27">
        <f>IF(AND(D945=1,ISNUMBER(Applications!A945)),Applications!A945-WEEKDAY(Applications!A945,3),"")</f>
        <v/>
      </c>
      <c r="D945" s="26">
        <f>IF(OR(UPPER(TRIM(Applications!I945))="APPLIED",UPPER(TRIM(Applications!I945))="INTERVIEWING",UPPER(TRIM(Applications!I945))="REJECTED",UPPER(TRIM(Applications!I945))="OFFER"),1,0)</f>
        <v/>
      </c>
      <c r="E945" s="26">
        <f>IF(AND(ISNUMBER(Applications!M945),OR(N(Applications!O945)&gt;0,UPPER(TRIM(Applications!I945))="INTERVIEWING",UPPER(TRIM(Applications!I945))="OFFER")),Applications!M945-WEEKDAY(Applications!M945,3),"")</f>
        <v/>
      </c>
      <c r="F945" s="26">
        <f>IF(AND(UPPER(TRIM(Applications!I945))="SKIPPED",ISNUMBER(Applications!A945)),Applications!A945-WEEKDAY(Applications!A945,3),"")</f>
        <v/>
      </c>
      <c r="G945" s="26">
        <f>IF(AND(UPPER(TRIM(Applications!I945))="BOOKMARKED",ISNUMBER(Applications!A945)),Applications!A945-WEEKDAY(Applications!A945,3),"")</f>
        <v/>
      </c>
      <c r="H945" s="26">
        <f>IF(AND(UPPER(TRIM(Applications!I945))="NOT APPLIED",ISNUMBER(Applications!A945)),Applications!A945-WEEKDAY(Applications!A945,3),"")</f>
        <v/>
      </c>
      <c r="I945" s="26">
        <f>IF(AND(UPPER(TRIM(Applications!I945))="REJECTED",ISNUMBER(Applications!M945)),Applications!M945-WEEKDAY(Applications!M945,3),"")</f>
        <v/>
      </c>
      <c r="J945" s="26">
        <f>IF(AND(UPPER(TRIM(Applications!I945))="OFFER",ISNUMBER(Applications!M945)),Applications!M945-WEEKDAY(Applications!M945,3),"")</f>
        <v/>
      </c>
      <c r="K945" s="26">
        <f>IF(TRIM(Applications!J945)="","",IFERROR(LOOKUP(2,1/ISNUMBER(SEARCH($R$2:$R$25,Applications!J945)),$S$2:$S$25),""))</f>
        <v/>
      </c>
      <c r="L945" s="26">
        <f>IF(K945="","",IF(COUNTIF(K$2:K945,K945)=1,COUNTIF(K$2:K$2000,K945)+(2001-ROW())/100000,""))</f>
        <v/>
      </c>
      <c r="M945" s="26">
        <f>IF(TRIM(Applications!D945)="","",TRIM(LEFT(TRIM(Applications!D945),FIND(",",TRIM(Applications!D945)&amp;",")-1)))</f>
        <v/>
      </c>
      <c r="N945" s="26">
        <f>IF(M945="","",IF(LEN(TRIM(LEFT(TRIM(MID(TRIM(Applications!D945),FIND(",",TRIM(Applications!D945)&amp;",")+1,200)),FIND(",",TRIM(MID(TRIM(Applications!D945),FIND(",",TRIM(Applications!D945)&amp;",")+1,200))&amp;",")-1)))=2,UPPER(TRIM(LEFT(TRIM(MID(TRIM(Applications!D945),FIND(",",TRIM(Applications!D945)&amp;",")+1,200)),FIND(",",TRIM(MID(TRIM(Applications!D945),FIND(",",TRIM(Applications!D945)&amp;",")+1,200))&amp;",")-1))),IFERROR(VLOOKUP(LOWER(TRIM(LEFT(TRIM(MID(TRIM(Applications!D945),FIND(",",TRIM(Applications!D945)&amp;",")+1,200)),FIND(",",TRIM(MID(TRIM(Applications!D945),FIND(",",TRIM(Applications!D945)&amp;",")+1,200))&amp;",")-1))),$U$2:$V$67,2,FALSE),"")))</f>
        <v/>
      </c>
      <c r="O945" s="26">
        <f>IF(M945="","",IF(N945="",M945,M945&amp;", "&amp;N945))</f>
        <v/>
      </c>
      <c r="P945" s="26">
        <f>IF(O945="","",IF(COUNTIF(O$2:O945,O945)=1,COUNTIF(O$2:O$2000,O945)+(2001-ROW())/100000,""))</f>
        <v/>
      </c>
    </row>
    <row r="946">
      <c r="A946" s="26">
        <f>IF(AND(ISNUMBER(Applications!A946),ISNUMBER(Applications!M946),OR(UPPER(TRIM(Applications!I946))="INTERVIEWING",UPPER(TRIM(Applications!I946))="REJECTED",UPPER(TRIM(Applications!I946))="OFFER")),IF(Applications!M946&gt;=Applications!A946,Applications!M946-Applications!A946,""),"")</f>
        <v/>
      </c>
      <c r="B946" s="26">
        <f>IF(AND(D946=1,ISNUMBER(Applications!A946)),WEEKDAY(Applications!A946),"")</f>
        <v/>
      </c>
      <c r="C946" s="27">
        <f>IF(AND(D946=1,ISNUMBER(Applications!A946)),Applications!A946-WEEKDAY(Applications!A946,3),"")</f>
        <v/>
      </c>
      <c r="D946" s="26">
        <f>IF(OR(UPPER(TRIM(Applications!I946))="APPLIED",UPPER(TRIM(Applications!I946))="INTERVIEWING",UPPER(TRIM(Applications!I946))="REJECTED",UPPER(TRIM(Applications!I946))="OFFER"),1,0)</f>
        <v/>
      </c>
      <c r="E946" s="26">
        <f>IF(AND(ISNUMBER(Applications!M946),OR(N(Applications!O946)&gt;0,UPPER(TRIM(Applications!I946))="INTERVIEWING",UPPER(TRIM(Applications!I946))="OFFER")),Applications!M946-WEEKDAY(Applications!M946,3),"")</f>
        <v/>
      </c>
      <c r="F946" s="26">
        <f>IF(AND(UPPER(TRIM(Applications!I946))="SKIPPED",ISNUMBER(Applications!A946)),Applications!A946-WEEKDAY(Applications!A946,3),"")</f>
        <v/>
      </c>
      <c r="G946" s="26">
        <f>IF(AND(UPPER(TRIM(Applications!I946))="BOOKMARKED",ISNUMBER(Applications!A946)),Applications!A946-WEEKDAY(Applications!A946,3),"")</f>
        <v/>
      </c>
      <c r="H946" s="26">
        <f>IF(AND(UPPER(TRIM(Applications!I946))="NOT APPLIED",ISNUMBER(Applications!A946)),Applications!A946-WEEKDAY(Applications!A946,3),"")</f>
        <v/>
      </c>
      <c r="I946" s="26">
        <f>IF(AND(UPPER(TRIM(Applications!I946))="REJECTED",ISNUMBER(Applications!M946)),Applications!M946-WEEKDAY(Applications!M946,3),"")</f>
        <v/>
      </c>
      <c r="J946" s="26">
        <f>IF(AND(UPPER(TRIM(Applications!I946))="OFFER",ISNUMBER(Applications!M946)),Applications!M946-WEEKDAY(Applications!M946,3),"")</f>
        <v/>
      </c>
      <c r="K946" s="26">
        <f>IF(TRIM(Applications!J946)="","",IFERROR(LOOKUP(2,1/ISNUMBER(SEARCH($R$2:$R$25,Applications!J946)),$S$2:$S$25),""))</f>
        <v/>
      </c>
      <c r="L946" s="26">
        <f>IF(K946="","",IF(COUNTIF(K$2:K946,K946)=1,COUNTIF(K$2:K$2000,K946)+(2001-ROW())/100000,""))</f>
        <v/>
      </c>
      <c r="M946" s="26">
        <f>IF(TRIM(Applications!D946)="","",TRIM(LEFT(TRIM(Applications!D946),FIND(",",TRIM(Applications!D946)&amp;",")-1)))</f>
        <v/>
      </c>
      <c r="N946" s="26">
        <f>IF(M946="","",IF(LEN(TRIM(LEFT(TRIM(MID(TRIM(Applications!D946),FIND(",",TRIM(Applications!D946)&amp;",")+1,200)),FIND(",",TRIM(MID(TRIM(Applications!D946),FIND(",",TRIM(Applications!D946)&amp;",")+1,200))&amp;",")-1)))=2,UPPER(TRIM(LEFT(TRIM(MID(TRIM(Applications!D946),FIND(",",TRIM(Applications!D946)&amp;",")+1,200)),FIND(",",TRIM(MID(TRIM(Applications!D946),FIND(",",TRIM(Applications!D946)&amp;",")+1,200))&amp;",")-1))),IFERROR(VLOOKUP(LOWER(TRIM(LEFT(TRIM(MID(TRIM(Applications!D946),FIND(",",TRIM(Applications!D946)&amp;",")+1,200)),FIND(",",TRIM(MID(TRIM(Applications!D946),FIND(",",TRIM(Applications!D946)&amp;",")+1,200))&amp;",")-1))),$U$2:$V$67,2,FALSE),"")))</f>
        <v/>
      </c>
      <c r="O946" s="26">
        <f>IF(M946="","",IF(N946="",M946,M946&amp;", "&amp;N946))</f>
        <v/>
      </c>
      <c r="P946" s="26">
        <f>IF(O946="","",IF(COUNTIF(O$2:O946,O946)=1,COUNTIF(O$2:O$2000,O946)+(2001-ROW())/100000,""))</f>
        <v/>
      </c>
    </row>
    <row r="947">
      <c r="A947" s="26">
        <f>IF(AND(ISNUMBER(Applications!A947),ISNUMBER(Applications!M947),OR(UPPER(TRIM(Applications!I947))="INTERVIEWING",UPPER(TRIM(Applications!I947))="REJECTED",UPPER(TRIM(Applications!I947))="OFFER")),IF(Applications!M947&gt;=Applications!A947,Applications!M947-Applications!A947,""),"")</f>
        <v/>
      </c>
      <c r="B947" s="26">
        <f>IF(AND(D947=1,ISNUMBER(Applications!A947)),WEEKDAY(Applications!A947),"")</f>
        <v/>
      </c>
      <c r="C947" s="27">
        <f>IF(AND(D947=1,ISNUMBER(Applications!A947)),Applications!A947-WEEKDAY(Applications!A947,3),"")</f>
        <v/>
      </c>
      <c r="D947" s="26">
        <f>IF(OR(UPPER(TRIM(Applications!I947))="APPLIED",UPPER(TRIM(Applications!I947))="INTERVIEWING",UPPER(TRIM(Applications!I947))="REJECTED",UPPER(TRIM(Applications!I947))="OFFER"),1,0)</f>
        <v/>
      </c>
      <c r="E947" s="26">
        <f>IF(AND(ISNUMBER(Applications!M947),OR(N(Applications!O947)&gt;0,UPPER(TRIM(Applications!I947))="INTERVIEWING",UPPER(TRIM(Applications!I947))="OFFER")),Applications!M947-WEEKDAY(Applications!M947,3),"")</f>
        <v/>
      </c>
      <c r="F947" s="26">
        <f>IF(AND(UPPER(TRIM(Applications!I947))="SKIPPED",ISNUMBER(Applications!A947)),Applications!A947-WEEKDAY(Applications!A947,3),"")</f>
        <v/>
      </c>
      <c r="G947" s="26">
        <f>IF(AND(UPPER(TRIM(Applications!I947))="BOOKMARKED",ISNUMBER(Applications!A947)),Applications!A947-WEEKDAY(Applications!A947,3),"")</f>
        <v/>
      </c>
      <c r="H947" s="26">
        <f>IF(AND(UPPER(TRIM(Applications!I947))="NOT APPLIED",ISNUMBER(Applications!A947)),Applications!A947-WEEKDAY(Applications!A947,3),"")</f>
        <v/>
      </c>
      <c r="I947" s="26">
        <f>IF(AND(UPPER(TRIM(Applications!I947))="REJECTED",ISNUMBER(Applications!M947)),Applications!M947-WEEKDAY(Applications!M947,3),"")</f>
        <v/>
      </c>
      <c r="J947" s="26">
        <f>IF(AND(UPPER(TRIM(Applications!I947))="OFFER",ISNUMBER(Applications!M947)),Applications!M947-WEEKDAY(Applications!M947,3),"")</f>
        <v/>
      </c>
      <c r="K947" s="26">
        <f>IF(TRIM(Applications!J947)="","",IFERROR(LOOKUP(2,1/ISNUMBER(SEARCH($R$2:$R$25,Applications!J947)),$S$2:$S$25),""))</f>
        <v/>
      </c>
      <c r="L947" s="26">
        <f>IF(K947="","",IF(COUNTIF(K$2:K947,K947)=1,COUNTIF(K$2:K$2000,K947)+(2001-ROW())/100000,""))</f>
        <v/>
      </c>
      <c r="M947" s="26">
        <f>IF(TRIM(Applications!D947)="","",TRIM(LEFT(TRIM(Applications!D947),FIND(",",TRIM(Applications!D947)&amp;",")-1)))</f>
        <v/>
      </c>
      <c r="N947" s="26">
        <f>IF(M947="","",IF(LEN(TRIM(LEFT(TRIM(MID(TRIM(Applications!D947),FIND(",",TRIM(Applications!D947)&amp;",")+1,200)),FIND(",",TRIM(MID(TRIM(Applications!D947),FIND(",",TRIM(Applications!D947)&amp;",")+1,200))&amp;",")-1)))=2,UPPER(TRIM(LEFT(TRIM(MID(TRIM(Applications!D947),FIND(",",TRIM(Applications!D947)&amp;",")+1,200)),FIND(",",TRIM(MID(TRIM(Applications!D947),FIND(",",TRIM(Applications!D947)&amp;",")+1,200))&amp;",")-1))),IFERROR(VLOOKUP(LOWER(TRIM(LEFT(TRIM(MID(TRIM(Applications!D947),FIND(",",TRIM(Applications!D947)&amp;",")+1,200)),FIND(",",TRIM(MID(TRIM(Applications!D947),FIND(",",TRIM(Applications!D947)&amp;",")+1,200))&amp;",")-1))),$U$2:$V$67,2,FALSE),"")))</f>
        <v/>
      </c>
      <c r="O947" s="26">
        <f>IF(M947="","",IF(N947="",M947,M947&amp;", "&amp;N947))</f>
        <v/>
      </c>
      <c r="P947" s="26">
        <f>IF(O947="","",IF(COUNTIF(O$2:O947,O947)=1,COUNTIF(O$2:O$2000,O947)+(2001-ROW())/100000,""))</f>
        <v/>
      </c>
    </row>
    <row r="948">
      <c r="A948" s="26">
        <f>IF(AND(ISNUMBER(Applications!A948),ISNUMBER(Applications!M948),OR(UPPER(TRIM(Applications!I948))="INTERVIEWING",UPPER(TRIM(Applications!I948))="REJECTED",UPPER(TRIM(Applications!I948))="OFFER")),IF(Applications!M948&gt;=Applications!A948,Applications!M948-Applications!A948,""),"")</f>
        <v/>
      </c>
      <c r="B948" s="26">
        <f>IF(AND(D948=1,ISNUMBER(Applications!A948)),WEEKDAY(Applications!A948),"")</f>
        <v/>
      </c>
      <c r="C948" s="27">
        <f>IF(AND(D948=1,ISNUMBER(Applications!A948)),Applications!A948-WEEKDAY(Applications!A948,3),"")</f>
        <v/>
      </c>
      <c r="D948" s="26">
        <f>IF(OR(UPPER(TRIM(Applications!I948))="APPLIED",UPPER(TRIM(Applications!I948))="INTERVIEWING",UPPER(TRIM(Applications!I948))="REJECTED",UPPER(TRIM(Applications!I948))="OFFER"),1,0)</f>
        <v/>
      </c>
      <c r="E948" s="26">
        <f>IF(AND(ISNUMBER(Applications!M948),OR(N(Applications!O948)&gt;0,UPPER(TRIM(Applications!I948))="INTERVIEWING",UPPER(TRIM(Applications!I948))="OFFER")),Applications!M948-WEEKDAY(Applications!M948,3),"")</f>
        <v/>
      </c>
      <c r="F948" s="26">
        <f>IF(AND(UPPER(TRIM(Applications!I948))="SKIPPED",ISNUMBER(Applications!A948)),Applications!A948-WEEKDAY(Applications!A948,3),"")</f>
        <v/>
      </c>
      <c r="G948" s="26">
        <f>IF(AND(UPPER(TRIM(Applications!I948))="BOOKMARKED",ISNUMBER(Applications!A948)),Applications!A948-WEEKDAY(Applications!A948,3),"")</f>
        <v/>
      </c>
      <c r="H948" s="26">
        <f>IF(AND(UPPER(TRIM(Applications!I948))="NOT APPLIED",ISNUMBER(Applications!A948)),Applications!A948-WEEKDAY(Applications!A948,3),"")</f>
        <v/>
      </c>
      <c r="I948" s="26">
        <f>IF(AND(UPPER(TRIM(Applications!I948))="REJECTED",ISNUMBER(Applications!M948)),Applications!M948-WEEKDAY(Applications!M948,3),"")</f>
        <v/>
      </c>
      <c r="J948" s="26">
        <f>IF(AND(UPPER(TRIM(Applications!I948))="OFFER",ISNUMBER(Applications!M948)),Applications!M948-WEEKDAY(Applications!M948,3),"")</f>
        <v/>
      </c>
      <c r="K948" s="26">
        <f>IF(TRIM(Applications!J948)="","",IFERROR(LOOKUP(2,1/ISNUMBER(SEARCH($R$2:$R$25,Applications!J948)),$S$2:$S$25),""))</f>
        <v/>
      </c>
      <c r="L948" s="26">
        <f>IF(K948="","",IF(COUNTIF(K$2:K948,K948)=1,COUNTIF(K$2:K$2000,K948)+(2001-ROW())/100000,""))</f>
        <v/>
      </c>
      <c r="M948" s="26">
        <f>IF(TRIM(Applications!D948)="","",TRIM(LEFT(TRIM(Applications!D948),FIND(",",TRIM(Applications!D948)&amp;",")-1)))</f>
        <v/>
      </c>
      <c r="N948" s="26">
        <f>IF(M948="","",IF(LEN(TRIM(LEFT(TRIM(MID(TRIM(Applications!D948),FIND(",",TRIM(Applications!D948)&amp;",")+1,200)),FIND(",",TRIM(MID(TRIM(Applications!D948),FIND(",",TRIM(Applications!D948)&amp;",")+1,200))&amp;",")-1)))=2,UPPER(TRIM(LEFT(TRIM(MID(TRIM(Applications!D948),FIND(",",TRIM(Applications!D948)&amp;",")+1,200)),FIND(",",TRIM(MID(TRIM(Applications!D948),FIND(",",TRIM(Applications!D948)&amp;",")+1,200))&amp;",")-1))),IFERROR(VLOOKUP(LOWER(TRIM(LEFT(TRIM(MID(TRIM(Applications!D948),FIND(",",TRIM(Applications!D948)&amp;",")+1,200)),FIND(",",TRIM(MID(TRIM(Applications!D948),FIND(",",TRIM(Applications!D948)&amp;",")+1,200))&amp;",")-1))),$U$2:$V$67,2,FALSE),"")))</f>
        <v/>
      </c>
      <c r="O948" s="26">
        <f>IF(M948="","",IF(N948="",M948,M948&amp;", "&amp;N948))</f>
        <v/>
      </c>
      <c r="P948" s="26">
        <f>IF(O948="","",IF(COUNTIF(O$2:O948,O948)=1,COUNTIF(O$2:O$2000,O948)+(2001-ROW())/100000,""))</f>
        <v/>
      </c>
    </row>
    <row r="949">
      <c r="A949" s="26">
        <f>IF(AND(ISNUMBER(Applications!A949),ISNUMBER(Applications!M949),OR(UPPER(TRIM(Applications!I949))="INTERVIEWING",UPPER(TRIM(Applications!I949))="REJECTED",UPPER(TRIM(Applications!I949))="OFFER")),IF(Applications!M949&gt;=Applications!A949,Applications!M949-Applications!A949,""),"")</f>
        <v/>
      </c>
      <c r="B949" s="26">
        <f>IF(AND(D949=1,ISNUMBER(Applications!A949)),WEEKDAY(Applications!A949),"")</f>
        <v/>
      </c>
      <c r="C949" s="27">
        <f>IF(AND(D949=1,ISNUMBER(Applications!A949)),Applications!A949-WEEKDAY(Applications!A949,3),"")</f>
        <v/>
      </c>
      <c r="D949" s="26">
        <f>IF(OR(UPPER(TRIM(Applications!I949))="APPLIED",UPPER(TRIM(Applications!I949))="INTERVIEWING",UPPER(TRIM(Applications!I949))="REJECTED",UPPER(TRIM(Applications!I949))="OFFER"),1,0)</f>
        <v/>
      </c>
      <c r="E949" s="26">
        <f>IF(AND(ISNUMBER(Applications!M949),OR(N(Applications!O949)&gt;0,UPPER(TRIM(Applications!I949))="INTERVIEWING",UPPER(TRIM(Applications!I949))="OFFER")),Applications!M949-WEEKDAY(Applications!M949,3),"")</f>
        <v/>
      </c>
      <c r="F949" s="26">
        <f>IF(AND(UPPER(TRIM(Applications!I949))="SKIPPED",ISNUMBER(Applications!A949)),Applications!A949-WEEKDAY(Applications!A949,3),"")</f>
        <v/>
      </c>
      <c r="G949" s="26">
        <f>IF(AND(UPPER(TRIM(Applications!I949))="BOOKMARKED",ISNUMBER(Applications!A949)),Applications!A949-WEEKDAY(Applications!A949,3),"")</f>
        <v/>
      </c>
      <c r="H949" s="26">
        <f>IF(AND(UPPER(TRIM(Applications!I949))="NOT APPLIED",ISNUMBER(Applications!A949)),Applications!A949-WEEKDAY(Applications!A949,3),"")</f>
        <v/>
      </c>
      <c r="I949" s="26">
        <f>IF(AND(UPPER(TRIM(Applications!I949))="REJECTED",ISNUMBER(Applications!M949)),Applications!M949-WEEKDAY(Applications!M949,3),"")</f>
        <v/>
      </c>
      <c r="J949" s="26">
        <f>IF(AND(UPPER(TRIM(Applications!I949))="OFFER",ISNUMBER(Applications!M949)),Applications!M949-WEEKDAY(Applications!M949,3),"")</f>
        <v/>
      </c>
      <c r="K949" s="26">
        <f>IF(TRIM(Applications!J949)="","",IFERROR(LOOKUP(2,1/ISNUMBER(SEARCH($R$2:$R$25,Applications!J949)),$S$2:$S$25),""))</f>
        <v/>
      </c>
      <c r="L949" s="26">
        <f>IF(K949="","",IF(COUNTIF(K$2:K949,K949)=1,COUNTIF(K$2:K$2000,K949)+(2001-ROW())/100000,""))</f>
        <v/>
      </c>
      <c r="M949" s="26">
        <f>IF(TRIM(Applications!D949)="","",TRIM(LEFT(TRIM(Applications!D949),FIND(",",TRIM(Applications!D949)&amp;",")-1)))</f>
        <v/>
      </c>
      <c r="N949" s="26">
        <f>IF(M949="","",IF(LEN(TRIM(LEFT(TRIM(MID(TRIM(Applications!D949),FIND(",",TRIM(Applications!D949)&amp;",")+1,200)),FIND(",",TRIM(MID(TRIM(Applications!D949),FIND(",",TRIM(Applications!D949)&amp;",")+1,200))&amp;",")-1)))=2,UPPER(TRIM(LEFT(TRIM(MID(TRIM(Applications!D949),FIND(",",TRIM(Applications!D949)&amp;",")+1,200)),FIND(",",TRIM(MID(TRIM(Applications!D949),FIND(",",TRIM(Applications!D949)&amp;",")+1,200))&amp;",")-1))),IFERROR(VLOOKUP(LOWER(TRIM(LEFT(TRIM(MID(TRIM(Applications!D949),FIND(",",TRIM(Applications!D949)&amp;",")+1,200)),FIND(",",TRIM(MID(TRIM(Applications!D949),FIND(",",TRIM(Applications!D949)&amp;",")+1,200))&amp;",")-1))),$U$2:$V$67,2,FALSE),"")))</f>
        <v/>
      </c>
      <c r="O949" s="26">
        <f>IF(M949="","",IF(N949="",M949,M949&amp;", "&amp;N949))</f>
        <v/>
      </c>
      <c r="P949" s="26">
        <f>IF(O949="","",IF(COUNTIF(O$2:O949,O949)=1,COUNTIF(O$2:O$2000,O949)+(2001-ROW())/100000,""))</f>
        <v/>
      </c>
    </row>
    <row r="950">
      <c r="A950" s="26">
        <f>IF(AND(ISNUMBER(Applications!A950),ISNUMBER(Applications!M950),OR(UPPER(TRIM(Applications!I950))="INTERVIEWING",UPPER(TRIM(Applications!I950))="REJECTED",UPPER(TRIM(Applications!I950))="OFFER")),IF(Applications!M950&gt;=Applications!A950,Applications!M950-Applications!A950,""),"")</f>
        <v/>
      </c>
      <c r="B950" s="26">
        <f>IF(AND(D950=1,ISNUMBER(Applications!A950)),WEEKDAY(Applications!A950),"")</f>
        <v/>
      </c>
      <c r="C950" s="27">
        <f>IF(AND(D950=1,ISNUMBER(Applications!A950)),Applications!A950-WEEKDAY(Applications!A950,3),"")</f>
        <v/>
      </c>
      <c r="D950" s="26">
        <f>IF(OR(UPPER(TRIM(Applications!I950))="APPLIED",UPPER(TRIM(Applications!I950))="INTERVIEWING",UPPER(TRIM(Applications!I950))="REJECTED",UPPER(TRIM(Applications!I950))="OFFER"),1,0)</f>
        <v/>
      </c>
      <c r="E950" s="26">
        <f>IF(AND(ISNUMBER(Applications!M950),OR(N(Applications!O950)&gt;0,UPPER(TRIM(Applications!I950))="INTERVIEWING",UPPER(TRIM(Applications!I950))="OFFER")),Applications!M950-WEEKDAY(Applications!M950,3),"")</f>
        <v/>
      </c>
      <c r="F950" s="26">
        <f>IF(AND(UPPER(TRIM(Applications!I950))="SKIPPED",ISNUMBER(Applications!A950)),Applications!A950-WEEKDAY(Applications!A950,3),"")</f>
        <v/>
      </c>
      <c r="G950" s="26">
        <f>IF(AND(UPPER(TRIM(Applications!I950))="BOOKMARKED",ISNUMBER(Applications!A950)),Applications!A950-WEEKDAY(Applications!A950,3),"")</f>
        <v/>
      </c>
      <c r="H950" s="26">
        <f>IF(AND(UPPER(TRIM(Applications!I950))="NOT APPLIED",ISNUMBER(Applications!A950)),Applications!A950-WEEKDAY(Applications!A950,3),"")</f>
        <v/>
      </c>
      <c r="I950" s="26">
        <f>IF(AND(UPPER(TRIM(Applications!I950))="REJECTED",ISNUMBER(Applications!M950)),Applications!M950-WEEKDAY(Applications!M950,3),"")</f>
        <v/>
      </c>
      <c r="J950" s="26">
        <f>IF(AND(UPPER(TRIM(Applications!I950))="OFFER",ISNUMBER(Applications!M950)),Applications!M950-WEEKDAY(Applications!M950,3),"")</f>
        <v/>
      </c>
      <c r="K950" s="26">
        <f>IF(TRIM(Applications!J950)="","",IFERROR(LOOKUP(2,1/ISNUMBER(SEARCH($R$2:$R$25,Applications!J950)),$S$2:$S$25),""))</f>
        <v/>
      </c>
      <c r="L950" s="26">
        <f>IF(K950="","",IF(COUNTIF(K$2:K950,K950)=1,COUNTIF(K$2:K$2000,K950)+(2001-ROW())/100000,""))</f>
        <v/>
      </c>
      <c r="M950" s="26">
        <f>IF(TRIM(Applications!D950)="","",TRIM(LEFT(TRIM(Applications!D950),FIND(",",TRIM(Applications!D950)&amp;",")-1)))</f>
        <v/>
      </c>
      <c r="N950" s="26">
        <f>IF(M950="","",IF(LEN(TRIM(LEFT(TRIM(MID(TRIM(Applications!D950),FIND(",",TRIM(Applications!D950)&amp;",")+1,200)),FIND(",",TRIM(MID(TRIM(Applications!D950),FIND(",",TRIM(Applications!D950)&amp;",")+1,200))&amp;",")-1)))=2,UPPER(TRIM(LEFT(TRIM(MID(TRIM(Applications!D950),FIND(",",TRIM(Applications!D950)&amp;",")+1,200)),FIND(",",TRIM(MID(TRIM(Applications!D950),FIND(",",TRIM(Applications!D950)&amp;",")+1,200))&amp;",")-1))),IFERROR(VLOOKUP(LOWER(TRIM(LEFT(TRIM(MID(TRIM(Applications!D950),FIND(",",TRIM(Applications!D950)&amp;",")+1,200)),FIND(",",TRIM(MID(TRIM(Applications!D950),FIND(",",TRIM(Applications!D950)&amp;",")+1,200))&amp;",")-1))),$U$2:$V$67,2,FALSE),"")))</f>
        <v/>
      </c>
      <c r="O950" s="26">
        <f>IF(M950="","",IF(N950="",M950,M950&amp;", "&amp;N950))</f>
        <v/>
      </c>
      <c r="P950" s="26">
        <f>IF(O950="","",IF(COUNTIF(O$2:O950,O950)=1,COUNTIF(O$2:O$2000,O950)+(2001-ROW())/100000,""))</f>
        <v/>
      </c>
    </row>
    <row r="951">
      <c r="A951" s="26">
        <f>IF(AND(ISNUMBER(Applications!A951),ISNUMBER(Applications!M951),OR(UPPER(TRIM(Applications!I951))="INTERVIEWING",UPPER(TRIM(Applications!I951))="REJECTED",UPPER(TRIM(Applications!I951))="OFFER")),IF(Applications!M951&gt;=Applications!A951,Applications!M951-Applications!A951,""),"")</f>
        <v/>
      </c>
      <c r="B951" s="26">
        <f>IF(AND(D951=1,ISNUMBER(Applications!A951)),WEEKDAY(Applications!A951),"")</f>
        <v/>
      </c>
      <c r="C951" s="27">
        <f>IF(AND(D951=1,ISNUMBER(Applications!A951)),Applications!A951-WEEKDAY(Applications!A951,3),"")</f>
        <v/>
      </c>
      <c r="D951" s="26">
        <f>IF(OR(UPPER(TRIM(Applications!I951))="APPLIED",UPPER(TRIM(Applications!I951))="INTERVIEWING",UPPER(TRIM(Applications!I951))="REJECTED",UPPER(TRIM(Applications!I951))="OFFER"),1,0)</f>
        <v/>
      </c>
      <c r="E951" s="26">
        <f>IF(AND(ISNUMBER(Applications!M951),OR(N(Applications!O951)&gt;0,UPPER(TRIM(Applications!I951))="INTERVIEWING",UPPER(TRIM(Applications!I951))="OFFER")),Applications!M951-WEEKDAY(Applications!M951,3),"")</f>
        <v/>
      </c>
      <c r="F951" s="26">
        <f>IF(AND(UPPER(TRIM(Applications!I951))="SKIPPED",ISNUMBER(Applications!A951)),Applications!A951-WEEKDAY(Applications!A951,3),"")</f>
        <v/>
      </c>
      <c r="G951" s="26">
        <f>IF(AND(UPPER(TRIM(Applications!I951))="BOOKMARKED",ISNUMBER(Applications!A951)),Applications!A951-WEEKDAY(Applications!A951,3),"")</f>
        <v/>
      </c>
      <c r="H951" s="26">
        <f>IF(AND(UPPER(TRIM(Applications!I951))="NOT APPLIED",ISNUMBER(Applications!A951)),Applications!A951-WEEKDAY(Applications!A951,3),"")</f>
        <v/>
      </c>
      <c r="I951" s="26">
        <f>IF(AND(UPPER(TRIM(Applications!I951))="REJECTED",ISNUMBER(Applications!M951)),Applications!M951-WEEKDAY(Applications!M951,3),"")</f>
        <v/>
      </c>
      <c r="J951" s="26">
        <f>IF(AND(UPPER(TRIM(Applications!I951))="OFFER",ISNUMBER(Applications!M951)),Applications!M951-WEEKDAY(Applications!M951,3),"")</f>
        <v/>
      </c>
      <c r="K951" s="26">
        <f>IF(TRIM(Applications!J951)="","",IFERROR(LOOKUP(2,1/ISNUMBER(SEARCH($R$2:$R$25,Applications!J951)),$S$2:$S$25),""))</f>
        <v/>
      </c>
      <c r="L951" s="26">
        <f>IF(K951="","",IF(COUNTIF(K$2:K951,K951)=1,COUNTIF(K$2:K$2000,K951)+(2001-ROW())/100000,""))</f>
        <v/>
      </c>
      <c r="M951" s="26">
        <f>IF(TRIM(Applications!D951)="","",TRIM(LEFT(TRIM(Applications!D951),FIND(",",TRIM(Applications!D951)&amp;",")-1)))</f>
        <v/>
      </c>
      <c r="N951" s="26">
        <f>IF(M951="","",IF(LEN(TRIM(LEFT(TRIM(MID(TRIM(Applications!D951),FIND(",",TRIM(Applications!D951)&amp;",")+1,200)),FIND(",",TRIM(MID(TRIM(Applications!D951),FIND(",",TRIM(Applications!D951)&amp;",")+1,200))&amp;",")-1)))=2,UPPER(TRIM(LEFT(TRIM(MID(TRIM(Applications!D951),FIND(",",TRIM(Applications!D951)&amp;",")+1,200)),FIND(",",TRIM(MID(TRIM(Applications!D951),FIND(",",TRIM(Applications!D951)&amp;",")+1,200))&amp;",")-1))),IFERROR(VLOOKUP(LOWER(TRIM(LEFT(TRIM(MID(TRIM(Applications!D951),FIND(",",TRIM(Applications!D951)&amp;",")+1,200)),FIND(",",TRIM(MID(TRIM(Applications!D951),FIND(",",TRIM(Applications!D951)&amp;",")+1,200))&amp;",")-1))),$U$2:$V$67,2,FALSE),"")))</f>
        <v/>
      </c>
      <c r="O951" s="26">
        <f>IF(M951="","",IF(N951="",M951,M951&amp;", "&amp;N951))</f>
        <v/>
      </c>
      <c r="P951" s="26">
        <f>IF(O951="","",IF(COUNTIF(O$2:O951,O951)=1,COUNTIF(O$2:O$2000,O951)+(2001-ROW())/100000,""))</f>
        <v/>
      </c>
    </row>
    <row r="952">
      <c r="A952" s="26">
        <f>IF(AND(ISNUMBER(Applications!A952),ISNUMBER(Applications!M952),OR(UPPER(TRIM(Applications!I952))="INTERVIEWING",UPPER(TRIM(Applications!I952))="REJECTED",UPPER(TRIM(Applications!I952))="OFFER")),IF(Applications!M952&gt;=Applications!A952,Applications!M952-Applications!A952,""),"")</f>
        <v/>
      </c>
      <c r="B952" s="26">
        <f>IF(AND(D952=1,ISNUMBER(Applications!A952)),WEEKDAY(Applications!A952),"")</f>
        <v/>
      </c>
      <c r="C952" s="27">
        <f>IF(AND(D952=1,ISNUMBER(Applications!A952)),Applications!A952-WEEKDAY(Applications!A952,3),"")</f>
        <v/>
      </c>
      <c r="D952" s="26">
        <f>IF(OR(UPPER(TRIM(Applications!I952))="APPLIED",UPPER(TRIM(Applications!I952))="INTERVIEWING",UPPER(TRIM(Applications!I952))="REJECTED",UPPER(TRIM(Applications!I952))="OFFER"),1,0)</f>
        <v/>
      </c>
      <c r="E952" s="26">
        <f>IF(AND(ISNUMBER(Applications!M952),OR(N(Applications!O952)&gt;0,UPPER(TRIM(Applications!I952))="INTERVIEWING",UPPER(TRIM(Applications!I952))="OFFER")),Applications!M952-WEEKDAY(Applications!M952,3),"")</f>
        <v/>
      </c>
      <c r="F952" s="26">
        <f>IF(AND(UPPER(TRIM(Applications!I952))="SKIPPED",ISNUMBER(Applications!A952)),Applications!A952-WEEKDAY(Applications!A952,3),"")</f>
        <v/>
      </c>
      <c r="G952" s="26">
        <f>IF(AND(UPPER(TRIM(Applications!I952))="BOOKMARKED",ISNUMBER(Applications!A952)),Applications!A952-WEEKDAY(Applications!A952,3),"")</f>
        <v/>
      </c>
      <c r="H952" s="26">
        <f>IF(AND(UPPER(TRIM(Applications!I952))="NOT APPLIED",ISNUMBER(Applications!A952)),Applications!A952-WEEKDAY(Applications!A952,3),"")</f>
        <v/>
      </c>
      <c r="I952" s="26">
        <f>IF(AND(UPPER(TRIM(Applications!I952))="REJECTED",ISNUMBER(Applications!M952)),Applications!M952-WEEKDAY(Applications!M952,3),"")</f>
        <v/>
      </c>
      <c r="J952" s="26">
        <f>IF(AND(UPPER(TRIM(Applications!I952))="OFFER",ISNUMBER(Applications!M952)),Applications!M952-WEEKDAY(Applications!M952,3),"")</f>
        <v/>
      </c>
      <c r="K952" s="26">
        <f>IF(TRIM(Applications!J952)="","",IFERROR(LOOKUP(2,1/ISNUMBER(SEARCH($R$2:$R$25,Applications!J952)),$S$2:$S$25),""))</f>
        <v/>
      </c>
      <c r="L952" s="26">
        <f>IF(K952="","",IF(COUNTIF(K$2:K952,K952)=1,COUNTIF(K$2:K$2000,K952)+(2001-ROW())/100000,""))</f>
        <v/>
      </c>
      <c r="M952" s="26">
        <f>IF(TRIM(Applications!D952)="","",TRIM(LEFT(TRIM(Applications!D952),FIND(",",TRIM(Applications!D952)&amp;",")-1)))</f>
        <v/>
      </c>
      <c r="N952" s="26">
        <f>IF(M952="","",IF(LEN(TRIM(LEFT(TRIM(MID(TRIM(Applications!D952),FIND(",",TRIM(Applications!D952)&amp;",")+1,200)),FIND(",",TRIM(MID(TRIM(Applications!D952),FIND(",",TRIM(Applications!D952)&amp;",")+1,200))&amp;",")-1)))=2,UPPER(TRIM(LEFT(TRIM(MID(TRIM(Applications!D952),FIND(",",TRIM(Applications!D952)&amp;",")+1,200)),FIND(",",TRIM(MID(TRIM(Applications!D952),FIND(",",TRIM(Applications!D952)&amp;",")+1,200))&amp;",")-1))),IFERROR(VLOOKUP(LOWER(TRIM(LEFT(TRIM(MID(TRIM(Applications!D952),FIND(",",TRIM(Applications!D952)&amp;",")+1,200)),FIND(",",TRIM(MID(TRIM(Applications!D952),FIND(",",TRIM(Applications!D952)&amp;",")+1,200))&amp;",")-1))),$U$2:$V$67,2,FALSE),"")))</f>
        <v/>
      </c>
      <c r="O952" s="26">
        <f>IF(M952="","",IF(N952="",M952,M952&amp;", "&amp;N952))</f>
        <v/>
      </c>
      <c r="P952" s="26">
        <f>IF(O952="","",IF(COUNTIF(O$2:O952,O952)=1,COUNTIF(O$2:O$2000,O952)+(2001-ROW())/100000,""))</f>
        <v/>
      </c>
    </row>
    <row r="953">
      <c r="A953" s="26">
        <f>IF(AND(ISNUMBER(Applications!A953),ISNUMBER(Applications!M953),OR(UPPER(TRIM(Applications!I953))="INTERVIEWING",UPPER(TRIM(Applications!I953))="REJECTED",UPPER(TRIM(Applications!I953))="OFFER")),IF(Applications!M953&gt;=Applications!A953,Applications!M953-Applications!A953,""),"")</f>
        <v/>
      </c>
      <c r="B953" s="26">
        <f>IF(AND(D953=1,ISNUMBER(Applications!A953)),WEEKDAY(Applications!A953),"")</f>
        <v/>
      </c>
      <c r="C953" s="27">
        <f>IF(AND(D953=1,ISNUMBER(Applications!A953)),Applications!A953-WEEKDAY(Applications!A953,3),"")</f>
        <v/>
      </c>
      <c r="D953" s="26">
        <f>IF(OR(UPPER(TRIM(Applications!I953))="APPLIED",UPPER(TRIM(Applications!I953))="INTERVIEWING",UPPER(TRIM(Applications!I953))="REJECTED",UPPER(TRIM(Applications!I953))="OFFER"),1,0)</f>
        <v/>
      </c>
      <c r="E953" s="26">
        <f>IF(AND(ISNUMBER(Applications!M953),OR(N(Applications!O953)&gt;0,UPPER(TRIM(Applications!I953))="INTERVIEWING",UPPER(TRIM(Applications!I953))="OFFER")),Applications!M953-WEEKDAY(Applications!M953,3),"")</f>
        <v/>
      </c>
      <c r="F953" s="26">
        <f>IF(AND(UPPER(TRIM(Applications!I953))="SKIPPED",ISNUMBER(Applications!A953)),Applications!A953-WEEKDAY(Applications!A953,3),"")</f>
        <v/>
      </c>
      <c r="G953" s="26">
        <f>IF(AND(UPPER(TRIM(Applications!I953))="BOOKMARKED",ISNUMBER(Applications!A953)),Applications!A953-WEEKDAY(Applications!A953,3),"")</f>
        <v/>
      </c>
      <c r="H953" s="26">
        <f>IF(AND(UPPER(TRIM(Applications!I953))="NOT APPLIED",ISNUMBER(Applications!A953)),Applications!A953-WEEKDAY(Applications!A953,3),"")</f>
        <v/>
      </c>
      <c r="I953" s="26">
        <f>IF(AND(UPPER(TRIM(Applications!I953))="REJECTED",ISNUMBER(Applications!M953)),Applications!M953-WEEKDAY(Applications!M953,3),"")</f>
        <v/>
      </c>
      <c r="J953" s="26">
        <f>IF(AND(UPPER(TRIM(Applications!I953))="OFFER",ISNUMBER(Applications!M953)),Applications!M953-WEEKDAY(Applications!M953,3),"")</f>
        <v/>
      </c>
      <c r="K953" s="26">
        <f>IF(TRIM(Applications!J953)="","",IFERROR(LOOKUP(2,1/ISNUMBER(SEARCH($R$2:$R$25,Applications!J953)),$S$2:$S$25),""))</f>
        <v/>
      </c>
      <c r="L953" s="26">
        <f>IF(K953="","",IF(COUNTIF(K$2:K953,K953)=1,COUNTIF(K$2:K$2000,K953)+(2001-ROW())/100000,""))</f>
        <v/>
      </c>
      <c r="M953" s="26">
        <f>IF(TRIM(Applications!D953)="","",TRIM(LEFT(TRIM(Applications!D953),FIND(",",TRIM(Applications!D953)&amp;",")-1)))</f>
        <v/>
      </c>
      <c r="N953" s="26">
        <f>IF(M953="","",IF(LEN(TRIM(LEFT(TRIM(MID(TRIM(Applications!D953),FIND(",",TRIM(Applications!D953)&amp;",")+1,200)),FIND(",",TRIM(MID(TRIM(Applications!D953),FIND(",",TRIM(Applications!D953)&amp;",")+1,200))&amp;",")-1)))=2,UPPER(TRIM(LEFT(TRIM(MID(TRIM(Applications!D953),FIND(",",TRIM(Applications!D953)&amp;",")+1,200)),FIND(",",TRIM(MID(TRIM(Applications!D953),FIND(",",TRIM(Applications!D953)&amp;",")+1,200))&amp;",")-1))),IFERROR(VLOOKUP(LOWER(TRIM(LEFT(TRIM(MID(TRIM(Applications!D953),FIND(",",TRIM(Applications!D953)&amp;",")+1,200)),FIND(",",TRIM(MID(TRIM(Applications!D953),FIND(",",TRIM(Applications!D953)&amp;",")+1,200))&amp;",")-1))),$U$2:$V$67,2,FALSE),"")))</f>
        <v/>
      </c>
      <c r="O953" s="26">
        <f>IF(M953="","",IF(N953="",M953,M953&amp;", "&amp;N953))</f>
        <v/>
      </c>
      <c r="P953" s="26">
        <f>IF(O953="","",IF(COUNTIF(O$2:O953,O953)=1,COUNTIF(O$2:O$2000,O953)+(2001-ROW())/100000,""))</f>
        <v/>
      </c>
    </row>
    <row r="954">
      <c r="A954" s="26">
        <f>IF(AND(ISNUMBER(Applications!A954),ISNUMBER(Applications!M954),OR(UPPER(TRIM(Applications!I954))="INTERVIEWING",UPPER(TRIM(Applications!I954))="REJECTED",UPPER(TRIM(Applications!I954))="OFFER")),IF(Applications!M954&gt;=Applications!A954,Applications!M954-Applications!A954,""),"")</f>
        <v/>
      </c>
      <c r="B954" s="26">
        <f>IF(AND(D954=1,ISNUMBER(Applications!A954)),WEEKDAY(Applications!A954),"")</f>
        <v/>
      </c>
      <c r="C954" s="27">
        <f>IF(AND(D954=1,ISNUMBER(Applications!A954)),Applications!A954-WEEKDAY(Applications!A954,3),"")</f>
        <v/>
      </c>
      <c r="D954" s="26">
        <f>IF(OR(UPPER(TRIM(Applications!I954))="APPLIED",UPPER(TRIM(Applications!I954))="INTERVIEWING",UPPER(TRIM(Applications!I954))="REJECTED",UPPER(TRIM(Applications!I954))="OFFER"),1,0)</f>
        <v/>
      </c>
      <c r="E954" s="26">
        <f>IF(AND(ISNUMBER(Applications!M954),OR(N(Applications!O954)&gt;0,UPPER(TRIM(Applications!I954))="INTERVIEWING",UPPER(TRIM(Applications!I954))="OFFER")),Applications!M954-WEEKDAY(Applications!M954,3),"")</f>
        <v/>
      </c>
      <c r="F954" s="26">
        <f>IF(AND(UPPER(TRIM(Applications!I954))="SKIPPED",ISNUMBER(Applications!A954)),Applications!A954-WEEKDAY(Applications!A954,3),"")</f>
        <v/>
      </c>
      <c r="G954" s="26">
        <f>IF(AND(UPPER(TRIM(Applications!I954))="BOOKMARKED",ISNUMBER(Applications!A954)),Applications!A954-WEEKDAY(Applications!A954,3),"")</f>
        <v/>
      </c>
      <c r="H954" s="26">
        <f>IF(AND(UPPER(TRIM(Applications!I954))="NOT APPLIED",ISNUMBER(Applications!A954)),Applications!A954-WEEKDAY(Applications!A954,3),"")</f>
        <v/>
      </c>
      <c r="I954" s="26">
        <f>IF(AND(UPPER(TRIM(Applications!I954))="REJECTED",ISNUMBER(Applications!M954)),Applications!M954-WEEKDAY(Applications!M954,3),"")</f>
        <v/>
      </c>
      <c r="J954" s="26">
        <f>IF(AND(UPPER(TRIM(Applications!I954))="OFFER",ISNUMBER(Applications!M954)),Applications!M954-WEEKDAY(Applications!M954,3),"")</f>
        <v/>
      </c>
      <c r="K954" s="26">
        <f>IF(TRIM(Applications!J954)="","",IFERROR(LOOKUP(2,1/ISNUMBER(SEARCH($R$2:$R$25,Applications!J954)),$S$2:$S$25),""))</f>
        <v/>
      </c>
      <c r="L954" s="26">
        <f>IF(K954="","",IF(COUNTIF(K$2:K954,K954)=1,COUNTIF(K$2:K$2000,K954)+(2001-ROW())/100000,""))</f>
        <v/>
      </c>
      <c r="M954" s="26">
        <f>IF(TRIM(Applications!D954)="","",TRIM(LEFT(TRIM(Applications!D954),FIND(",",TRIM(Applications!D954)&amp;",")-1)))</f>
        <v/>
      </c>
      <c r="N954" s="26">
        <f>IF(M954="","",IF(LEN(TRIM(LEFT(TRIM(MID(TRIM(Applications!D954),FIND(",",TRIM(Applications!D954)&amp;",")+1,200)),FIND(",",TRIM(MID(TRIM(Applications!D954),FIND(",",TRIM(Applications!D954)&amp;",")+1,200))&amp;",")-1)))=2,UPPER(TRIM(LEFT(TRIM(MID(TRIM(Applications!D954),FIND(",",TRIM(Applications!D954)&amp;",")+1,200)),FIND(",",TRIM(MID(TRIM(Applications!D954),FIND(",",TRIM(Applications!D954)&amp;",")+1,200))&amp;",")-1))),IFERROR(VLOOKUP(LOWER(TRIM(LEFT(TRIM(MID(TRIM(Applications!D954),FIND(",",TRIM(Applications!D954)&amp;",")+1,200)),FIND(",",TRIM(MID(TRIM(Applications!D954),FIND(",",TRIM(Applications!D954)&amp;",")+1,200))&amp;",")-1))),$U$2:$V$67,2,FALSE),"")))</f>
        <v/>
      </c>
      <c r="O954" s="26">
        <f>IF(M954="","",IF(N954="",M954,M954&amp;", "&amp;N954))</f>
        <v/>
      </c>
      <c r="P954" s="26">
        <f>IF(O954="","",IF(COUNTIF(O$2:O954,O954)=1,COUNTIF(O$2:O$2000,O954)+(2001-ROW())/100000,""))</f>
        <v/>
      </c>
    </row>
    <row r="955">
      <c r="A955" s="26">
        <f>IF(AND(ISNUMBER(Applications!A955),ISNUMBER(Applications!M955),OR(UPPER(TRIM(Applications!I955))="INTERVIEWING",UPPER(TRIM(Applications!I955))="REJECTED",UPPER(TRIM(Applications!I955))="OFFER")),IF(Applications!M955&gt;=Applications!A955,Applications!M955-Applications!A955,""),"")</f>
        <v/>
      </c>
      <c r="B955" s="26">
        <f>IF(AND(D955=1,ISNUMBER(Applications!A955)),WEEKDAY(Applications!A955),"")</f>
        <v/>
      </c>
      <c r="C955" s="27">
        <f>IF(AND(D955=1,ISNUMBER(Applications!A955)),Applications!A955-WEEKDAY(Applications!A955,3),"")</f>
        <v/>
      </c>
      <c r="D955" s="26">
        <f>IF(OR(UPPER(TRIM(Applications!I955))="APPLIED",UPPER(TRIM(Applications!I955))="INTERVIEWING",UPPER(TRIM(Applications!I955))="REJECTED",UPPER(TRIM(Applications!I955))="OFFER"),1,0)</f>
        <v/>
      </c>
      <c r="E955" s="26">
        <f>IF(AND(ISNUMBER(Applications!M955),OR(N(Applications!O955)&gt;0,UPPER(TRIM(Applications!I955))="INTERVIEWING",UPPER(TRIM(Applications!I955))="OFFER")),Applications!M955-WEEKDAY(Applications!M955,3),"")</f>
        <v/>
      </c>
      <c r="F955" s="26">
        <f>IF(AND(UPPER(TRIM(Applications!I955))="SKIPPED",ISNUMBER(Applications!A955)),Applications!A955-WEEKDAY(Applications!A955,3),"")</f>
        <v/>
      </c>
      <c r="G955" s="26">
        <f>IF(AND(UPPER(TRIM(Applications!I955))="BOOKMARKED",ISNUMBER(Applications!A955)),Applications!A955-WEEKDAY(Applications!A955,3),"")</f>
        <v/>
      </c>
      <c r="H955" s="26">
        <f>IF(AND(UPPER(TRIM(Applications!I955))="NOT APPLIED",ISNUMBER(Applications!A955)),Applications!A955-WEEKDAY(Applications!A955,3),"")</f>
        <v/>
      </c>
      <c r="I955" s="26">
        <f>IF(AND(UPPER(TRIM(Applications!I955))="REJECTED",ISNUMBER(Applications!M955)),Applications!M955-WEEKDAY(Applications!M955,3),"")</f>
        <v/>
      </c>
      <c r="J955" s="26">
        <f>IF(AND(UPPER(TRIM(Applications!I955))="OFFER",ISNUMBER(Applications!M955)),Applications!M955-WEEKDAY(Applications!M955,3),"")</f>
        <v/>
      </c>
      <c r="K955" s="26">
        <f>IF(TRIM(Applications!J955)="","",IFERROR(LOOKUP(2,1/ISNUMBER(SEARCH($R$2:$R$25,Applications!J955)),$S$2:$S$25),""))</f>
        <v/>
      </c>
      <c r="L955" s="26">
        <f>IF(K955="","",IF(COUNTIF(K$2:K955,K955)=1,COUNTIF(K$2:K$2000,K955)+(2001-ROW())/100000,""))</f>
        <v/>
      </c>
      <c r="M955" s="26">
        <f>IF(TRIM(Applications!D955)="","",TRIM(LEFT(TRIM(Applications!D955),FIND(",",TRIM(Applications!D955)&amp;",")-1)))</f>
        <v/>
      </c>
      <c r="N955" s="26">
        <f>IF(M955="","",IF(LEN(TRIM(LEFT(TRIM(MID(TRIM(Applications!D955),FIND(",",TRIM(Applications!D955)&amp;",")+1,200)),FIND(",",TRIM(MID(TRIM(Applications!D955),FIND(",",TRIM(Applications!D955)&amp;",")+1,200))&amp;",")-1)))=2,UPPER(TRIM(LEFT(TRIM(MID(TRIM(Applications!D955),FIND(",",TRIM(Applications!D955)&amp;",")+1,200)),FIND(",",TRIM(MID(TRIM(Applications!D955),FIND(",",TRIM(Applications!D955)&amp;",")+1,200))&amp;",")-1))),IFERROR(VLOOKUP(LOWER(TRIM(LEFT(TRIM(MID(TRIM(Applications!D955),FIND(",",TRIM(Applications!D955)&amp;",")+1,200)),FIND(",",TRIM(MID(TRIM(Applications!D955),FIND(",",TRIM(Applications!D955)&amp;",")+1,200))&amp;",")-1))),$U$2:$V$67,2,FALSE),"")))</f>
        <v/>
      </c>
      <c r="O955" s="26">
        <f>IF(M955="","",IF(N955="",M955,M955&amp;", "&amp;N955))</f>
        <v/>
      </c>
      <c r="P955" s="26">
        <f>IF(O955="","",IF(COUNTIF(O$2:O955,O955)=1,COUNTIF(O$2:O$2000,O955)+(2001-ROW())/100000,""))</f>
        <v/>
      </c>
    </row>
    <row r="956">
      <c r="A956" s="26">
        <f>IF(AND(ISNUMBER(Applications!A956),ISNUMBER(Applications!M956),OR(UPPER(TRIM(Applications!I956))="INTERVIEWING",UPPER(TRIM(Applications!I956))="REJECTED",UPPER(TRIM(Applications!I956))="OFFER")),IF(Applications!M956&gt;=Applications!A956,Applications!M956-Applications!A956,""),"")</f>
        <v/>
      </c>
      <c r="B956" s="26">
        <f>IF(AND(D956=1,ISNUMBER(Applications!A956)),WEEKDAY(Applications!A956),"")</f>
        <v/>
      </c>
      <c r="C956" s="27">
        <f>IF(AND(D956=1,ISNUMBER(Applications!A956)),Applications!A956-WEEKDAY(Applications!A956,3),"")</f>
        <v/>
      </c>
      <c r="D956" s="26">
        <f>IF(OR(UPPER(TRIM(Applications!I956))="APPLIED",UPPER(TRIM(Applications!I956))="INTERVIEWING",UPPER(TRIM(Applications!I956))="REJECTED",UPPER(TRIM(Applications!I956))="OFFER"),1,0)</f>
        <v/>
      </c>
      <c r="E956" s="26">
        <f>IF(AND(ISNUMBER(Applications!M956),OR(N(Applications!O956)&gt;0,UPPER(TRIM(Applications!I956))="INTERVIEWING",UPPER(TRIM(Applications!I956))="OFFER")),Applications!M956-WEEKDAY(Applications!M956,3),"")</f>
        <v/>
      </c>
      <c r="F956" s="26">
        <f>IF(AND(UPPER(TRIM(Applications!I956))="SKIPPED",ISNUMBER(Applications!A956)),Applications!A956-WEEKDAY(Applications!A956,3),"")</f>
        <v/>
      </c>
      <c r="G956" s="26">
        <f>IF(AND(UPPER(TRIM(Applications!I956))="BOOKMARKED",ISNUMBER(Applications!A956)),Applications!A956-WEEKDAY(Applications!A956,3),"")</f>
        <v/>
      </c>
      <c r="H956" s="26">
        <f>IF(AND(UPPER(TRIM(Applications!I956))="NOT APPLIED",ISNUMBER(Applications!A956)),Applications!A956-WEEKDAY(Applications!A956,3),"")</f>
        <v/>
      </c>
      <c r="I956" s="26">
        <f>IF(AND(UPPER(TRIM(Applications!I956))="REJECTED",ISNUMBER(Applications!M956)),Applications!M956-WEEKDAY(Applications!M956,3),"")</f>
        <v/>
      </c>
      <c r="J956" s="26">
        <f>IF(AND(UPPER(TRIM(Applications!I956))="OFFER",ISNUMBER(Applications!M956)),Applications!M956-WEEKDAY(Applications!M956,3),"")</f>
        <v/>
      </c>
      <c r="K956" s="26">
        <f>IF(TRIM(Applications!J956)="","",IFERROR(LOOKUP(2,1/ISNUMBER(SEARCH($R$2:$R$25,Applications!J956)),$S$2:$S$25),""))</f>
        <v/>
      </c>
      <c r="L956" s="26">
        <f>IF(K956="","",IF(COUNTIF(K$2:K956,K956)=1,COUNTIF(K$2:K$2000,K956)+(2001-ROW())/100000,""))</f>
        <v/>
      </c>
      <c r="M956" s="26">
        <f>IF(TRIM(Applications!D956)="","",TRIM(LEFT(TRIM(Applications!D956),FIND(",",TRIM(Applications!D956)&amp;",")-1)))</f>
        <v/>
      </c>
      <c r="N956" s="26">
        <f>IF(M956="","",IF(LEN(TRIM(LEFT(TRIM(MID(TRIM(Applications!D956),FIND(",",TRIM(Applications!D956)&amp;",")+1,200)),FIND(",",TRIM(MID(TRIM(Applications!D956),FIND(",",TRIM(Applications!D956)&amp;",")+1,200))&amp;",")-1)))=2,UPPER(TRIM(LEFT(TRIM(MID(TRIM(Applications!D956),FIND(",",TRIM(Applications!D956)&amp;",")+1,200)),FIND(",",TRIM(MID(TRIM(Applications!D956),FIND(",",TRIM(Applications!D956)&amp;",")+1,200))&amp;",")-1))),IFERROR(VLOOKUP(LOWER(TRIM(LEFT(TRIM(MID(TRIM(Applications!D956),FIND(",",TRIM(Applications!D956)&amp;",")+1,200)),FIND(",",TRIM(MID(TRIM(Applications!D956),FIND(",",TRIM(Applications!D956)&amp;",")+1,200))&amp;",")-1))),$U$2:$V$67,2,FALSE),"")))</f>
        <v/>
      </c>
      <c r="O956" s="26">
        <f>IF(M956="","",IF(N956="",M956,M956&amp;", "&amp;N956))</f>
        <v/>
      </c>
      <c r="P956" s="26">
        <f>IF(O956="","",IF(COUNTIF(O$2:O956,O956)=1,COUNTIF(O$2:O$2000,O956)+(2001-ROW())/100000,""))</f>
        <v/>
      </c>
    </row>
    <row r="957">
      <c r="A957" s="26">
        <f>IF(AND(ISNUMBER(Applications!A957),ISNUMBER(Applications!M957),OR(UPPER(TRIM(Applications!I957))="INTERVIEWING",UPPER(TRIM(Applications!I957))="REJECTED",UPPER(TRIM(Applications!I957))="OFFER")),IF(Applications!M957&gt;=Applications!A957,Applications!M957-Applications!A957,""),"")</f>
        <v/>
      </c>
      <c r="B957" s="26">
        <f>IF(AND(D957=1,ISNUMBER(Applications!A957)),WEEKDAY(Applications!A957),"")</f>
        <v/>
      </c>
      <c r="C957" s="27">
        <f>IF(AND(D957=1,ISNUMBER(Applications!A957)),Applications!A957-WEEKDAY(Applications!A957,3),"")</f>
        <v/>
      </c>
      <c r="D957" s="26">
        <f>IF(OR(UPPER(TRIM(Applications!I957))="APPLIED",UPPER(TRIM(Applications!I957))="INTERVIEWING",UPPER(TRIM(Applications!I957))="REJECTED",UPPER(TRIM(Applications!I957))="OFFER"),1,0)</f>
        <v/>
      </c>
      <c r="E957" s="26">
        <f>IF(AND(ISNUMBER(Applications!M957),OR(N(Applications!O957)&gt;0,UPPER(TRIM(Applications!I957))="INTERVIEWING",UPPER(TRIM(Applications!I957))="OFFER")),Applications!M957-WEEKDAY(Applications!M957,3),"")</f>
        <v/>
      </c>
      <c r="F957" s="26">
        <f>IF(AND(UPPER(TRIM(Applications!I957))="SKIPPED",ISNUMBER(Applications!A957)),Applications!A957-WEEKDAY(Applications!A957,3),"")</f>
        <v/>
      </c>
      <c r="G957" s="26">
        <f>IF(AND(UPPER(TRIM(Applications!I957))="BOOKMARKED",ISNUMBER(Applications!A957)),Applications!A957-WEEKDAY(Applications!A957,3),"")</f>
        <v/>
      </c>
      <c r="H957" s="26">
        <f>IF(AND(UPPER(TRIM(Applications!I957))="NOT APPLIED",ISNUMBER(Applications!A957)),Applications!A957-WEEKDAY(Applications!A957,3),"")</f>
        <v/>
      </c>
      <c r="I957" s="26">
        <f>IF(AND(UPPER(TRIM(Applications!I957))="REJECTED",ISNUMBER(Applications!M957)),Applications!M957-WEEKDAY(Applications!M957,3),"")</f>
        <v/>
      </c>
      <c r="J957" s="26">
        <f>IF(AND(UPPER(TRIM(Applications!I957))="OFFER",ISNUMBER(Applications!M957)),Applications!M957-WEEKDAY(Applications!M957,3),"")</f>
        <v/>
      </c>
      <c r="K957" s="26">
        <f>IF(TRIM(Applications!J957)="","",IFERROR(LOOKUP(2,1/ISNUMBER(SEARCH($R$2:$R$25,Applications!J957)),$S$2:$S$25),""))</f>
        <v/>
      </c>
      <c r="L957" s="26">
        <f>IF(K957="","",IF(COUNTIF(K$2:K957,K957)=1,COUNTIF(K$2:K$2000,K957)+(2001-ROW())/100000,""))</f>
        <v/>
      </c>
      <c r="M957" s="26">
        <f>IF(TRIM(Applications!D957)="","",TRIM(LEFT(TRIM(Applications!D957),FIND(",",TRIM(Applications!D957)&amp;",")-1)))</f>
        <v/>
      </c>
      <c r="N957" s="26">
        <f>IF(M957="","",IF(LEN(TRIM(LEFT(TRIM(MID(TRIM(Applications!D957),FIND(",",TRIM(Applications!D957)&amp;",")+1,200)),FIND(",",TRIM(MID(TRIM(Applications!D957),FIND(",",TRIM(Applications!D957)&amp;",")+1,200))&amp;",")-1)))=2,UPPER(TRIM(LEFT(TRIM(MID(TRIM(Applications!D957),FIND(",",TRIM(Applications!D957)&amp;",")+1,200)),FIND(",",TRIM(MID(TRIM(Applications!D957),FIND(",",TRIM(Applications!D957)&amp;",")+1,200))&amp;",")-1))),IFERROR(VLOOKUP(LOWER(TRIM(LEFT(TRIM(MID(TRIM(Applications!D957),FIND(",",TRIM(Applications!D957)&amp;",")+1,200)),FIND(",",TRIM(MID(TRIM(Applications!D957),FIND(",",TRIM(Applications!D957)&amp;",")+1,200))&amp;",")-1))),$U$2:$V$67,2,FALSE),"")))</f>
        <v/>
      </c>
      <c r="O957" s="26">
        <f>IF(M957="","",IF(N957="",M957,M957&amp;", "&amp;N957))</f>
        <v/>
      </c>
      <c r="P957" s="26">
        <f>IF(O957="","",IF(COUNTIF(O$2:O957,O957)=1,COUNTIF(O$2:O$2000,O957)+(2001-ROW())/100000,""))</f>
        <v/>
      </c>
    </row>
    <row r="958">
      <c r="A958" s="26">
        <f>IF(AND(ISNUMBER(Applications!A958),ISNUMBER(Applications!M958),OR(UPPER(TRIM(Applications!I958))="INTERVIEWING",UPPER(TRIM(Applications!I958))="REJECTED",UPPER(TRIM(Applications!I958))="OFFER")),IF(Applications!M958&gt;=Applications!A958,Applications!M958-Applications!A958,""),"")</f>
        <v/>
      </c>
      <c r="B958" s="26">
        <f>IF(AND(D958=1,ISNUMBER(Applications!A958)),WEEKDAY(Applications!A958),"")</f>
        <v/>
      </c>
      <c r="C958" s="27">
        <f>IF(AND(D958=1,ISNUMBER(Applications!A958)),Applications!A958-WEEKDAY(Applications!A958,3),"")</f>
        <v/>
      </c>
      <c r="D958" s="26">
        <f>IF(OR(UPPER(TRIM(Applications!I958))="APPLIED",UPPER(TRIM(Applications!I958))="INTERVIEWING",UPPER(TRIM(Applications!I958))="REJECTED",UPPER(TRIM(Applications!I958))="OFFER"),1,0)</f>
        <v/>
      </c>
      <c r="E958" s="26">
        <f>IF(AND(ISNUMBER(Applications!M958),OR(N(Applications!O958)&gt;0,UPPER(TRIM(Applications!I958))="INTERVIEWING",UPPER(TRIM(Applications!I958))="OFFER")),Applications!M958-WEEKDAY(Applications!M958,3),"")</f>
        <v/>
      </c>
      <c r="F958" s="26">
        <f>IF(AND(UPPER(TRIM(Applications!I958))="SKIPPED",ISNUMBER(Applications!A958)),Applications!A958-WEEKDAY(Applications!A958,3),"")</f>
        <v/>
      </c>
      <c r="G958" s="26">
        <f>IF(AND(UPPER(TRIM(Applications!I958))="BOOKMARKED",ISNUMBER(Applications!A958)),Applications!A958-WEEKDAY(Applications!A958,3),"")</f>
        <v/>
      </c>
      <c r="H958" s="26">
        <f>IF(AND(UPPER(TRIM(Applications!I958))="NOT APPLIED",ISNUMBER(Applications!A958)),Applications!A958-WEEKDAY(Applications!A958,3),"")</f>
        <v/>
      </c>
      <c r="I958" s="26">
        <f>IF(AND(UPPER(TRIM(Applications!I958))="REJECTED",ISNUMBER(Applications!M958)),Applications!M958-WEEKDAY(Applications!M958,3),"")</f>
        <v/>
      </c>
      <c r="J958" s="26">
        <f>IF(AND(UPPER(TRIM(Applications!I958))="OFFER",ISNUMBER(Applications!M958)),Applications!M958-WEEKDAY(Applications!M958,3),"")</f>
        <v/>
      </c>
      <c r="K958" s="26">
        <f>IF(TRIM(Applications!J958)="","",IFERROR(LOOKUP(2,1/ISNUMBER(SEARCH($R$2:$R$25,Applications!J958)),$S$2:$S$25),""))</f>
        <v/>
      </c>
      <c r="L958" s="26">
        <f>IF(K958="","",IF(COUNTIF(K$2:K958,K958)=1,COUNTIF(K$2:K$2000,K958)+(2001-ROW())/100000,""))</f>
        <v/>
      </c>
      <c r="M958" s="26">
        <f>IF(TRIM(Applications!D958)="","",TRIM(LEFT(TRIM(Applications!D958),FIND(",",TRIM(Applications!D958)&amp;",")-1)))</f>
        <v/>
      </c>
      <c r="N958" s="26">
        <f>IF(M958="","",IF(LEN(TRIM(LEFT(TRIM(MID(TRIM(Applications!D958),FIND(",",TRIM(Applications!D958)&amp;",")+1,200)),FIND(",",TRIM(MID(TRIM(Applications!D958),FIND(",",TRIM(Applications!D958)&amp;",")+1,200))&amp;",")-1)))=2,UPPER(TRIM(LEFT(TRIM(MID(TRIM(Applications!D958),FIND(",",TRIM(Applications!D958)&amp;",")+1,200)),FIND(",",TRIM(MID(TRIM(Applications!D958),FIND(",",TRIM(Applications!D958)&amp;",")+1,200))&amp;",")-1))),IFERROR(VLOOKUP(LOWER(TRIM(LEFT(TRIM(MID(TRIM(Applications!D958),FIND(",",TRIM(Applications!D958)&amp;",")+1,200)),FIND(",",TRIM(MID(TRIM(Applications!D958),FIND(",",TRIM(Applications!D958)&amp;",")+1,200))&amp;",")-1))),$U$2:$V$67,2,FALSE),"")))</f>
        <v/>
      </c>
      <c r="O958" s="26">
        <f>IF(M958="","",IF(N958="",M958,M958&amp;", "&amp;N958))</f>
        <v/>
      </c>
      <c r="P958" s="26">
        <f>IF(O958="","",IF(COUNTIF(O$2:O958,O958)=1,COUNTIF(O$2:O$2000,O958)+(2001-ROW())/100000,""))</f>
        <v/>
      </c>
    </row>
    <row r="959">
      <c r="A959" s="26">
        <f>IF(AND(ISNUMBER(Applications!A959),ISNUMBER(Applications!M959),OR(UPPER(TRIM(Applications!I959))="INTERVIEWING",UPPER(TRIM(Applications!I959))="REJECTED",UPPER(TRIM(Applications!I959))="OFFER")),IF(Applications!M959&gt;=Applications!A959,Applications!M959-Applications!A959,""),"")</f>
        <v/>
      </c>
      <c r="B959" s="26">
        <f>IF(AND(D959=1,ISNUMBER(Applications!A959)),WEEKDAY(Applications!A959),"")</f>
        <v/>
      </c>
      <c r="C959" s="27">
        <f>IF(AND(D959=1,ISNUMBER(Applications!A959)),Applications!A959-WEEKDAY(Applications!A959,3),"")</f>
        <v/>
      </c>
      <c r="D959" s="26">
        <f>IF(OR(UPPER(TRIM(Applications!I959))="APPLIED",UPPER(TRIM(Applications!I959))="INTERVIEWING",UPPER(TRIM(Applications!I959))="REJECTED",UPPER(TRIM(Applications!I959))="OFFER"),1,0)</f>
        <v/>
      </c>
      <c r="E959" s="26">
        <f>IF(AND(ISNUMBER(Applications!M959),OR(N(Applications!O959)&gt;0,UPPER(TRIM(Applications!I959))="INTERVIEWING",UPPER(TRIM(Applications!I959))="OFFER")),Applications!M959-WEEKDAY(Applications!M959,3),"")</f>
        <v/>
      </c>
      <c r="F959" s="26">
        <f>IF(AND(UPPER(TRIM(Applications!I959))="SKIPPED",ISNUMBER(Applications!A959)),Applications!A959-WEEKDAY(Applications!A959,3),"")</f>
        <v/>
      </c>
      <c r="G959" s="26">
        <f>IF(AND(UPPER(TRIM(Applications!I959))="BOOKMARKED",ISNUMBER(Applications!A959)),Applications!A959-WEEKDAY(Applications!A959,3),"")</f>
        <v/>
      </c>
      <c r="H959" s="26">
        <f>IF(AND(UPPER(TRIM(Applications!I959))="NOT APPLIED",ISNUMBER(Applications!A959)),Applications!A959-WEEKDAY(Applications!A959,3),"")</f>
        <v/>
      </c>
      <c r="I959" s="26">
        <f>IF(AND(UPPER(TRIM(Applications!I959))="REJECTED",ISNUMBER(Applications!M959)),Applications!M959-WEEKDAY(Applications!M959,3),"")</f>
        <v/>
      </c>
      <c r="J959" s="26">
        <f>IF(AND(UPPER(TRIM(Applications!I959))="OFFER",ISNUMBER(Applications!M959)),Applications!M959-WEEKDAY(Applications!M959,3),"")</f>
        <v/>
      </c>
      <c r="K959" s="26">
        <f>IF(TRIM(Applications!J959)="","",IFERROR(LOOKUP(2,1/ISNUMBER(SEARCH($R$2:$R$25,Applications!J959)),$S$2:$S$25),""))</f>
        <v/>
      </c>
      <c r="L959" s="26">
        <f>IF(K959="","",IF(COUNTIF(K$2:K959,K959)=1,COUNTIF(K$2:K$2000,K959)+(2001-ROW())/100000,""))</f>
        <v/>
      </c>
      <c r="M959" s="26">
        <f>IF(TRIM(Applications!D959)="","",TRIM(LEFT(TRIM(Applications!D959),FIND(",",TRIM(Applications!D959)&amp;",")-1)))</f>
        <v/>
      </c>
      <c r="N959" s="26">
        <f>IF(M959="","",IF(LEN(TRIM(LEFT(TRIM(MID(TRIM(Applications!D959),FIND(",",TRIM(Applications!D959)&amp;",")+1,200)),FIND(",",TRIM(MID(TRIM(Applications!D959),FIND(",",TRIM(Applications!D959)&amp;",")+1,200))&amp;",")-1)))=2,UPPER(TRIM(LEFT(TRIM(MID(TRIM(Applications!D959),FIND(",",TRIM(Applications!D959)&amp;",")+1,200)),FIND(",",TRIM(MID(TRIM(Applications!D959),FIND(",",TRIM(Applications!D959)&amp;",")+1,200))&amp;",")-1))),IFERROR(VLOOKUP(LOWER(TRIM(LEFT(TRIM(MID(TRIM(Applications!D959),FIND(",",TRIM(Applications!D959)&amp;",")+1,200)),FIND(",",TRIM(MID(TRIM(Applications!D959),FIND(",",TRIM(Applications!D959)&amp;",")+1,200))&amp;",")-1))),$U$2:$V$67,2,FALSE),"")))</f>
        <v/>
      </c>
      <c r="O959" s="26">
        <f>IF(M959="","",IF(N959="",M959,M959&amp;", "&amp;N959))</f>
        <v/>
      </c>
      <c r="P959" s="26">
        <f>IF(O959="","",IF(COUNTIF(O$2:O959,O959)=1,COUNTIF(O$2:O$2000,O959)+(2001-ROW())/100000,""))</f>
        <v/>
      </c>
    </row>
    <row r="960">
      <c r="A960" s="26">
        <f>IF(AND(ISNUMBER(Applications!A960),ISNUMBER(Applications!M960),OR(UPPER(TRIM(Applications!I960))="INTERVIEWING",UPPER(TRIM(Applications!I960))="REJECTED",UPPER(TRIM(Applications!I960))="OFFER")),IF(Applications!M960&gt;=Applications!A960,Applications!M960-Applications!A960,""),"")</f>
        <v/>
      </c>
      <c r="B960" s="26">
        <f>IF(AND(D960=1,ISNUMBER(Applications!A960)),WEEKDAY(Applications!A960),"")</f>
        <v/>
      </c>
      <c r="C960" s="27">
        <f>IF(AND(D960=1,ISNUMBER(Applications!A960)),Applications!A960-WEEKDAY(Applications!A960,3),"")</f>
        <v/>
      </c>
      <c r="D960" s="26">
        <f>IF(OR(UPPER(TRIM(Applications!I960))="APPLIED",UPPER(TRIM(Applications!I960))="INTERVIEWING",UPPER(TRIM(Applications!I960))="REJECTED",UPPER(TRIM(Applications!I960))="OFFER"),1,0)</f>
        <v/>
      </c>
      <c r="E960" s="26">
        <f>IF(AND(ISNUMBER(Applications!M960),OR(N(Applications!O960)&gt;0,UPPER(TRIM(Applications!I960))="INTERVIEWING",UPPER(TRIM(Applications!I960))="OFFER")),Applications!M960-WEEKDAY(Applications!M960,3),"")</f>
        <v/>
      </c>
      <c r="F960" s="26">
        <f>IF(AND(UPPER(TRIM(Applications!I960))="SKIPPED",ISNUMBER(Applications!A960)),Applications!A960-WEEKDAY(Applications!A960,3),"")</f>
        <v/>
      </c>
      <c r="G960" s="26">
        <f>IF(AND(UPPER(TRIM(Applications!I960))="BOOKMARKED",ISNUMBER(Applications!A960)),Applications!A960-WEEKDAY(Applications!A960,3),"")</f>
        <v/>
      </c>
      <c r="H960" s="26">
        <f>IF(AND(UPPER(TRIM(Applications!I960))="NOT APPLIED",ISNUMBER(Applications!A960)),Applications!A960-WEEKDAY(Applications!A960,3),"")</f>
        <v/>
      </c>
      <c r="I960" s="26">
        <f>IF(AND(UPPER(TRIM(Applications!I960))="REJECTED",ISNUMBER(Applications!M960)),Applications!M960-WEEKDAY(Applications!M960,3),"")</f>
        <v/>
      </c>
      <c r="J960" s="26">
        <f>IF(AND(UPPER(TRIM(Applications!I960))="OFFER",ISNUMBER(Applications!M960)),Applications!M960-WEEKDAY(Applications!M960,3),"")</f>
        <v/>
      </c>
      <c r="K960" s="26">
        <f>IF(TRIM(Applications!J960)="","",IFERROR(LOOKUP(2,1/ISNUMBER(SEARCH($R$2:$R$25,Applications!J960)),$S$2:$S$25),""))</f>
        <v/>
      </c>
      <c r="L960" s="26">
        <f>IF(K960="","",IF(COUNTIF(K$2:K960,K960)=1,COUNTIF(K$2:K$2000,K960)+(2001-ROW())/100000,""))</f>
        <v/>
      </c>
      <c r="M960" s="26">
        <f>IF(TRIM(Applications!D960)="","",TRIM(LEFT(TRIM(Applications!D960),FIND(",",TRIM(Applications!D960)&amp;",")-1)))</f>
        <v/>
      </c>
      <c r="N960" s="26">
        <f>IF(M960="","",IF(LEN(TRIM(LEFT(TRIM(MID(TRIM(Applications!D960),FIND(",",TRIM(Applications!D960)&amp;",")+1,200)),FIND(",",TRIM(MID(TRIM(Applications!D960),FIND(",",TRIM(Applications!D960)&amp;",")+1,200))&amp;",")-1)))=2,UPPER(TRIM(LEFT(TRIM(MID(TRIM(Applications!D960),FIND(",",TRIM(Applications!D960)&amp;",")+1,200)),FIND(",",TRIM(MID(TRIM(Applications!D960),FIND(",",TRIM(Applications!D960)&amp;",")+1,200))&amp;",")-1))),IFERROR(VLOOKUP(LOWER(TRIM(LEFT(TRIM(MID(TRIM(Applications!D960),FIND(",",TRIM(Applications!D960)&amp;",")+1,200)),FIND(",",TRIM(MID(TRIM(Applications!D960),FIND(",",TRIM(Applications!D960)&amp;",")+1,200))&amp;",")-1))),$U$2:$V$67,2,FALSE),"")))</f>
        <v/>
      </c>
      <c r="O960" s="26">
        <f>IF(M960="","",IF(N960="",M960,M960&amp;", "&amp;N960))</f>
        <v/>
      </c>
      <c r="P960" s="26">
        <f>IF(O960="","",IF(COUNTIF(O$2:O960,O960)=1,COUNTIF(O$2:O$2000,O960)+(2001-ROW())/100000,""))</f>
        <v/>
      </c>
    </row>
    <row r="961">
      <c r="A961" s="26">
        <f>IF(AND(ISNUMBER(Applications!A961),ISNUMBER(Applications!M961),OR(UPPER(TRIM(Applications!I961))="INTERVIEWING",UPPER(TRIM(Applications!I961))="REJECTED",UPPER(TRIM(Applications!I961))="OFFER")),IF(Applications!M961&gt;=Applications!A961,Applications!M961-Applications!A961,""),"")</f>
        <v/>
      </c>
      <c r="B961" s="26">
        <f>IF(AND(D961=1,ISNUMBER(Applications!A961)),WEEKDAY(Applications!A961),"")</f>
        <v/>
      </c>
      <c r="C961" s="27">
        <f>IF(AND(D961=1,ISNUMBER(Applications!A961)),Applications!A961-WEEKDAY(Applications!A961,3),"")</f>
        <v/>
      </c>
      <c r="D961" s="26">
        <f>IF(OR(UPPER(TRIM(Applications!I961))="APPLIED",UPPER(TRIM(Applications!I961))="INTERVIEWING",UPPER(TRIM(Applications!I961))="REJECTED",UPPER(TRIM(Applications!I961))="OFFER"),1,0)</f>
        <v/>
      </c>
      <c r="E961" s="26">
        <f>IF(AND(ISNUMBER(Applications!M961),OR(N(Applications!O961)&gt;0,UPPER(TRIM(Applications!I961))="INTERVIEWING",UPPER(TRIM(Applications!I961))="OFFER")),Applications!M961-WEEKDAY(Applications!M961,3),"")</f>
        <v/>
      </c>
      <c r="F961" s="26">
        <f>IF(AND(UPPER(TRIM(Applications!I961))="SKIPPED",ISNUMBER(Applications!A961)),Applications!A961-WEEKDAY(Applications!A961,3),"")</f>
        <v/>
      </c>
      <c r="G961" s="26">
        <f>IF(AND(UPPER(TRIM(Applications!I961))="BOOKMARKED",ISNUMBER(Applications!A961)),Applications!A961-WEEKDAY(Applications!A961,3),"")</f>
        <v/>
      </c>
      <c r="H961" s="26">
        <f>IF(AND(UPPER(TRIM(Applications!I961))="NOT APPLIED",ISNUMBER(Applications!A961)),Applications!A961-WEEKDAY(Applications!A961,3),"")</f>
        <v/>
      </c>
      <c r="I961" s="26">
        <f>IF(AND(UPPER(TRIM(Applications!I961))="REJECTED",ISNUMBER(Applications!M961)),Applications!M961-WEEKDAY(Applications!M961,3),"")</f>
        <v/>
      </c>
      <c r="J961" s="26">
        <f>IF(AND(UPPER(TRIM(Applications!I961))="OFFER",ISNUMBER(Applications!M961)),Applications!M961-WEEKDAY(Applications!M961,3),"")</f>
        <v/>
      </c>
      <c r="K961" s="26">
        <f>IF(TRIM(Applications!J961)="","",IFERROR(LOOKUP(2,1/ISNUMBER(SEARCH($R$2:$R$25,Applications!J961)),$S$2:$S$25),""))</f>
        <v/>
      </c>
      <c r="L961" s="26">
        <f>IF(K961="","",IF(COUNTIF(K$2:K961,K961)=1,COUNTIF(K$2:K$2000,K961)+(2001-ROW())/100000,""))</f>
        <v/>
      </c>
      <c r="M961" s="26">
        <f>IF(TRIM(Applications!D961)="","",TRIM(LEFT(TRIM(Applications!D961),FIND(",",TRIM(Applications!D961)&amp;",")-1)))</f>
        <v/>
      </c>
      <c r="N961" s="26">
        <f>IF(M961="","",IF(LEN(TRIM(LEFT(TRIM(MID(TRIM(Applications!D961),FIND(",",TRIM(Applications!D961)&amp;",")+1,200)),FIND(",",TRIM(MID(TRIM(Applications!D961),FIND(",",TRIM(Applications!D961)&amp;",")+1,200))&amp;",")-1)))=2,UPPER(TRIM(LEFT(TRIM(MID(TRIM(Applications!D961),FIND(",",TRIM(Applications!D961)&amp;",")+1,200)),FIND(",",TRIM(MID(TRIM(Applications!D961),FIND(",",TRIM(Applications!D961)&amp;",")+1,200))&amp;",")-1))),IFERROR(VLOOKUP(LOWER(TRIM(LEFT(TRIM(MID(TRIM(Applications!D961),FIND(",",TRIM(Applications!D961)&amp;",")+1,200)),FIND(",",TRIM(MID(TRIM(Applications!D961),FIND(",",TRIM(Applications!D961)&amp;",")+1,200))&amp;",")-1))),$U$2:$V$67,2,FALSE),"")))</f>
        <v/>
      </c>
      <c r="O961" s="26">
        <f>IF(M961="","",IF(N961="",M961,M961&amp;", "&amp;N961))</f>
        <v/>
      </c>
      <c r="P961" s="26">
        <f>IF(O961="","",IF(COUNTIF(O$2:O961,O961)=1,COUNTIF(O$2:O$2000,O961)+(2001-ROW())/100000,""))</f>
        <v/>
      </c>
    </row>
    <row r="962">
      <c r="A962" s="26">
        <f>IF(AND(ISNUMBER(Applications!A962),ISNUMBER(Applications!M962),OR(UPPER(TRIM(Applications!I962))="INTERVIEWING",UPPER(TRIM(Applications!I962))="REJECTED",UPPER(TRIM(Applications!I962))="OFFER")),IF(Applications!M962&gt;=Applications!A962,Applications!M962-Applications!A962,""),"")</f>
        <v/>
      </c>
      <c r="B962" s="26">
        <f>IF(AND(D962=1,ISNUMBER(Applications!A962)),WEEKDAY(Applications!A962),"")</f>
        <v/>
      </c>
      <c r="C962" s="27">
        <f>IF(AND(D962=1,ISNUMBER(Applications!A962)),Applications!A962-WEEKDAY(Applications!A962,3),"")</f>
        <v/>
      </c>
      <c r="D962" s="26">
        <f>IF(OR(UPPER(TRIM(Applications!I962))="APPLIED",UPPER(TRIM(Applications!I962))="INTERVIEWING",UPPER(TRIM(Applications!I962))="REJECTED",UPPER(TRIM(Applications!I962))="OFFER"),1,0)</f>
        <v/>
      </c>
      <c r="E962" s="26">
        <f>IF(AND(ISNUMBER(Applications!M962),OR(N(Applications!O962)&gt;0,UPPER(TRIM(Applications!I962))="INTERVIEWING",UPPER(TRIM(Applications!I962))="OFFER")),Applications!M962-WEEKDAY(Applications!M962,3),"")</f>
        <v/>
      </c>
      <c r="F962" s="26">
        <f>IF(AND(UPPER(TRIM(Applications!I962))="SKIPPED",ISNUMBER(Applications!A962)),Applications!A962-WEEKDAY(Applications!A962,3),"")</f>
        <v/>
      </c>
      <c r="G962" s="26">
        <f>IF(AND(UPPER(TRIM(Applications!I962))="BOOKMARKED",ISNUMBER(Applications!A962)),Applications!A962-WEEKDAY(Applications!A962,3),"")</f>
        <v/>
      </c>
      <c r="H962" s="26">
        <f>IF(AND(UPPER(TRIM(Applications!I962))="NOT APPLIED",ISNUMBER(Applications!A962)),Applications!A962-WEEKDAY(Applications!A962,3),"")</f>
        <v/>
      </c>
      <c r="I962" s="26">
        <f>IF(AND(UPPER(TRIM(Applications!I962))="REJECTED",ISNUMBER(Applications!M962)),Applications!M962-WEEKDAY(Applications!M962,3),"")</f>
        <v/>
      </c>
      <c r="J962" s="26">
        <f>IF(AND(UPPER(TRIM(Applications!I962))="OFFER",ISNUMBER(Applications!M962)),Applications!M962-WEEKDAY(Applications!M962,3),"")</f>
        <v/>
      </c>
      <c r="K962" s="26">
        <f>IF(TRIM(Applications!J962)="","",IFERROR(LOOKUP(2,1/ISNUMBER(SEARCH($R$2:$R$25,Applications!J962)),$S$2:$S$25),""))</f>
        <v/>
      </c>
      <c r="L962" s="26">
        <f>IF(K962="","",IF(COUNTIF(K$2:K962,K962)=1,COUNTIF(K$2:K$2000,K962)+(2001-ROW())/100000,""))</f>
        <v/>
      </c>
      <c r="M962" s="26">
        <f>IF(TRIM(Applications!D962)="","",TRIM(LEFT(TRIM(Applications!D962),FIND(",",TRIM(Applications!D962)&amp;",")-1)))</f>
        <v/>
      </c>
      <c r="N962" s="26">
        <f>IF(M962="","",IF(LEN(TRIM(LEFT(TRIM(MID(TRIM(Applications!D962),FIND(",",TRIM(Applications!D962)&amp;",")+1,200)),FIND(",",TRIM(MID(TRIM(Applications!D962),FIND(",",TRIM(Applications!D962)&amp;",")+1,200))&amp;",")-1)))=2,UPPER(TRIM(LEFT(TRIM(MID(TRIM(Applications!D962),FIND(",",TRIM(Applications!D962)&amp;",")+1,200)),FIND(",",TRIM(MID(TRIM(Applications!D962),FIND(",",TRIM(Applications!D962)&amp;",")+1,200))&amp;",")-1))),IFERROR(VLOOKUP(LOWER(TRIM(LEFT(TRIM(MID(TRIM(Applications!D962),FIND(",",TRIM(Applications!D962)&amp;",")+1,200)),FIND(",",TRIM(MID(TRIM(Applications!D962),FIND(",",TRIM(Applications!D962)&amp;",")+1,200))&amp;",")-1))),$U$2:$V$67,2,FALSE),"")))</f>
        <v/>
      </c>
      <c r="O962" s="26">
        <f>IF(M962="","",IF(N962="",M962,M962&amp;", "&amp;N962))</f>
        <v/>
      </c>
      <c r="P962" s="26">
        <f>IF(O962="","",IF(COUNTIF(O$2:O962,O962)=1,COUNTIF(O$2:O$2000,O962)+(2001-ROW())/100000,""))</f>
        <v/>
      </c>
    </row>
    <row r="963">
      <c r="A963" s="26">
        <f>IF(AND(ISNUMBER(Applications!A963),ISNUMBER(Applications!M963),OR(UPPER(TRIM(Applications!I963))="INTERVIEWING",UPPER(TRIM(Applications!I963))="REJECTED",UPPER(TRIM(Applications!I963))="OFFER")),IF(Applications!M963&gt;=Applications!A963,Applications!M963-Applications!A963,""),"")</f>
        <v/>
      </c>
      <c r="B963" s="26">
        <f>IF(AND(D963=1,ISNUMBER(Applications!A963)),WEEKDAY(Applications!A963),"")</f>
        <v/>
      </c>
      <c r="C963" s="27">
        <f>IF(AND(D963=1,ISNUMBER(Applications!A963)),Applications!A963-WEEKDAY(Applications!A963,3),"")</f>
        <v/>
      </c>
      <c r="D963" s="26">
        <f>IF(OR(UPPER(TRIM(Applications!I963))="APPLIED",UPPER(TRIM(Applications!I963))="INTERVIEWING",UPPER(TRIM(Applications!I963))="REJECTED",UPPER(TRIM(Applications!I963))="OFFER"),1,0)</f>
        <v/>
      </c>
      <c r="E963" s="26">
        <f>IF(AND(ISNUMBER(Applications!M963),OR(N(Applications!O963)&gt;0,UPPER(TRIM(Applications!I963))="INTERVIEWING",UPPER(TRIM(Applications!I963))="OFFER")),Applications!M963-WEEKDAY(Applications!M963,3),"")</f>
        <v/>
      </c>
      <c r="F963" s="26">
        <f>IF(AND(UPPER(TRIM(Applications!I963))="SKIPPED",ISNUMBER(Applications!A963)),Applications!A963-WEEKDAY(Applications!A963,3),"")</f>
        <v/>
      </c>
      <c r="G963" s="26">
        <f>IF(AND(UPPER(TRIM(Applications!I963))="BOOKMARKED",ISNUMBER(Applications!A963)),Applications!A963-WEEKDAY(Applications!A963,3),"")</f>
        <v/>
      </c>
      <c r="H963" s="26">
        <f>IF(AND(UPPER(TRIM(Applications!I963))="NOT APPLIED",ISNUMBER(Applications!A963)),Applications!A963-WEEKDAY(Applications!A963,3),"")</f>
        <v/>
      </c>
      <c r="I963" s="26">
        <f>IF(AND(UPPER(TRIM(Applications!I963))="REJECTED",ISNUMBER(Applications!M963)),Applications!M963-WEEKDAY(Applications!M963,3),"")</f>
        <v/>
      </c>
      <c r="J963" s="26">
        <f>IF(AND(UPPER(TRIM(Applications!I963))="OFFER",ISNUMBER(Applications!M963)),Applications!M963-WEEKDAY(Applications!M963,3),"")</f>
        <v/>
      </c>
      <c r="K963" s="26">
        <f>IF(TRIM(Applications!J963)="","",IFERROR(LOOKUP(2,1/ISNUMBER(SEARCH($R$2:$R$25,Applications!J963)),$S$2:$S$25),""))</f>
        <v/>
      </c>
      <c r="L963" s="26">
        <f>IF(K963="","",IF(COUNTIF(K$2:K963,K963)=1,COUNTIF(K$2:K$2000,K963)+(2001-ROW())/100000,""))</f>
        <v/>
      </c>
      <c r="M963" s="26">
        <f>IF(TRIM(Applications!D963)="","",TRIM(LEFT(TRIM(Applications!D963),FIND(",",TRIM(Applications!D963)&amp;",")-1)))</f>
        <v/>
      </c>
      <c r="N963" s="26">
        <f>IF(M963="","",IF(LEN(TRIM(LEFT(TRIM(MID(TRIM(Applications!D963),FIND(",",TRIM(Applications!D963)&amp;",")+1,200)),FIND(",",TRIM(MID(TRIM(Applications!D963),FIND(",",TRIM(Applications!D963)&amp;",")+1,200))&amp;",")-1)))=2,UPPER(TRIM(LEFT(TRIM(MID(TRIM(Applications!D963),FIND(",",TRIM(Applications!D963)&amp;",")+1,200)),FIND(",",TRIM(MID(TRIM(Applications!D963),FIND(",",TRIM(Applications!D963)&amp;",")+1,200))&amp;",")-1))),IFERROR(VLOOKUP(LOWER(TRIM(LEFT(TRIM(MID(TRIM(Applications!D963),FIND(",",TRIM(Applications!D963)&amp;",")+1,200)),FIND(",",TRIM(MID(TRIM(Applications!D963),FIND(",",TRIM(Applications!D963)&amp;",")+1,200))&amp;",")-1))),$U$2:$V$67,2,FALSE),"")))</f>
        <v/>
      </c>
      <c r="O963" s="26">
        <f>IF(M963="","",IF(N963="",M963,M963&amp;", "&amp;N963))</f>
        <v/>
      </c>
      <c r="P963" s="26">
        <f>IF(O963="","",IF(COUNTIF(O$2:O963,O963)=1,COUNTIF(O$2:O$2000,O963)+(2001-ROW())/100000,""))</f>
        <v/>
      </c>
    </row>
    <row r="964">
      <c r="A964" s="26">
        <f>IF(AND(ISNUMBER(Applications!A964),ISNUMBER(Applications!M964),OR(UPPER(TRIM(Applications!I964))="INTERVIEWING",UPPER(TRIM(Applications!I964))="REJECTED",UPPER(TRIM(Applications!I964))="OFFER")),IF(Applications!M964&gt;=Applications!A964,Applications!M964-Applications!A964,""),"")</f>
        <v/>
      </c>
      <c r="B964" s="26">
        <f>IF(AND(D964=1,ISNUMBER(Applications!A964)),WEEKDAY(Applications!A964),"")</f>
        <v/>
      </c>
      <c r="C964" s="27">
        <f>IF(AND(D964=1,ISNUMBER(Applications!A964)),Applications!A964-WEEKDAY(Applications!A964,3),"")</f>
        <v/>
      </c>
      <c r="D964" s="26">
        <f>IF(OR(UPPER(TRIM(Applications!I964))="APPLIED",UPPER(TRIM(Applications!I964))="INTERVIEWING",UPPER(TRIM(Applications!I964))="REJECTED",UPPER(TRIM(Applications!I964))="OFFER"),1,0)</f>
        <v/>
      </c>
      <c r="E964" s="26">
        <f>IF(AND(ISNUMBER(Applications!M964),OR(N(Applications!O964)&gt;0,UPPER(TRIM(Applications!I964))="INTERVIEWING",UPPER(TRIM(Applications!I964))="OFFER")),Applications!M964-WEEKDAY(Applications!M964,3),"")</f>
        <v/>
      </c>
      <c r="F964" s="26">
        <f>IF(AND(UPPER(TRIM(Applications!I964))="SKIPPED",ISNUMBER(Applications!A964)),Applications!A964-WEEKDAY(Applications!A964,3),"")</f>
        <v/>
      </c>
      <c r="G964" s="26">
        <f>IF(AND(UPPER(TRIM(Applications!I964))="BOOKMARKED",ISNUMBER(Applications!A964)),Applications!A964-WEEKDAY(Applications!A964,3),"")</f>
        <v/>
      </c>
      <c r="H964" s="26">
        <f>IF(AND(UPPER(TRIM(Applications!I964))="NOT APPLIED",ISNUMBER(Applications!A964)),Applications!A964-WEEKDAY(Applications!A964,3),"")</f>
        <v/>
      </c>
      <c r="I964" s="26">
        <f>IF(AND(UPPER(TRIM(Applications!I964))="REJECTED",ISNUMBER(Applications!M964)),Applications!M964-WEEKDAY(Applications!M964,3),"")</f>
        <v/>
      </c>
      <c r="J964" s="26">
        <f>IF(AND(UPPER(TRIM(Applications!I964))="OFFER",ISNUMBER(Applications!M964)),Applications!M964-WEEKDAY(Applications!M964,3),"")</f>
        <v/>
      </c>
      <c r="K964" s="26">
        <f>IF(TRIM(Applications!J964)="","",IFERROR(LOOKUP(2,1/ISNUMBER(SEARCH($R$2:$R$25,Applications!J964)),$S$2:$S$25),""))</f>
        <v/>
      </c>
      <c r="L964" s="26">
        <f>IF(K964="","",IF(COUNTIF(K$2:K964,K964)=1,COUNTIF(K$2:K$2000,K964)+(2001-ROW())/100000,""))</f>
        <v/>
      </c>
      <c r="M964" s="26">
        <f>IF(TRIM(Applications!D964)="","",TRIM(LEFT(TRIM(Applications!D964),FIND(",",TRIM(Applications!D964)&amp;",")-1)))</f>
        <v/>
      </c>
      <c r="N964" s="26">
        <f>IF(M964="","",IF(LEN(TRIM(LEFT(TRIM(MID(TRIM(Applications!D964),FIND(",",TRIM(Applications!D964)&amp;",")+1,200)),FIND(",",TRIM(MID(TRIM(Applications!D964),FIND(",",TRIM(Applications!D964)&amp;",")+1,200))&amp;",")-1)))=2,UPPER(TRIM(LEFT(TRIM(MID(TRIM(Applications!D964),FIND(",",TRIM(Applications!D964)&amp;",")+1,200)),FIND(",",TRIM(MID(TRIM(Applications!D964),FIND(",",TRIM(Applications!D964)&amp;",")+1,200))&amp;",")-1))),IFERROR(VLOOKUP(LOWER(TRIM(LEFT(TRIM(MID(TRIM(Applications!D964),FIND(",",TRIM(Applications!D964)&amp;",")+1,200)),FIND(",",TRIM(MID(TRIM(Applications!D964),FIND(",",TRIM(Applications!D964)&amp;",")+1,200))&amp;",")-1))),$U$2:$V$67,2,FALSE),"")))</f>
        <v/>
      </c>
      <c r="O964" s="26">
        <f>IF(M964="","",IF(N964="",M964,M964&amp;", "&amp;N964))</f>
        <v/>
      </c>
      <c r="P964" s="26">
        <f>IF(O964="","",IF(COUNTIF(O$2:O964,O964)=1,COUNTIF(O$2:O$2000,O964)+(2001-ROW())/100000,""))</f>
        <v/>
      </c>
    </row>
    <row r="965">
      <c r="A965" s="26">
        <f>IF(AND(ISNUMBER(Applications!A965),ISNUMBER(Applications!M965),OR(UPPER(TRIM(Applications!I965))="INTERVIEWING",UPPER(TRIM(Applications!I965))="REJECTED",UPPER(TRIM(Applications!I965))="OFFER")),IF(Applications!M965&gt;=Applications!A965,Applications!M965-Applications!A965,""),"")</f>
        <v/>
      </c>
      <c r="B965" s="26">
        <f>IF(AND(D965=1,ISNUMBER(Applications!A965)),WEEKDAY(Applications!A965),"")</f>
        <v/>
      </c>
      <c r="C965" s="27">
        <f>IF(AND(D965=1,ISNUMBER(Applications!A965)),Applications!A965-WEEKDAY(Applications!A965,3),"")</f>
        <v/>
      </c>
      <c r="D965" s="26">
        <f>IF(OR(UPPER(TRIM(Applications!I965))="APPLIED",UPPER(TRIM(Applications!I965))="INTERVIEWING",UPPER(TRIM(Applications!I965))="REJECTED",UPPER(TRIM(Applications!I965))="OFFER"),1,0)</f>
        <v/>
      </c>
      <c r="E965" s="26">
        <f>IF(AND(ISNUMBER(Applications!M965),OR(N(Applications!O965)&gt;0,UPPER(TRIM(Applications!I965))="INTERVIEWING",UPPER(TRIM(Applications!I965))="OFFER")),Applications!M965-WEEKDAY(Applications!M965,3),"")</f>
        <v/>
      </c>
      <c r="F965" s="26">
        <f>IF(AND(UPPER(TRIM(Applications!I965))="SKIPPED",ISNUMBER(Applications!A965)),Applications!A965-WEEKDAY(Applications!A965,3),"")</f>
        <v/>
      </c>
      <c r="G965" s="26">
        <f>IF(AND(UPPER(TRIM(Applications!I965))="BOOKMARKED",ISNUMBER(Applications!A965)),Applications!A965-WEEKDAY(Applications!A965,3),"")</f>
        <v/>
      </c>
      <c r="H965" s="26">
        <f>IF(AND(UPPER(TRIM(Applications!I965))="NOT APPLIED",ISNUMBER(Applications!A965)),Applications!A965-WEEKDAY(Applications!A965,3),"")</f>
        <v/>
      </c>
      <c r="I965" s="26">
        <f>IF(AND(UPPER(TRIM(Applications!I965))="REJECTED",ISNUMBER(Applications!M965)),Applications!M965-WEEKDAY(Applications!M965,3),"")</f>
        <v/>
      </c>
      <c r="J965" s="26">
        <f>IF(AND(UPPER(TRIM(Applications!I965))="OFFER",ISNUMBER(Applications!M965)),Applications!M965-WEEKDAY(Applications!M965,3),"")</f>
        <v/>
      </c>
      <c r="K965" s="26">
        <f>IF(TRIM(Applications!J965)="","",IFERROR(LOOKUP(2,1/ISNUMBER(SEARCH($R$2:$R$25,Applications!J965)),$S$2:$S$25),""))</f>
        <v/>
      </c>
      <c r="L965" s="26">
        <f>IF(K965="","",IF(COUNTIF(K$2:K965,K965)=1,COUNTIF(K$2:K$2000,K965)+(2001-ROW())/100000,""))</f>
        <v/>
      </c>
      <c r="M965" s="26">
        <f>IF(TRIM(Applications!D965)="","",TRIM(LEFT(TRIM(Applications!D965),FIND(",",TRIM(Applications!D965)&amp;",")-1)))</f>
        <v/>
      </c>
      <c r="N965" s="26">
        <f>IF(M965="","",IF(LEN(TRIM(LEFT(TRIM(MID(TRIM(Applications!D965),FIND(",",TRIM(Applications!D965)&amp;",")+1,200)),FIND(",",TRIM(MID(TRIM(Applications!D965),FIND(",",TRIM(Applications!D965)&amp;",")+1,200))&amp;",")-1)))=2,UPPER(TRIM(LEFT(TRIM(MID(TRIM(Applications!D965),FIND(",",TRIM(Applications!D965)&amp;",")+1,200)),FIND(",",TRIM(MID(TRIM(Applications!D965),FIND(",",TRIM(Applications!D965)&amp;",")+1,200))&amp;",")-1))),IFERROR(VLOOKUP(LOWER(TRIM(LEFT(TRIM(MID(TRIM(Applications!D965),FIND(",",TRIM(Applications!D965)&amp;",")+1,200)),FIND(",",TRIM(MID(TRIM(Applications!D965),FIND(",",TRIM(Applications!D965)&amp;",")+1,200))&amp;",")-1))),$U$2:$V$67,2,FALSE),"")))</f>
        <v/>
      </c>
      <c r="O965" s="26">
        <f>IF(M965="","",IF(N965="",M965,M965&amp;", "&amp;N965))</f>
        <v/>
      </c>
      <c r="P965" s="26">
        <f>IF(O965="","",IF(COUNTIF(O$2:O965,O965)=1,COUNTIF(O$2:O$2000,O965)+(2001-ROW())/100000,""))</f>
        <v/>
      </c>
    </row>
    <row r="966">
      <c r="A966" s="26">
        <f>IF(AND(ISNUMBER(Applications!A966),ISNUMBER(Applications!M966),OR(UPPER(TRIM(Applications!I966))="INTERVIEWING",UPPER(TRIM(Applications!I966))="REJECTED",UPPER(TRIM(Applications!I966))="OFFER")),IF(Applications!M966&gt;=Applications!A966,Applications!M966-Applications!A966,""),"")</f>
        <v/>
      </c>
      <c r="B966" s="26">
        <f>IF(AND(D966=1,ISNUMBER(Applications!A966)),WEEKDAY(Applications!A966),"")</f>
        <v/>
      </c>
      <c r="C966" s="27">
        <f>IF(AND(D966=1,ISNUMBER(Applications!A966)),Applications!A966-WEEKDAY(Applications!A966,3),"")</f>
        <v/>
      </c>
      <c r="D966" s="26">
        <f>IF(OR(UPPER(TRIM(Applications!I966))="APPLIED",UPPER(TRIM(Applications!I966))="INTERVIEWING",UPPER(TRIM(Applications!I966))="REJECTED",UPPER(TRIM(Applications!I966))="OFFER"),1,0)</f>
        <v/>
      </c>
      <c r="E966" s="26">
        <f>IF(AND(ISNUMBER(Applications!M966),OR(N(Applications!O966)&gt;0,UPPER(TRIM(Applications!I966))="INTERVIEWING",UPPER(TRIM(Applications!I966))="OFFER")),Applications!M966-WEEKDAY(Applications!M966,3),"")</f>
        <v/>
      </c>
      <c r="F966" s="26">
        <f>IF(AND(UPPER(TRIM(Applications!I966))="SKIPPED",ISNUMBER(Applications!A966)),Applications!A966-WEEKDAY(Applications!A966,3),"")</f>
        <v/>
      </c>
      <c r="G966" s="26">
        <f>IF(AND(UPPER(TRIM(Applications!I966))="BOOKMARKED",ISNUMBER(Applications!A966)),Applications!A966-WEEKDAY(Applications!A966,3),"")</f>
        <v/>
      </c>
      <c r="H966" s="26">
        <f>IF(AND(UPPER(TRIM(Applications!I966))="NOT APPLIED",ISNUMBER(Applications!A966)),Applications!A966-WEEKDAY(Applications!A966,3),"")</f>
        <v/>
      </c>
      <c r="I966" s="26">
        <f>IF(AND(UPPER(TRIM(Applications!I966))="REJECTED",ISNUMBER(Applications!M966)),Applications!M966-WEEKDAY(Applications!M966,3),"")</f>
        <v/>
      </c>
      <c r="J966" s="26">
        <f>IF(AND(UPPER(TRIM(Applications!I966))="OFFER",ISNUMBER(Applications!M966)),Applications!M966-WEEKDAY(Applications!M966,3),"")</f>
        <v/>
      </c>
      <c r="K966" s="26">
        <f>IF(TRIM(Applications!J966)="","",IFERROR(LOOKUP(2,1/ISNUMBER(SEARCH($R$2:$R$25,Applications!J966)),$S$2:$S$25),""))</f>
        <v/>
      </c>
      <c r="L966" s="26">
        <f>IF(K966="","",IF(COUNTIF(K$2:K966,K966)=1,COUNTIF(K$2:K$2000,K966)+(2001-ROW())/100000,""))</f>
        <v/>
      </c>
      <c r="M966" s="26">
        <f>IF(TRIM(Applications!D966)="","",TRIM(LEFT(TRIM(Applications!D966),FIND(",",TRIM(Applications!D966)&amp;",")-1)))</f>
        <v/>
      </c>
      <c r="N966" s="26">
        <f>IF(M966="","",IF(LEN(TRIM(LEFT(TRIM(MID(TRIM(Applications!D966),FIND(",",TRIM(Applications!D966)&amp;",")+1,200)),FIND(",",TRIM(MID(TRIM(Applications!D966),FIND(",",TRIM(Applications!D966)&amp;",")+1,200))&amp;",")-1)))=2,UPPER(TRIM(LEFT(TRIM(MID(TRIM(Applications!D966),FIND(",",TRIM(Applications!D966)&amp;",")+1,200)),FIND(",",TRIM(MID(TRIM(Applications!D966),FIND(",",TRIM(Applications!D966)&amp;",")+1,200))&amp;",")-1))),IFERROR(VLOOKUP(LOWER(TRIM(LEFT(TRIM(MID(TRIM(Applications!D966),FIND(",",TRIM(Applications!D966)&amp;",")+1,200)),FIND(",",TRIM(MID(TRIM(Applications!D966),FIND(",",TRIM(Applications!D966)&amp;",")+1,200))&amp;",")-1))),$U$2:$V$67,2,FALSE),"")))</f>
        <v/>
      </c>
      <c r="O966" s="26">
        <f>IF(M966="","",IF(N966="",M966,M966&amp;", "&amp;N966))</f>
        <v/>
      </c>
      <c r="P966" s="26">
        <f>IF(O966="","",IF(COUNTIF(O$2:O966,O966)=1,COUNTIF(O$2:O$2000,O966)+(2001-ROW())/100000,""))</f>
        <v/>
      </c>
    </row>
    <row r="967">
      <c r="A967" s="26">
        <f>IF(AND(ISNUMBER(Applications!A967),ISNUMBER(Applications!M967),OR(UPPER(TRIM(Applications!I967))="INTERVIEWING",UPPER(TRIM(Applications!I967))="REJECTED",UPPER(TRIM(Applications!I967))="OFFER")),IF(Applications!M967&gt;=Applications!A967,Applications!M967-Applications!A967,""),"")</f>
        <v/>
      </c>
      <c r="B967" s="26">
        <f>IF(AND(D967=1,ISNUMBER(Applications!A967)),WEEKDAY(Applications!A967),"")</f>
        <v/>
      </c>
      <c r="C967" s="27">
        <f>IF(AND(D967=1,ISNUMBER(Applications!A967)),Applications!A967-WEEKDAY(Applications!A967,3),"")</f>
        <v/>
      </c>
      <c r="D967" s="26">
        <f>IF(OR(UPPER(TRIM(Applications!I967))="APPLIED",UPPER(TRIM(Applications!I967))="INTERVIEWING",UPPER(TRIM(Applications!I967))="REJECTED",UPPER(TRIM(Applications!I967))="OFFER"),1,0)</f>
        <v/>
      </c>
      <c r="E967" s="26">
        <f>IF(AND(ISNUMBER(Applications!M967),OR(N(Applications!O967)&gt;0,UPPER(TRIM(Applications!I967))="INTERVIEWING",UPPER(TRIM(Applications!I967))="OFFER")),Applications!M967-WEEKDAY(Applications!M967,3),"")</f>
        <v/>
      </c>
      <c r="F967" s="26">
        <f>IF(AND(UPPER(TRIM(Applications!I967))="SKIPPED",ISNUMBER(Applications!A967)),Applications!A967-WEEKDAY(Applications!A967,3),"")</f>
        <v/>
      </c>
      <c r="G967" s="26">
        <f>IF(AND(UPPER(TRIM(Applications!I967))="BOOKMARKED",ISNUMBER(Applications!A967)),Applications!A967-WEEKDAY(Applications!A967,3),"")</f>
        <v/>
      </c>
      <c r="H967" s="26">
        <f>IF(AND(UPPER(TRIM(Applications!I967))="NOT APPLIED",ISNUMBER(Applications!A967)),Applications!A967-WEEKDAY(Applications!A967,3),"")</f>
        <v/>
      </c>
      <c r="I967" s="26">
        <f>IF(AND(UPPER(TRIM(Applications!I967))="REJECTED",ISNUMBER(Applications!M967)),Applications!M967-WEEKDAY(Applications!M967,3),"")</f>
        <v/>
      </c>
      <c r="J967" s="26">
        <f>IF(AND(UPPER(TRIM(Applications!I967))="OFFER",ISNUMBER(Applications!M967)),Applications!M967-WEEKDAY(Applications!M967,3),"")</f>
        <v/>
      </c>
      <c r="K967" s="26">
        <f>IF(TRIM(Applications!J967)="","",IFERROR(LOOKUP(2,1/ISNUMBER(SEARCH($R$2:$R$25,Applications!J967)),$S$2:$S$25),""))</f>
        <v/>
      </c>
      <c r="L967" s="26">
        <f>IF(K967="","",IF(COUNTIF(K$2:K967,K967)=1,COUNTIF(K$2:K$2000,K967)+(2001-ROW())/100000,""))</f>
        <v/>
      </c>
      <c r="M967" s="26">
        <f>IF(TRIM(Applications!D967)="","",TRIM(LEFT(TRIM(Applications!D967),FIND(",",TRIM(Applications!D967)&amp;",")-1)))</f>
        <v/>
      </c>
      <c r="N967" s="26">
        <f>IF(M967="","",IF(LEN(TRIM(LEFT(TRIM(MID(TRIM(Applications!D967),FIND(",",TRIM(Applications!D967)&amp;",")+1,200)),FIND(",",TRIM(MID(TRIM(Applications!D967),FIND(",",TRIM(Applications!D967)&amp;",")+1,200))&amp;",")-1)))=2,UPPER(TRIM(LEFT(TRIM(MID(TRIM(Applications!D967),FIND(",",TRIM(Applications!D967)&amp;",")+1,200)),FIND(",",TRIM(MID(TRIM(Applications!D967),FIND(",",TRIM(Applications!D967)&amp;",")+1,200))&amp;",")-1))),IFERROR(VLOOKUP(LOWER(TRIM(LEFT(TRIM(MID(TRIM(Applications!D967),FIND(",",TRIM(Applications!D967)&amp;",")+1,200)),FIND(",",TRIM(MID(TRIM(Applications!D967),FIND(",",TRIM(Applications!D967)&amp;",")+1,200))&amp;",")-1))),$U$2:$V$67,2,FALSE),"")))</f>
        <v/>
      </c>
      <c r="O967" s="26">
        <f>IF(M967="","",IF(N967="",M967,M967&amp;", "&amp;N967))</f>
        <v/>
      </c>
      <c r="P967" s="26">
        <f>IF(O967="","",IF(COUNTIF(O$2:O967,O967)=1,COUNTIF(O$2:O$2000,O967)+(2001-ROW())/100000,""))</f>
        <v/>
      </c>
    </row>
    <row r="968">
      <c r="A968" s="26">
        <f>IF(AND(ISNUMBER(Applications!A968),ISNUMBER(Applications!M968),OR(UPPER(TRIM(Applications!I968))="INTERVIEWING",UPPER(TRIM(Applications!I968))="REJECTED",UPPER(TRIM(Applications!I968))="OFFER")),IF(Applications!M968&gt;=Applications!A968,Applications!M968-Applications!A968,""),"")</f>
        <v/>
      </c>
      <c r="B968" s="26">
        <f>IF(AND(D968=1,ISNUMBER(Applications!A968)),WEEKDAY(Applications!A968),"")</f>
        <v/>
      </c>
      <c r="C968" s="27">
        <f>IF(AND(D968=1,ISNUMBER(Applications!A968)),Applications!A968-WEEKDAY(Applications!A968,3),"")</f>
        <v/>
      </c>
      <c r="D968" s="26">
        <f>IF(OR(UPPER(TRIM(Applications!I968))="APPLIED",UPPER(TRIM(Applications!I968))="INTERVIEWING",UPPER(TRIM(Applications!I968))="REJECTED",UPPER(TRIM(Applications!I968))="OFFER"),1,0)</f>
        <v/>
      </c>
      <c r="E968" s="26">
        <f>IF(AND(ISNUMBER(Applications!M968),OR(N(Applications!O968)&gt;0,UPPER(TRIM(Applications!I968))="INTERVIEWING",UPPER(TRIM(Applications!I968))="OFFER")),Applications!M968-WEEKDAY(Applications!M968,3),"")</f>
        <v/>
      </c>
      <c r="F968" s="26">
        <f>IF(AND(UPPER(TRIM(Applications!I968))="SKIPPED",ISNUMBER(Applications!A968)),Applications!A968-WEEKDAY(Applications!A968,3),"")</f>
        <v/>
      </c>
      <c r="G968" s="26">
        <f>IF(AND(UPPER(TRIM(Applications!I968))="BOOKMARKED",ISNUMBER(Applications!A968)),Applications!A968-WEEKDAY(Applications!A968,3),"")</f>
        <v/>
      </c>
      <c r="H968" s="26">
        <f>IF(AND(UPPER(TRIM(Applications!I968))="NOT APPLIED",ISNUMBER(Applications!A968)),Applications!A968-WEEKDAY(Applications!A968,3),"")</f>
        <v/>
      </c>
      <c r="I968" s="26">
        <f>IF(AND(UPPER(TRIM(Applications!I968))="REJECTED",ISNUMBER(Applications!M968)),Applications!M968-WEEKDAY(Applications!M968,3),"")</f>
        <v/>
      </c>
      <c r="J968" s="26">
        <f>IF(AND(UPPER(TRIM(Applications!I968))="OFFER",ISNUMBER(Applications!M968)),Applications!M968-WEEKDAY(Applications!M968,3),"")</f>
        <v/>
      </c>
      <c r="K968" s="26">
        <f>IF(TRIM(Applications!J968)="","",IFERROR(LOOKUP(2,1/ISNUMBER(SEARCH($R$2:$R$25,Applications!J968)),$S$2:$S$25),""))</f>
        <v/>
      </c>
      <c r="L968" s="26">
        <f>IF(K968="","",IF(COUNTIF(K$2:K968,K968)=1,COUNTIF(K$2:K$2000,K968)+(2001-ROW())/100000,""))</f>
        <v/>
      </c>
      <c r="M968" s="26">
        <f>IF(TRIM(Applications!D968)="","",TRIM(LEFT(TRIM(Applications!D968),FIND(",",TRIM(Applications!D968)&amp;",")-1)))</f>
        <v/>
      </c>
      <c r="N968" s="26">
        <f>IF(M968="","",IF(LEN(TRIM(LEFT(TRIM(MID(TRIM(Applications!D968),FIND(",",TRIM(Applications!D968)&amp;",")+1,200)),FIND(",",TRIM(MID(TRIM(Applications!D968),FIND(",",TRIM(Applications!D968)&amp;",")+1,200))&amp;",")-1)))=2,UPPER(TRIM(LEFT(TRIM(MID(TRIM(Applications!D968),FIND(",",TRIM(Applications!D968)&amp;",")+1,200)),FIND(",",TRIM(MID(TRIM(Applications!D968),FIND(",",TRIM(Applications!D968)&amp;",")+1,200))&amp;",")-1))),IFERROR(VLOOKUP(LOWER(TRIM(LEFT(TRIM(MID(TRIM(Applications!D968),FIND(",",TRIM(Applications!D968)&amp;",")+1,200)),FIND(",",TRIM(MID(TRIM(Applications!D968),FIND(",",TRIM(Applications!D968)&amp;",")+1,200))&amp;",")-1))),$U$2:$V$67,2,FALSE),"")))</f>
        <v/>
      </c>
      <c r="O968" s="26">
        <f>IF(M968="","",IF(N968="",M968,M968&amp;", "&amp;N968))</f>
        <v/>
      </c>
      <c r="P968" s="26">
        <f>IF(O968="","",IF(COUNTIF(O$2:O968,O968)=1,COUNTIF(O$2:O$2000,O968)+(2001-ROW())/100000,""))</f>
        <v/>
      </c>
    </row>
    <row r="969">
      <c r="A969" s="26">
        <f>IF(AND(ISNUMBER(Applications!A969),ISNUMBER(Applications!M969),OR(UPPER(TRIM(Applications!I969))="INTERVIEWING",UPPER(TRIM(Applications!I969))="REJECTED",UPPER(TRIM(Applications!I969))="OFFER")),IF(Applications!M969&gt;=Applications!A969,Applications!M969-Applications!A969,""),"")</f>
        <v/>
      </c>
      <c r="B969" s="26">
        <f>IF(AND(D969=1,ISNUMBER(Applications!A969)),WEEKDAY(Applications!A969),"")</f>
        <v/>
      </c>
      <c r="C969" s="27">
        <f>IF(AND(D969=1,ISNUMBER(Applications!A969)),Applications!A969-WEEKDAY(Applications!A969,3),"")</f>
        <v/>
      </c>
      <c r="D969" s="26">
        <f>IF(OR(UPPER(TRIM(Applications!I969))="APPLIED",UPPER(TRIM(Applications!I969))="INTERVIEWING",UPPER(TRIM(Applications!I969))="REJECTED",UPPER(TRIM(Applications!I969))="OFFER"),1,0)</f>
        <v/>
      </c>
      <c r="E969" s="26">
        <f>IF(AND(ISNUMBER(Applications!M969),OR(N(Applications!O969)&gt;0,UPPER(TRIM(Applications!I969))="INTERVIEWING",UPPER(TRIM(Applications!I969))="OFFER")),Applications!M969-WEEKDAY(Applications!M969,3),"")</f>
        <v/>
      </c>
      <c r="F969" s="26">
        <f>IF(AND(UPPER(TRIM(Applications!I969))="SKIPPED",ISNUMBER(Applications!A969)),Applications!A969-WEEKDAY(Applications!A969,3),"")</f>
        <v/>
      </c>
      <c r="G969" s="26">
        <f>IF(AND(UPPER(TRIM(Applications!I969))="BOOKMARKED",ISNUMBER(Applications!A969)),Applications!A969-WEEKDAY(Applications!A969,3),"")</f>
        <v/>
      </c>
      <c r="H969" s="26">
        <f>IF(AND(UPPER(TRIM(Applications!I969))="NOT APPLIED",ISNUMBER(Applications!A969)),Applications!A969-WEEKDAY(Applications!A969,3),"")</f>
        <v/>
      </c>
      <c r="I969" s="26">
        <f>IF(AND(UPPER(TRIM(Applications!I969))="REJECTED",ISNUMBER(Applications!M969)),Applications!M969-WEEKDAY(Applications!M969,3),"")</f>
        <v/>
      </c>
      <c r="J969" s="26">
        <f>IF(AND(UPPER(TRIM(Applications!I969))="OFFER",ISNUMBER(Applications!M969)),Applications!M969-WEEKDAY(Applications!M969,3),"")</f>
        <v/>
      </c>
      <c r="K969" s="26">
        <f>IF(TRIM(Applications!J969)="","",IFERROR(LOOKUP(2,1/ISNUMBER(SEARCH($R$2:$R$25,Applications!J969)),$S$2:$S$25),""))</f>
        <v/>
      </c>
      <c r="L969" s="26">
        <f>IF(K969="","",IF(COUNTIF(K$2:K969,K969)=1,COUNTIF(K$2:K$2000,K969)+(2001-ROW())/100000,""))</f>
        <v/>
      </c>
      <c r="M969" s="26">
        <f>IF(TRIM(Applications!D969)="","",TRIM(LEFT(TRIM(Applications!D969),FIND(",",TRIM(Applications!D969)&amp;",")-1)))</f>
        <v/>
      </c>
      <c r="N969" s="26">
        <f>IF(M969="","",IF(LEN(TRIM(LEFT(TRIM(MID(TRIM(Applications!D969),FIND(",",TRIM(Applications!D969)&amp;",")+1,200)),FIND(",",TRIM(MID(TRIM(Applications!D969),FIND(",",TRIM(Applications!D969)&amp;",")+1,200))&amp;",")-1)))=2,UPPER(TRIM(LEFT(TRIM(MID(TRIM(Applications!D969),FIND(",",TRIM(Applications!D969)&amp;",")+1,200)),FIND(",",TRIM(MID(TRIM(Applications!D969),FIND(",",TRIM(Applications!D969)&amp;",")+1,200))&amp;",")-1))),IFERROR(VLOOKUP(LOWER(TRIM(LEFT(TRIM(MID(TRIM(Applications!D969),FIND(",",TRIM(Applications!D969)&amp;",")+1,200)),FIND(",",TRIM(MID(TRIM(Applications!D969),FIND(",",TRIM(Applications!D969)&amp;",")+1,200))&amp;",")-1))),$U$2:$V$67,2,FALSE),"")))</f>
        <v/>
      </c>
      <c r="O969" s="26">
        <f>IF(M969="","",IF(N969="",M969,M969&amp;", "&amp;N969))</f>
        <v/>
      </c>
      <c r="P969" s="26">
        <f>IF(O969="","",IF(COUNTIF(O$2:O969,O969)=1,COUNTIF(O$2:O$2000,O969)+(2001-ROW())/100000,""))</f>
        <v/>
      </c>
    </row>
    <row r="970">
      <c r="A970" s="26">
        <f>IF(AND(ISNUMBER(Applications!A970),ISNUMBER(Applications!M970),OR(UPPER(TRIM(Applications!I970))="INTERVIEWING",UPPER(TRIM(Applications!I970))="REJECTED",UPPER(TRIM(Applications!I970))="OFFER")),IF(Applications!M970&gt;=Applications!A970,Applications!M970-Applications!A970,""),"")</f>
        <v/>
      </c>
      <c r="B970" s="26">
        <f>IF(AND(D970=1,ISNUMBER(Applications!A970)),WEEKDAY(Applications!A970),"")</f>
        <v/>
      </c>
      <c r="C970" s="27">
        <f>IF(AND(D970=1,ISNUMBER(Applications!A970)),Applications!A970-WEEKDAY(Applications!A970,3),"")</f>
        <v/>
      </c>
      <c r="D970" s="26">
        <f>IF(OR(UPPER(TRIM(Applications!I970))="APPLIED",UPPER(TRIM(Applications!I970))="INTERVIEWING",UPPER(TRIM(Applications!I970))="REJECTED",UPPER(TRIM(Applications!I970))="OFFER"),1,0)</f>
        <v/>
      </c>
      <c r="E970" s="26">
        <f>IF(AND(ISNUMBER(Applications!M970),OR(N(Applications!O970)&gt;0,UPPER(TRIM(Applications!I970))="INTERVIEWING",UPPER(TRIM(Applications!I970))="OFFER")),Applications!M970-WEEKDAY(Applications!M970,3),"")</f>
        <v/>
      </c>
      <c r="F970" s="26">
        <f>IF(AND(UPPER(TRIM(Applications!I970))="SKIPPED",ISNUMBER(Applications!A970)),Applications!A970-WEEKDAY(Applications!A970,3),"")</f>
        <v/>
      </c>
      <c r="G970" s="26">
        <f>IF(AND(UPPER(TRIM(Applications!I970))="BOOKMARKED",ISNUMBER(Applications!A970)),Applications!A970-WEEKDAY(Applications!A970,3),"")</f>
        <v/>
      </c>
      <c r="H970" s="26">
        <f>IF(AND(UPPER(TRIM(Applications!I970))="NOT APPLIED",ISNUMBER(Applications!A970)),Applications!A970-WEEKDAY(Applications!A970,3),"")</f>
        <v/>
      </c>
      <c r="I970" s="26">
        <f>IF(AND(UPPER(TRIM(Applications!I970))="REJECTED",ISNUMBER(Applications!M970)),Applications!M970-WEEKDAY(Applications!M970,3),"")</f>
        <v/>
      </c>
      <c r="J970" s="26">
        <f>IF(AND(UPPER(TRIM(Applications!I970))="OFFER",ISNUMBER(Applications!M970)),Applications!M970-WEEKDAY(Applications!M970,3),"")</f>
        <v/>
      </c>
      <c r="K970" s="26">
        <f>IF(TRIM(Applications!J970)="","",IFERROR(LOOKUP(2,1/ISNUMBER(SEARCH($R$2:$R$25,Applications!J970)),$S$2:$S$25),""))</f>
        <v/>
      </c>
      <c r="L970" s="26">
        <f>IF(K970="","",IF(COUNTIF(K$2:K970,K970)=1,COUNTIF(K$2:K$2000,K970)+(2001-ROW())/100000,""))</f>
        <v/>
      </c>
      <c r="M970" s="26">
        <f>IF(TRIM(Applications!D970)="","",TRIM(LEFT(TRIM(Applications!D970),FIND(",",TRIM(Applications!D970)&amp;",")-1)))</f>
        <v/>
      </c>
      <c r="N970" s="26">
        <f>IF(M970="","",IF(LEN(TRIM(LEFT(TRIM(MID(TRIM(Applications!D970),FIND(",",TRIM(Applications!D970)&amp;",")+1,200)),FIND(",",TRIM(MID(TRIM(Applications!D970),FIND(",",TRIM(Applications!D970)&amp;",")+1,200))&amp;",")-1)))=2,UPPER(TRIM(LEFT(TRIM(MID(TRIM(Applications!D970),FIND(",",TRIM(Applications!D970)&amp;",")+1,200)),FIND(",",TRIM(MID(TRIM(Applications!D970),FIND(",",TRIM(Applications!D970)&amp;",")+1,200))&amp;",")-1))),IFERROR(VLOOKUP(LOWER(TRIM(LEFT(TRIM(MID(TRIM(Applications!D970),FIND(",",TRIM(Applications!D970)&amp;",")+1,200)),FIND(",",TRIM(MID(TRIM(Applications!D970),FIND(",",TRIM(Applications!D970)&amp;",")+1,200))&amp;",")-1))),$U$2:$V$67,2,FALSE),"")))</f>
        <v/>
      </c>
      <c r="O970" s="26">
        <f>IF(M970="","",IF(N970="",M970,M970&amp;", "&amp;N970))</f>
        <v/>
      </c>
      <c r="P970" s="26">
        <f>IF(O970="","",IF(COUNTIF(O$2:O970,O970)=1,COUNTIF(O$2:O$2000,O970)+(2001-ROW())/100000,""))</f>
        <v/>
      </c>
    </row>
    <row r="971">
      <c r="A971" s="26">
        <f>IF(AND(ISNUMBER(Applications!A971),ISNUMBER(Applications!M971),OR(UPPER(TRIM(Applications!I971))="INTERVIEWING",UPPER(TRIM(Applications!I971))="REJECTED",UPPER(TRIM(Applications!I971))="OFFER")),IF(Applications!M971&gt;=Applications!A971,Applications!M971-Applications!A971,""),"")</f>
        <v/>
      </c>
      <c r="B971" s="26">
        <f>IF(AND(D971=1,ISNUMBER(Applications!A971)),WEEKDAY(Applications!A971),"")</f>
        <v/>
      </c>
      <c r="C971" s="27">
        <f>IF(AND(D971=1,ISNUMBER(Applications!A971)),Applications!A971-WEEKDAY(Applications!A971,3),"")</f>
        <v/>
      </c>
      <c r="D971" s="26">
        <f>IF(OR(UPPER(TRIM(Applications!I971))="APPLIED",UPPER(TRIM(Applications!I971))="INTERVIEWING",UPPER(TRIM(Applications!I971))="REJECTED",UPPER(TRIM(Applications!I971))="OFFER"),1,0)</f>
        <v/>
      </c>
      <c r="E971" s="26">
        <f>IF(AND(ISNUMBER(Applications!M971),OR(N(Applications!O971)&gt;0,UPPER(TRIM(Applications!I971))="INTERVIEWING",UPPER(TRIM(Applications!I971))="OFFER")),Applications!M971-WEEKDAY(Applications!M971,3),"")</f>
        <v/>
      </c>
      <c r="F971" s="26">
        <f>IF(AND(UPPER(TRIM(Applications!I971))="SKIPPED",ISNUMBER(Applications!A971)),Applications!A971-WEEKDAY(Applications!A971,3),"")</f>
        <v/>
      </c>
      <c r="G971" s="26">
        <f>IF(AND(UPPER(TRIM(Applications!I971))="BOOKMARKED",ISNUMBER(Applications!A971)),Applications!A971-WEEKDAY(Applications!A971,3),"")</f>
        <v/>
      </c>
      <c r="H971" s="26">
        <f>IF(AND(UPPER(TRIM(Applications!I971))="NOT APPLIED",ISNUMBER(Applications!A971)),Applications!A971-WEEKDAY(Applications!A971,3),"")</f>
        <v/>
      </c>
      <c r="I971" s="26">
        <f>IF(AND(UPPER(TRIM(Applications!I971))="REJECTED",ISNUMBER(Applications!M971)),Applications!M971-WEEKDAY(Applications!M971,3),"")</f>
        <v/>
      </c>
      <c r="J971" s="26">
        <f>IF(AND(UPPER(TRIM(Applications!I971))="OFFER",ISNUMBER(Applications!M971)),Applications!M971-WEEKDAY(Applications!M971,3),"")</f>
        <v/>
      </c>
      <c r="K971" s="26">
        <f>IF(TRIM(Applications!J971)="","",IFERROR(LOOKUP(2,1/ISNUMBER(SEARCH($R$2:$R$25,Applications!J971)),$S$2:$S$25),""))</f>
        <v/>
      </c>
      <c r="L971" s="26">
        <f>IF(K971="","",IF(COUNTIF(K$2:K971,K971)=1,COUNTIF(K$2:K$2000,K971)+(2001-ROW())/100000,""))</f>
        <v/>
      </c>
      <c r="M971" s="26">
        <f>IF(TRIM(Applications!D971)="","",TRIM(LEFT(TRIM(Applications!D971),FIND(",",TRIM(Applications!D971)&amp;",")-1)))</f>
        <v/>
      </c>
      <c r="N971" s="26">
        <f>IF(M971="","",IF(LEN(TRIM(LEFT(TRIM(MID(TRIM(Applications!D971),FIND(",",TRIM(Applications!D971)&amp;",")+1,200)),FIND(",",TRIM(MID(TRIM(Applications!D971),FIND(",",TRIM(Applications!D971)&amp;",")+1,200))&amp;",")-1)))=2,UPPER(TRIM(LEFT(TRIM(MID(TRIM(Applications!D971),FIND(",",TRIM(Applications!D971)&amp;",")+1,200)),FIND(",",TRIM(MID(TRIM(Applications!D971),FIND(",",TRIM(Applications!D971)&amp;",")+1,200))&amp;",")-1))),IFERROR(VLOOKUP(LOWER(TRIM(LEFT(TRIM(MID(TRIM(Applications!D971),FIND(",",TRIM(Applications!D971)&amp;",")+1,200)),FIND(",",TRIM(MID(TRIM(Applications!D971),FIND(",",TRIM(Applications!D971)&amp;",")+1,200))&amp;",")-1))),$U$2:$V$67,2,FALSE),"")))</f>
        <v/>
      </c>
      <c r="O971" s="26">
        <f>IF(M971="","",IF(N971="",M971,M971&amp;", "&amp;N971))</f>
        <v/>
      </c>
      <c r="P971" s="26">
        <f>IF(O971="","",IF(COUNTIF(O$2:O971,O971)=1,COUNTIF(O$2:O$2000,O971)+(2001-ROW())/100000,""))</f>
        <v/>
      </c>
    </row>
    <row r="972">
      <c r="A972" s="26">
        <f>IF(AND(ISNUMBER(Applications!A972),ISNUMBER(Applications!M972),OR(UPPER(TRIM(Applications!I972))="INTERVIEWING",UPPER(TRIM(Applications!I972))="REJECTED",UPPER(TRIM(Applications!I972))="OFFER")),IF(Applications!M972&gt;=Applications!A972,Applications!M972-Applications!A972,""),"")</f>
        <v/>
      </c>
      <c r="B972" s="26">
        <f>IF(AND(D972=1,ISNUMBER(Applications!A972)),WEEKDAY(Applications!A972),"")</f>
        <v/>
      </c>
      <c r="C972" s="27">
        <f>IF(AND(D972=1,ISNUMBER(Applications!A972)),Applications!A972-WEEKDAY(Applications!A972,3),"")</f>
        <v/>
      </c>
      <c r="D972" s="26">
        <f>IF(OR(UPPER(TRIM(Applications!I972))="APPLIED",UPPER(TRIM(Applications!I972))="INTERVIEWING",UPPER(TRIM(Applications!I972))="REJECTED",UPPER(TRIM(Applications!I972))="OFFER"),1,0)</f>
        <v/>
      </c>
      <c r="E972" s="26">
        <f>IF(AND(ISNUMBER(Applications!M972),OR(N(Applications!O972)&gt;0,UPPER(TRIM(Applications!I972))="INTERVIEWING",UPPER(TRIM(Applications!I972))="OFFER")),Applications!M972-WEEKDAY(Applications!M972,3),"")</f>
        <v/>
      </c>
      <c r="F972" s="26">
        <f>IF(AND(UPPER(TRIM(Applications!I972))="SKIPPED",ISNUMBER(Applications!A972)),Applications!A972-WEEKDAY(Applications!A972,3),"")</f>
        <v/>
      </c>
      <c r="G972" s="26">
        <f>IF(AND(UPPER(TRIM(Applications!I972))="BOOKMARKED",ISNUMBER(Applications!A972)),Applications!A972-WEEKDAY(Applications!A972,3),"")</f>
        <v/>
      </c>
      <c r="H972" s="26">
        <f>IF(AND(UPPER(TRIM(Applications!I972))="NOT APPLIED",ISNUMBER(Applications!A972)),Applications!A972-WEEKDAY(Applications!A972,3),"")</f>
        <v/>
      </c>
      <c r="I972" s="26">
        <f>IF(AND(UPPER(TRIM(Applications!I972))="REJECTED",ISNUMBER(Applications!M972)),Applications!M972-WEEKDAY(Applications!M972,3),"")</f>
        <v/>
      </c>
      <c r="J972" s="26">
        <f>IF(AND(UPPER(TRIM(Applications!I972))="OFFER",ISNUMBER(Applications!M972)),Applications!M972-WEEKDAY(Applications!M972,3),"")</f>
        <v/>
      </c>
      <c r="K972" s="26">
        <f>IF(TRIM(Applications!J972)="","",IFERROR(LOOKUP(2,1/ISNUMBER(SEARCH($R$2:$R$25,Applications!J972)),$S$2:$S$25),""))</f>
        <v/>
      </c>
      <c r="L972" s="26">
        <f>IF(K972="","",IF(COUNTIF(K$2:K972,K972)=1,COUNTIF(K$2:K$2000,K972)+(2001-ROW())/100000,""))</f>
        <v/>
      </c>
      <c r="M972" s="26">
        <f>IF(TRIM(Applications!D972)="","",TRIM(LEFT(TRIM(Applications!D972),FIND(",",TRIM(Applications!D972)&amp;",")-1)))</f>
        <v/>
      </c>
      <c r="N972" s="26">
        <f>IF(M972="","",IF(LEN(TRIM(LEFT(TRIM(MID(TRIM(Applications!D972),FIND(",",TRIM(Applications!D972)&amp;",")+1,200)),FIND(",",TRIM(MID(TRIM(Applications!D972),FIND(",",TRIM(Applications!D972)&amp;",")+1,200))&amp;",")-1)))=2,UPPER(TRIM(LEFT(TRIM(MID(TRIM(Applications!D972),FIND(",",TRIM(Applications!D972)&amp;",")+1,200)),FIND(",",TRIM(MID(TRIM(Applications!D972),FIND(",",TRIM(Applications!D972)&amp;",")+1,200))&amp;",")-1))),IFERROR(VLOOKUP(LOWER(TRIM(LEFT(TRIM(MID(TRIM(Applications!D972),FIND(",",TRIM(Applications!D972)&amp;",")+1,200)),FIND(",",TRIM(MID(TRIM(Applications!D972),FIND(",",TRIM(Applications!D972)&amp;",")+1,200))&amp;",")-1))),$U$2:$V$67,2,FALSE),"")))</f>
        <v/>
      </c>
      <c r="O972" s="26">
        <f>IF(M972="","",IF(N972="",M972,M972&amp;", "&amp;N972))</f>
        <v/>
      </c>
      <c r="P972" s="26">
        <f>IF(O972="","",IF(COUNTIF(O$2:O972,O972)=1,COUNTIF(O$2:O$2000,O972)+(2001-ROW())/100000,""))</f>
        <v/>
      </c>
    </row>
    <row r="973">
      <c r="A973" s="26">
        <f>IF(AND(ISNUMBER(Applications!A973),ISNUMBER(Applications!M973),OR(UPPER(TRIM(Applications!I973))="INTERVIEWING",UPPER(TRIM(Applications!I973))="REJECTED",UPPER(TRIM(Applications!I973))="OFFER")),IF(Applications!M973&gt;=Applications!A973,Applications!M973-Applications!A973,""),"")</f>
        <v/>
      </c>
      <c r="B973" s="26">
        <f>IF(AND(D973=1,ISNUMBER(Applications!A973)),WEEKDAY(Applications!A973),"")</f>
        <v/>
      </c>
      <c r="C973" s="27">
        <f>IF(AND(D973=1,ISNUMBER(Applications!A973)),Applications!A973-WEEKDAY(Applications!A973,3),"")</f>
        <v/>
      </c>
      <c r="D973" s="26">
        <f>IF(OR(UPPER(TRIM(Applications!I973))="APPLIED",UPPER(TRIM(Applications!I973))="INTERVIEWING",UPPER(TRIM(Applications!I973))="REJECTED",UPPER(TRIM(Applications!I973))="OFFER"),1,0)</f>
        <v/>
      </c>
      <c r="E973" s="26">
        <f>IF(AND(ISNUMBER(Applications!M973),OR(N(Applications!O973)&gt;0,UPPER(TRIM(Applications!I973))="INTERVIEWING",UPPER(TRIM(Applications!I973))="OFFER")),Applications!M973-WEEKDAY(Applications!M973,3),"")</f>
        <v/>
      </c>
      <c r="F973" s="26">
        <f>IF(AND(UPPER(TRIM(Applications!I973))="SKIPPED",ISNUMBER(Applications!A973)),Applications!A973-WEEKDAY(Applications!A973,3),"")</f>
        <v/>
      </c>
      <c r="G973" s="26">
        <f>IF(AND(UPPER(TRIM(Applications!I973))="BOOKMARKED",ISNUMBER(Applications!A973)),Applications!A973-WEEKDAY(Applications!A973,3),"")</f>
        <v/>
      </c>
      <c r="H973" s="26">
        <f>IF(AND(UPPER(TRIM(Applications!I973))="NOT APPLIED",ISNUMBER(Applications!A973)),Applications!A973-WEEKDAY(Applications!A973,3),"")</f>
        <v/>
      </c>
      <c r="I973" s="26">
        <f>IF(AND(UPPER(TRIM(Applications!I973))="REJECTED",ISNUMBER(Applications!M973)),Applications!M973-WEEKDAY(Applications!M973,3),"")</f>
        <v/>
      </c>
      <c r="J973" s="26">
        <f>IF(AND(UPPER(TRIM(Applications!I973))="OFFER",ISNUMBER(Applications!M973)),Applications!M973-WEEKDAY(Applications!M973,3),"")</f>
        <v/>
      </c>
      <c r="K973" s="26">
        <f>IF(TRIM(Applications!J973)="","",IFERROR(LOOKUP(2,1/ISNUMBER(SEARCH($R$2:$R$25,Applications!J973)),$S$2:$S$25),""))</f>
        <v/>
      </c>
      <c r="L973" s="26">
        <f>IF(K973="","",IF(COUNTIF(K$2:K973,K973)=1,COUNTIF(K$2:K$2000,K973)+(2001-ROW())/100000,""))</f>
        <v/>
      </c>
      <c r="M973" s="26">
        <f>IF(TRIM(Applications!D973)="","",TRIM(LEFT(TRIM(Applications!D973),FIND(",",TRIM(Applications!D973)&amp;",")-1)))</f>
        <v/>
      </c>
      <c r="N973" s="26">
        <f>IF(M973="","",IF(LEN(TRIM(LEFT(TRIM(MID(TRIM(Applications!D973),FIND(",",TRIM(Applications!D973)&amp;",")+1,200)),FIND(",",TRIM(MID(TRIM(Applications!D973),FIND(",",TRIM(Applications!D973)&amp;",")+1,200))&amp;",")-1)))=2,UPPER(TRIM(LEFT(TRIM(MID(TRIM(Applications!D973),FIND(",",TRIM(Applications!D973)&amp;",")+1,200)),FIND(",",TRIM(MID(TRIM(Applications!D973),FIND(",",TRIM(Applications!D973)&amp;",")+1,200))&amp;",")-1))),IFERROR(VLOOKUP(LOWER(TRIM(LEFT(TRIM(MID(TRIM(Applications!D973),FIND(",",TRIM(Applications!D973)&amp;",")+1,200)),FIND(",",TRIM(MID(TRIM(Applications!D973),FIND(",",TRIM(Applications!D973)&amp;",")+1,200))&amp;",")-1))),$U$2:$V$67,2,FALSE),"")))</f>
        <v/>
      </c>
      <c r="O973" s="26">
        <f>IF(M973="","",IF(N973="",M973,M973&amp;", "&amp;N973))</f>
        <v/>
      </c>
      <c r="P973" s="26">
        <f>IF(O973="","",IF(COUNTIF(O$2:O973,O973)=1,COUNTIF(O$2:O$2000,O973)+(2001-ROW())/100000,""))</f>
        <v/>
      </c>
    </row>
    <row r="974">
      <c r="A974" s="26">
        <f>IF(AND(ISNUMBER(Applications!A974),ISNUMBER(Applications!M974),OR(UPPER(TRIM(Applications!I974))="INTERVIEWING",UPPER(TRIM(Applications!I974))="REJECTED",UPPER(TRIM(Applications!I974))="OFFER")),IF(Applications!M974&gt;=Applications!A974,Applications!M974-Applications!A974,""),"")</f>
        <v/>
      </c>
      <c r="B974" s="26">
        <f>IF(AND(D974=1,ISNUMBER(Applications!A974)),WEEKDAY(Applications!A974),"")</f>
        <v/>
      </c>
      <c r="C974" s="27">
        <f>IF(AND(D974=1,ISNUMBER(Applications!A974)),Applications!A974-WEEKDAY(Applications!A974,3),"")</f>
        <v/>
      </c>
      <c r="D974" s="26">
        <f>IF(OR(UPPER(TRIM(Applications!I974))="APPLIED",UPPER(TRIM(Applications!I974))="INTERVIEWING",UPPER(TRIM(Applications!I974))="REJECTED",UPPER(TRIM(Applications!I974))="OFFER"),1,0)</f>
        <v/>
      </c>
      <c r="E974" s="26">
        <f>IF(AND(ISNUMBER(Applications!M974),OR(N(Applications!O974)&gt;0,UPPER(TRIM(Applications!I974))="INTERVIEWING",UPPER(TRIM(Applications!I974))="OFFER")),Applications!M974-WEEKDAY(Applications!M974,3),"")</f>
        <v/>
      </c>
      <c r="F974" s="26">
        <f>IF(AND(UPPER(TRIM(Applications!I974))="SKIPPED",ISNUMBER(Applications!A974)),Applications!A974-WEEKDAY(Applications!A974,3),"")</f>
        <v/>
      </c>
      <c r="G974" s="26">
        <f>IF(AND(UPPER(TRIM(Applications!I974))="BOOKMARKED",ISNUMBER(Applications!A974)),Applications!A974-WEEKDAY(Applications!A974,3),"")</f>
        <v/>
      </c>
      <c r="H974" s="26">
        <f>IF(AND(UPPER(TRIM(Applications!I974))="NOT APPLIED",ISNUMBER(Applications!A974)),Applications!A974-WEEKDAY(Applications!A974,3),"")</f>
        <v/>
      </c>
      <c r="I974" s="26">
        <f>IF(AND(UPPER(TRIM(Applications!I974))="REJECTED",ISNUMBER(Applications!M974)),Applications!M974-WEEKDAY(Applications!M974,3),"")</f>
        <v/>
      </c>
      <c r="J974" s="26">
        <f>IF(AND(UPPER(TRIM(Applications!I974))="OFFER",ISNUMBER(Applications!M974)),Applications!M974-WEEKDAY(Applications!M974,3),"")</f>
        <v/>
      </c>
      <c r="K974" s="26">
        <f>IF(TRIM(Applications!J974)="","",IFERROR(LOOKUP(2,1/ISNUMBER(SEARCH($R$2:$R$25,Applications!J974)),$S$2:$S$25),""))</f>
        <v/>
      </c>
      <c r="L974" s="26">
        <f>IF(K974="","",IF(COUNTIF(K$2:K974,K974)=1,COUNTIF(K$2:K$2000,K974)+(2001-ROW())/100000,""))</f>
        <v/>
      </c>
      <c r="M974" s="26">
        <f>IF(TRIM(Applications!D974)="","",TRIM(LEFT(TRIM(Applications!D974),FIND(",",TRIM(Applications!D974)&amp;",")-1)))</f>
        <v/>
      </c>
      <c r="N974" s="26">
        <f>IF(M974="","",IF(LEN(TRIM(LEFT(TRIM(MID(TRIM(Applications!D974),FIND(",",TRIM(Applications!D974)&amp;",")+1,200)),FIND(",",TRIM(MID(TRIM(Applications!D974),FIND(",",TRIM(Applications!D974)&amp;",")+1,200))&amp;",")-1)))=2,UPPER(TRIM(LEFT(TRIM(MID(TRIM(Applications!D974),FIND(",",TRIM(Applications!D974)&amp;",")+1,200)),FIND(",",TRIM(MID(TRIM(Applications!D974),FIND(",",TRIM(Applications!D974)&amp;",")+1,200))&amp;",")-1))),IFERROR(VLOOKUP(LOWER(TRIM(LEFT(TRIM(MID(TRIM(Applications!D974),FIND(",",TRIM(Applications!D974)&amp;",")+1,200)),FIND(",",TRIM(MID(TRIM(Applications!D974),FIND(",",TRIM(Applications!D974)&amp;",")+1,200))&amp;",")-1))),$U$2:$V$67,2,FALSE),"")))</f>
        <v/>
      </c>
      <c r="O974" s="26">
        <f>IF(M974="","",IF(N974="",M974,M974&amp;", "&amp;N974))</f>
        <v/>
      </c>
      <c r="P974" s="26">
        <f>IF(O974="","",IF(COUNTIF(O$2:O974,O974)=1,COUNTIF(O$2:O$2000,O974)+(2001-ROW())/100000,""))</f>
        <v/>
      </c>
    </row>
    <row r="975">
      <c r="A975" s="26">
        <f>IF(AND(ISNUMBER(Applications!A975),ISNUMBER(Applications!M975),OR(UPPER(TRIM(Applications!I975))="INTERVIEWING",UPPER(TRIM(Applications!I975))="REJECTED",UPPER(TRIM(Applications!I975))="OFFER")),IF(Applications!M975&gt;=Applications!A975,Applications!M975-Applications!A975,""),"")</f>
        <v/>
      </c>
      <c r="B975" s="26">
        <f>IF(AND(D975=1,ISNUMBER(Applications!A975)),WEEKDAY(Applications!A975),"")</f>
        <v/>
      </c>
      <c r="C975" s="27">
        <f>IF(AND(D975=1,ISNUMBER(Applications!A975)),Applications!A975-WEEKDAY(Applications!A975,3),"")</f>
        <v/>
      </c>
      <c r="D975" s="26">
        <f>IF(OR(UPPER(TRIM(Applications!I975))="APPLIED",UPPER(TRIM(Applications!I975))="INTERVIEWING",UPPER(TRIM(Applications!I975))="REJECTED",UPPER(TRIM(Applications!I975))="OFFER"),1,0)</f>
        <v/>
      </c>
      <c r="E975" s="26">
        <f>IF(AND(ISNUMBER(Applications!M975),OR(N(Applications!O975)&gt;0,UPPER(TRIM(Applications!I975))="INTERVIEWING",UPPER(TRIM(Applications!I975))="OFFER")),Applications!M975-WEEKDAY(Applications!M975,3),"")</f>
        <v/>
      </c>
      <c r="F975" s="26">
        <f>IF(AND(UPPER(TRIM(Applications!I975))="SKIPPED",ISNUMBER(Applications!A975)),Applications!A975-WEEKDAY(Applications!A975,3),"")</f>
        <v/>
      </c>
      <c r="G975" s="26">
        <f>IF(AND(UPPER(TRIM(Applications!I975))="BOOKMARKED",ISNUMBER(Applications!A975)),Applications!A975-WEEKDAY(Applications!A975,3),"")</f>
        <v/>
      </c>
      <c r="H975" s="26">
        <f>IF(AND(UPPER(TRIM(Applications!I975))="NOT APPLIED",ISNUMBER(Applications!A975)),Applications!A975-WEEKDAY(Applications!A975,3),"")</f>
        <v/>
      </c>
      <c r="I975" s="26">
        <f>IF(AND(UPPER(TRIM(Applications!I975))="REJECTED",ISNUMBER(Applications!M975)),Applications!M975-WEEKDAY(Applications!M975,3),"")</f>
        <v/>
      </c>
      <c r="J975" s="26">
        <f>IF(AND(UPPER(TRIM(Applications!I975))="OFFER",ISNUMBER(Applications!M975)),Applications!M975-WEEKDAY(Applications!M975,3),"")</f>
        <v/>
      </c>
      <c r="K975" s="26">
        <f>IF(TRIM(Applications!J975)="","",IFERROR(LOOKUP(2,1/ISNUMBER(SEARCH($R$2:$R$25,Applications!J975)),$S$2:$S$25),""))</f>
        <v/>
      </c>
      <c r="L975" s="26">
        <f>IF(K975="","",IF(COUNTIF(K$2:K975,K975)=1,COUNTIF(K$2:K$2000,K975)+(2001-ROW())/100000,""))</f>
        <v/>
      </c>
      <c r="M975" s="26">
        <f>IF(TRIM(Applications!D975)="","",TRIM(LEFT(TRIM(Applications!D975),FIND(",",TRIM(Applications!D975)&amp;",")-1)))</f>
        <v/>
      </c>
      <c r="N975" s="26">
        <f>IF(M975="","",IF(LEN(TRIM(LEFT(TRIM(MID(TRIM(Applications!D975),FIND(",",TRIM(Applications!D975)&amp;",")+1,200)),FIND(",",TRIM(MID(TRIM(Applications!D975),FIND(",",TRIM(Applications!D975)&amp;",")+1,200))&amp;",")-1)))=2,UPPER(TRIM(LEFT(TRIM(MID(TRIM(Applications!D975),FIND(",",TRIM(Applications!D975)&amp;",")+1,200)),FIND(",",TRIM(MID(TRIM(Applications!D975),FIND(",",TRIM(Applications!D975)&amp;",")+1,200))&amp;",")-1))),IFERROR(VLOOKUP(LOWER(TRIM(LEFT(TRIM(MID(TRIM(Applications!D975),FIND(",",TRIM(Applications!D975)&amp;",")+1,200)),FIND(",",TRIM(MID(TRIM(Applications!D975),FIND(",",TRIM(Applications!D975)&amp;",")+1,200))&amp;",")-1))),$U$2:$V$67,2,FALSE),"")))</f>
        <v/>
      </c>
      <c r="O975" s="26">
        <f>IF(M975="","",IF(N975="",M975,M975&amp;", "&amp;N975))</f>
        <v/>
      </c>
      <c r="P975" s="26">
        <f>IF(O975="","",IF(COUNTIF(O$2:O975,O975)=1,COUNTIF(O$2:O$2000,O975)+(2001-ROW())/100000,""))</f>
        <v/>
      </c>
    </row>
    <row r="976">
      <c r="A976" s="26">
        <f>IF(AND(ISNUMBER(Applications!A976),ISNUMBER(Applications!M976),OR(UPPER(TRIM(Applications!I976))="INTERVIEWING",UPPER(TRIM(Applications!I976))="REJECTED",UPPER(TRIM(Applications!I976))="OFFER")),IF(Applications!M976&gt;=Applications!A976,Applications!M976-Applications!A976,""),"")</f>
        <v/>
      </c>
      <c r="B976" s="26">
        <f>IF(AND(D976=1,ISNUMBER(Applications!A976)),WEEKDAY(Applications!A976),"")</f>
        <v/>
      </c>
      <c r="C976" s="27">
        <f>IF(AND(D976=1,ISNUMBER(Applications!A976)),Applications!A976-WEEKDAY(Applications!A976,3),"")</f>
        <v/>
      </c>
      <c r="D976" s="26">
        <f>IF(OR(UPPER(TRIM(Applications!I976))="APPLIED",UPPER(TRIM(Applications!I976))="INTERVIEWING",UPPER(TRIM(Applications!I976))="REJECTED",UPPER(TRIM(Applications!I976))="OFFER"),1,0)</f>
        <v/>
      </c>
      <c r="E976" s="26">
        <f>IF(AND(ISNUMBER(Applications!M976),OR(N(Applications!O976)&gt;0,UPPER(TRIM(Applications!I976))="INTERVIEWING",UPPER(TRIM(Applications!I976))="OFFER")),Applications!M976-WEEKDAY(Applications!M976,3),"")</f>
        <v/>
      </c>
      <c r="F976" s="26">
        <f>IF(AND(UPPER(TRIM(Applications!I976))="SKIPPED",ISNUMBER(Applications!A976)),Applications!A976-WEEKDAY(Applications!A976,3),"")</f>
        <v/>
      </c>
      <c r="G976" s="26">
        <f>IF(AND(UPPER(TRIM(Applications!I976))="BOOKMARKED",ISNUMBER(Applications!A976)),Applications!A976-WEEKDAY(Applications!A976,3),"")</f>
        <v/>
      </c>
      <c r="H976" s="26">
        <f>IF(AND(UPPER(TRIM(Applications!I976))="NOT APPLIED",ISNUMBER(Applications!A976)),Applications!A976-WEEKDAY(Applications!A976,3),"")</f>
        <v/>
      </c>
      <c r="I976" s="26">
        <f>IF(AND(UPPER(TRIM(Applications!I976))="REJECTED",ISNUMBER(Applications!M976)),Applications!M976-WEEKDAY(Applications!M976,3),"")</f>
        <v/>
      </c>
      <c r="J976" s="26">
        <f>IF(AND(UPPER(TRIM(Applications!I976))="OFFER",ISNUMBER(Applications!M976)),Applications!M976-WEEKDAY(Applications!M976,3),"")</f>
        <v/>
      </c>
      <c r="K976" s="26">
        <f>IF(TRIM(Applications!J976)="","",IFERROR(LOOKUP(2,1/ISNUMBER(SEARCH($R$2:$R$25,Applications!J976)),$S$2:$S$25),""))</f>
        <v/>
      </c>
      <c r="L976" s="26">
        <f>IF(K976="","",IF(COUNTIF(K$2:K976,K976)=1,COUNTIF(K$2:K$2000,K976)+(2001-ROW())/100000,""))</f>
        <v/>
      </c>
      <c r="M976" s="26">
        <f>IF(TRIM(Applications!D976)="","",TRIM(LEFT(TRIM(Applications!D976),FIND(",",TRIM(Applications!D976)&amp;",")-1)))</f>
        <v/>
      </c>
      <c r="N976" s="26">
        <f>IF(M976="","",IF(LEN(TRIM(LEFT(TRIM(MID(TRIM(Applications!D976),FIND(",",TRIM(Applications!D976)&amp;",")+1,200)),FIND(",",TRIM(MID(TRIM(Applications!D976),FIND(",",TRIM(Applications!D976)&amp;",")+1,200))&amp;",")-1)))=2,UPPER(TRIM(LEFT(TRIM(MID(TRIM(Applications!D976),FIND(",",TRIM(Applications!D976)&amp;",")+1,200)),FIND(",",TRIM(MID(TRIM(Applications!D976),FIND(",",TRIM(Applications!D976)&amp;",")+1,200))&amp;",")-1))),IFERROR(VLOOKUP(LOWER(TRIM(LEFT(TRIM(MID(TRIM(Applications!D976),FIND(",",TRIM(Applications!D976)&amp;",")+1,200)),FIND(",",TRIM(MID(TRIM(Applications!D976),FIND(",",TRIM(Applications!D976)&amp;",")+1,200))&amp;",")-1))),$U$2:$V$67,2,FALSE),"")))</f>
        <v/>
      </c>
      <c r="O976" s="26">
        <f>IF(M976="","",IF(N976="",M976,M976&amp;", "&amp;N976))</f>
        <v/>
      </c>
      <c r="P976" s="26">
        <f>IF(O976="","",IF(COUNTIF(O$2:O976,O976)=1,COUNTIF(O$2:O$2000,O976)+(2001-ROW())/100000,""))</f>
        <v/>
      </c>
    </row>
    <row r="977">
      <c r="A977" s="26">
        <f>IF(AND(ISNUMBER(Applications!A977),ISNUMBER(Applications!M977),OR(UPPER(TRIM(Applications!I977))="INTERVIEWING",UPPER(TRIM(Applications!I977))="REJECTED",UPPER(TRIM(Applications!I977))="OFFER")),IF(Applications!M977&gt;=Applications!A977,Applications!M977-Applications!A977,""),"")</f>
        <v/>
      </c>
      <c r="B977" s="26">
        <f>IF(AND(D977=1,ISNUMBER(Applications!A977)),WEEKDAY(Applications!A977),"")</f>
        <v/>
      </c>
      <c r="C977" s="27">
        <f>IF(AND(D977=1,ISNUMBER(Applications!A977)),Applications!A977-WEEKDAY(Applications!A977,3),"")</f>
        <v/>
      </c>
      <c r="D977" s="26">
        <f>IF(OR(UPPER(TRIM(Applications!I977))="APPLIED",UPPER(TRIM(Applications!I977))="INTERVIEWING",UPPER(TRIM(Applications!I977))="REJECTED",UPPER(TRIM(Applications!I977))="OFFER"),1,0)</f>
        <v/>
      </c>
      <c r="E977" s="26">
        <f>IF(AND(ISNUMBER(Applications!M977),OR(N(Applications!O977)&gt;0,UPPER(TRIM(Applications!I977))="INTERVIEWING",UPPER(TRIM(Applications!I977))="OFFER")),Applications!M977-WEEKDAY(Applications!M977,3),"")</f>
        <v/>
      </c>
      <c r="F977" s="26">
        <f>IF(AND(UPPER(TRIM(Applications!I977))="SKIPPED",ISNUMBER(Applications!A977)),Applications!A977-WEEKDAY(Applications!A977,3),"")</f>
        <v/>
      </c>
      <c r="G977" s="26">
        <f>IF(AND(UPPER(TRIM(Applications!I977))="BOOKMARKED",ISNUMBER(Applications!A977)),Applications!A977-WEEKDAY(Applications!A977,3),"")</f>
        <v/>
      </c>
      <c r="H977" s="26">
        <f>IF(AND(UPPER(TRIM(Applications!I977))="NOT APPLIED",ISNUMBER(Applications!A977)),Applications!A977-WEEKDAY(Applications!A977,3),"")</f>
        <v/>
      </c>
      <c r="I977" s="26">
        <f>IF(AND(UPPER(TRIM(Applications!I977))="REJECTED",ISNUMBER(Applications!M977)),Applications!M977-WEEKDAY(Applications!M977,3),"")</f>
        <v/>
      </c>
      <c r="J977" s="26">
        <f>IF(AND(UPPER(TRIM(Applications!I977))="OFFER",ISNUMBER(Applications!M977)),Applications!M977-WEEKDAY(Applications!M977,3),"")</f>
        <v/>
      </c>
      <c r="K977" s="26">
        <f>IF(TRIM(Applications!J977)="","",IFERROR(LOOKUP(2,1/ISNUMBER(SEARCH($R$2:$R$25,Applications!J977)),$S$2:$S$25),""))</f>
        <v/>
      </c>
      <c r="L977" s="26">
        <f>IF(K977="","",IF(COUNTIF(K$2:K977,K977)=1,COUNTIF(K$2:K$2000,K977)+(2001-ROW())/100000,""))</f>
        <v/>
      </c>
      <c r="M977" s="26">
        <f>IF(TRIM(Applications!D977)="","",TRIM(LEFT(TRIM(Applications!D977),FIND(",",TRIM(Applications!D977)&amp;",")-1)))</f>
        <v/>
      </c>
      <c r="N977" s="26">
        <f>IF(M977="","",IF(LEN(TRIM(LEFT(TRIM(MID(TRIM(Applications!D977),FIND(",",TRIM(Applications!D977)&amp;",")+1,200)),FIND(",",TRIM(MID(TRIM(Applications!D977),FIND(",",TRIM(Applications!D977)&amp;",")+1,200))&amp;",")-1)))=2,UPPER(TRIM(LEFT(TRIM(MID(TRIM(Applications!D977),FIND(",",TRIM(Applications!D977)&amp;",")+1,200)),FIND(",",TRIM(MID(TRIM(Applications!D977),FIND(",",TRIM(Applications!D977)&amp;",")+1,200))&amp;",")-1))),IFERROR(VLOOKUP(LOWER(TRIM(LEFT(TRIM(MID(TRIM(Applications!D977),FIND(",",TRIM(Applications!D977)&amp;",")+1,200)),FIND(",",TRIM(MID(TRIM(Applications!D977),FIND(",",TRIM(Applications!D977)&amp;",")+1,200))&amp;",")-1))),$U$2:$V$67,2,FALSE),"")))</f>
        <v/>
      </c>
      <c r="O977" s="26">
        <f>IF(M977="","",IF(N977="",M977,M977&amp;", "&amp;N977))</f>
        <v/>
      </c>
      <c r="P977" s="26">
        <f>IF(O977="","",IF(COUNTIF(O$2:O977,O977)=1,COUNTIF(O$2:O$2000,O977)+(2001-ROW())/100000,""))</f>
        <v/>
      </c>
    </row>
    <row r="978">
      <c r="A978" s="26">
        <f>IF(AND(ISNUMBER(Applications!A978),ISNUMBER(Applications!M978),OR(UPPER(TRIM(Applications!I978))="INTERVIEWING",UPPER(TRIM(Applications!I978))="REJECTED",UPPER(TRIM(Applications!I978))="OFFER")),IF(Applications!M978&gt;=Applications!A978,Applications!M978-Applications!A978,""),"")</f>
        <v/>
      </c>
      <c r="B978" s="26">
        <f>IF(AND(D978=1,ISNUMBER(Applications!A978)),WEEKDAY(Applications!A978),"")</f>
        <v/>
      </c>
      <c r="C978" s="27">
        <f>IF(AND(D978=1,ISNUMBER(Applications!A978)),Applications!A978-WEEKDAY(Applications!A978,3),"")</f>
        <v/>
      </c>
      <c r="D978" s="26">
        <f>IF(OR(UPPER(TRIM(Applications!I978))="APPLIED",UPPER(TRIM(Applications!I978))="INTERVIEWING",UPPER(TRIM(Applications!I978))="REJECTED",UPPER(TRIM(Applications!I978))="OFFER"),1,0)</f>
        <v/>
      </c>
      <c r="E978" s="26">
        <f>IF(AND(ISNUMBER(Applications!M978),OR(N(Applications!O978)&gt;0,UPPER(TRIM(Applications!I978))="INTERVIEWING",UPPER(TRIM(Applications!I978))="OFFER")),Applications!M978-WEEKDAY(Applications!M978,3),"")</f>
        <v/>
      </c>
      <c r="F978" s="26">
        <f>IF(AND(UPPER(TRIM(Applications!I978))="SKIPPED",ISNUMBER(Applications!A978)),Applications!A978-WEEKDAY(Applications!A978,3),"")</f>
        <v/>
      </c>
      <c r="G978" s="26">
        <f>IF(AND(UPPER(TRIM(Applications!I978))="BOOKMARKED",ISNUMBER(Applications!A978)),Applications!A978-WEEKDAY(Applications!A978,3),"")</f>
        <v/>
      </c>
      <c r="H978" s="26">
        <f>IF(AND(UPPER(TRIM(Applications!I978))="NOT APPLIED",ISNUMBER(Applications!A978)),Applications!A978-WEEKDAY(Applications!A978,3),"")</f>
        <v/>
      </c>
      <c r="I978" s="26">
        <f>IF(AND(UPPER(TRIM(Applications!I978))="REJECTED",ISNUMBER(Applications!M978)),Applications!M978-WEEKDAY(Applications!M978,3),"")</f>
        <v/>
      </c>
      <c r="J978" s="26">
        <f>IF(AND(UPPER(TRIM(Applications!I978))="OFFER",ISNUMBER(Applications!M978)),Applications!M978-WEEKDAY(Applications!M978,3),"")</f>
        <v/>
      </c>
      <c r="K978" s="26">
        <f>IF(TRIM(Applications!J978)="","",IFERROR(LOOKUP(2,1/ISNUMBER(SEARCH($R$2:$R$25,Applications!J978)),$S$2:$S$25),""))</f>
        <v/>
      </c>
      <c r="L978" s="26">
        <f>IF(K978="","",IF(COUNTIF(K$2:K978,K978)=1,COUNTIF(K$2:K$2000,K978)+(2001-ROW())/100000,""))</f>
        <v/>
      </c>
      <c r="M978" s="26">
        <f>IF(TRIM(Applications!D978)="","",TRIM(LEFT(TRIM(Applications!D978),FIND(",",TRIM(Applications!D978)&amp;",")-1)))</f>
        <v/>
      </c>
      <c r="N978" s="26">
        <f>IF(M978="","",IF(LEN(TRIM(LEFT(TRIM(MID(TRIM(Applications!D978),FIND(",",TRIM(Applications!D978)&amp;",")+1,200)),FIND(",",TRIM(MID(TRIM(Applications!D978),FIND(",",TRIM(Applications!D978)&amp;",")+1,200))&amp;",")-1)))=2,UPPER(TRIM(LEFT(TRIM(MID(TRIM(Applications!D978),FIND(",",TRIM(Applications!D978)&amp;",")+1,200)),FIND(",",TRIM(MID(TRIM(Applications!D978),FIND(",",TRIM(Applications!D978)&amp;",")+1,200))&amp;",")-1))),IFERROR(VLOOKUP(LOWER(TRIM(LEFT(TRIM(MID(TRIM(Applications!D978),FIND(",",TRIM(Applications!D978)&amp;",")+1,200)),FIND(",",TRIM(MID(TRIM(Applications!D978),FIND(",",TRIM(Applications!D978)&amp;",")+1,200))&amp;",")-1))),$U$2:$V$67,2,FALSE),"")))</f>
        <v/>
      </c>
      <c r="O978" s="26">
        <f>IF(M978="","",IF(N978="",M978,M978&amp;", "&amp;N978))</f>
        <v/>
      </c>
      <c r="P978" s="26">
        <f>IF(O978="","",IF(COUNTIF(O$2:O978,O978)=1,COUNTIF(O$2:O$2000,O978)+(2001-ROW())/100000,""))</f>
        <v/>
      </c>
    </row>
    <row r="979">
      <c r="A979" s="26">
        <f>IF(AND(ISNUMBER(Applications!A979),ISNUMBER(Applications!M979),OR(UPPER(TRIM(Applications!I979))="INTERVIEWING",UPPER(TRIM(Applications!I979))="REJECTED",UPPER(TRIM(Applications!I979))="OFFER")),IF(Applications!M979&gt;=Applications!A979,Applications!M979-Applications!A979,""),"")</f>
        <v/>
      </c>
      <c r="B979" s="26">
        <f>IF(AND(D979=1,ISNUMBER(Applications!A979)),WEEKDAY(Applications!A979),"")</f>
        <v/>
      </c>
      <c r="C979" s="27">
        <f>IF(AND(D979=1,ISNUMBER(Applications!A979)),Applications!A979-WEEKDAY(Applications!A979,3),"")</f>
        <v/>
      </c>
      <c r="D979" s="26">
        <f>IF(OR(UPPER(TRIM(Applications!I979))="APPLIED",UPPER(TRIM(Applications!I979))="INTERVIEWING",UPPER(TRIM(Applications!I979))="REJECTED",UPPER(TRIM(Applications!I979))="OFFER"),1,0)</f>
        <v/>
      </c>
      <c r="E979" s="26">
        <f>IF(AND(ISNUMBER(Applications!M979),OR(N(Applications!O979)&gt;0,UPPER(TRIM(Applications!I979))="INTERVIEWING",UPPER(TRIM(Applications!I979))="OFFER")),Applications!M979-WEEKDAY(Applications!M979,3),"")</f>
        <v/>
      </c>
      <c r="F979" s="26">
        <f>IF(AND(UPPER(TRIM(Applications!I979))="SKIPPED",ISNUMBER(Applications!A979)),Applications!A979-WEEKDAY(Applications!A979,3),"")</f>
        <v/>
      </c>
      <c r="G979" s="26">
        <f>IF(AND(UPPER(TRIM(Applications!I979))="BOOKMARKED",ISNUMBER(Applications!A979)),Applications!A979-WEEKDAY(Applications!A979,3),"")</f>
        <v/>
      </c>
      <c r="H979" s="26">
        <f>IF(AND(UPPER(TRIM(Applications!I979))="NOT APPLIED",ISNUMBER(Applications!A979)),Applications!A979-WEEKDAY(Applications!A979,3),"")</f>
        <v/>
      </c>
      <c r="I979" s="26">
        <f>IF(AND(UPPER(TRIM(Applications!I979))="REJECTED",ISNUMBER(Applications!M979)),Applications!M979-WEEKDAY(Applications!M979,3),"")</f>
        <v/>
      </c>
      <c r="J979" s="26">
        <f>IF(AND(UPPER(TRIM(Applications!I979))="OFFER",ISNUMBER(Applications!M979)),Applications!M979-WEEKDAY(Applications!M979,3),"")</f>
        <v/>
      </c>
      <c r="K979" s="26">
        <f>IF(TRIM(Applications!J979)="","",IFERROR(LOOKUP(2,1/ISNUMBER(SEARCH($R$2:$R$25,Applications!J979)),$S$2:$S$25),""))</f>
        <v/>
      </c>
      <c r="L979" s="26">
        <f>IF(K979="","",IF(COUNTIF(K$2:K979,K979)=1,COUNTIF(K$2:K$2000,K979)+(2001-ROW())/100000,""))</f>
        <v/>
      </c>
      <c r="M979" s="26">
        <f>IF(TRIM(Applications!D979)="","",TRIM(LEFT(TRIM(Applications!D979),FIND(",",TRIM(Applications!D979)&amp;",")-1)))</f>
        <v/>
      </c>
      <c r="N979" s="26">
        <f>IF(M979="","",IF(LEN(TRIM(LEFT(TRIM(MID(TRIM(Applications!D979),FIND(",",TRIM(Applications!D979)&amp;",")+1,200)),FIND(",",TRIM(MID(TRIM(Applications!D979),FIND(",",TRIM(Applications!D979)&amp;",")+1,200))&amp;",")-1)))=2,UPPER(TRIM(LEFT(TRIM(MID(TRIM(Applications!D979),FIND(",",TRIM(Applications!D979)&amp;",")+1,200)),FIND(",",TRIM(MID(TRIM(Applications!D979),FIND(",",TRIM(Applications!D979)&amp;",")+1,200))&amp;",")-1))),IFERROR(VLOOKUP(LOWER(TRIM(LEFT(TRIM(MID(TRIM(Applications!D979),FIND(",",TRIM(Applications!D979)&amp;",")+1,200)),FIND(",",TRIM(MID(TRIM(Applications!D979),FIND(",",TRIM(Applications!D979)&amp;",")+1,200))&amp;",")-1))),$U$2:$V$67,2,FALSE),"")))</f>
        <v/>
      </c>
      <c r="O979" s="26">
        <f>IF(M979="","",IF(N979="",M979,M979&amp;", "&amp;N979))</f>
        <v/>
      </c>
      <c r="P979" s="26">
        <f>IF(O979="","",IF(COUNTIF(O$2:O979,O979)=1,COUNTIF(O$2:O$2000,O979)+(2001-ROW())/100000,""))</f>
        <v/>
      </c>
    </row>
    <row r="980">
      <c r="A980" s="26">
        <f>IF(AND(ISNUMBER(Applications!A980),ISNUMBER(Applications!M980),OR(UPPER(TRIM(Applications!I980))="INTERVIEWING",UPPER(TRIM(Applications!I980))="REJECTED",UPPER(TRIM(Applications!I980))="OFFER")),IF(Applications!M980&gt;=Applications!A980,Applications!M980-Applications!A980,""),"")</f>
        <v/>
      </c>
      <c r="B980" s="26">
        <f>IF(AND(D980=1,ISNUMBER(Applications!A980)),WEEKDAY(Applications!A980),"")</f>
        <v/>
      </c>
      <c r="C980" s="27">
        <f>IF(AND(D980=1,ISNUMBER(Applications!A980)),Applications!A980-WEEKDAY(Applications!A980,3),"")</f>
        <v/>
      </c>
      <c r="D980" s="26">
        <f>IF(OR(UPPER(TRIM(Applications!I980))="APPLIED",UPPER(TRIM(Applications!I980))="INTERVIEWING",UPPER(TRIM(Applications!I980))="REJECTED",UPPER(TRIM(Applications!I980))="OFFER"),1,0)</f>
        <v/>
      </c>
      <c r="E980" s="26">
        <f>IF(AND(ISNUMBER(Applications!M980),OR(N(Applications!O980)&gt;0,UPPER(TRIM(Applications!I980))="INTERVIEWING",UPPER(TRIM(Applications!I980))="OFFER")),Applications!M980-WEEKDAY(Applications!M980,3),"")</f>
        <v/>
      </c>
      <c r="F980" s="26">
        <f>IF(AND(UPPER(TRIM(Applications!I980))="SKIPPED",ISNUMBER(Applications!A980)),Applications!A980-WEEKDAY(Applications!A980,3),"")</f>
        <v/>
      </c>
      <c r="G980" s="26">
        <f>IF(AND(UPPER(TRIM(Applications!I980))="BOOKMARKED",ISNUMBER(Applications!A980)),Applications!A980-WEEKDAY(Applications!A980,3),"")</f>
        <v/>
      </c>
      <c r="H980" s="26">
        <f>IF(AND(UPPER(TRIM(Applications!I980))="NOT APPLIED",ISNUMBER(Applications!A980)),Applications!A980-WEEKDAY(Applications!A980,3),"")</f>
        <v/>
      </c>
      <c r="I980" s="26">
        <f>IF(AND(UPPER(TRIM(Applications!I980))="REJECTED",ISNUMBER(Applications!M980)),Applications!M980-WEEKDAY(Applications!M980,3),"")</f>
        <v/>
      </c>
      <c r="J980" s="26">
        <f>IF(AND(UPPER(TRIM(Applications!I980))="OFFER",ISNUMBER(Applications!M980)),Applications!M980-WEEKDAY(Applications!M980,3),"")</f>
        <v/>
      </c>
      <c r="K980" s="26">
        <f>IF(TRIM(Applications!J980)="","",IFERROR(LOOKUP(2,1/ISNUMBER(SEARCH($R$2:$R$25,Applications!J980)),$S$2:$S$25),""))</f>
        <v/>
      </c>
      <c r="L980" s="26">
        <f>IF(K980="","",IF(COUNTIF(K$2:K980,K980)=1,COUNTIF(K$2:K$2000,K980)+(2001-ROW())/100000,""))</f>
        <v/>
      </c>
      <c r="M980" s="26">
        <f>IF(TRIM(Applications!D980)="","",TRIM(LEFT(TRIM(Applications!D980),FIND(",",TRIM(Applications!D980)&amp;",")-1)))</f>
        <v/>
      </c>
      <c r="N980" s="26">
        <f>IF(M980="","",IF(LEN(TRIM(LEFT(TRIM(MID(TRIM(Applications!D980),FIND(",",TRIM(Applications!D980)&amp;",")+1,200)),FIND(",",TRIM(MID(TRIM(Applications!D980),FIND(",",TRIM(Applications!D980)&amp;",")+1,200))&amp;",")-1)))=2,UPPER(TRIM(LEFT(TRIM(MID(TRIM(Applications!D980),FIND(",",TRIM(Applications!D980)&amp;",")+1,200)),FIND(",",TRIM(MID(TRIM(Applications!D980),FIND(",",TRIM(Applications!D980)&amp;",")+1,200))&amp;",")-1))),IFERROR(VLOOKUP(LOWER(TRIM(LEFT(TRIM(MID(TRIM(Applications!D980),FIND(",",TRIM(Applications!D980)&amp;",")+1,200)),FIND(",",TRIM(MID(TRIM(Applications!D980),FIND(",",TRIM(Applications!D980)&amp;",")+1,200))&amp;",")-1))),$U$2:$V$67,2,FALSE),"")))</f>
        <v/>
      </c>
      <c r="O980" s="26">
        <f>IF(M980="","",IF(N980="",M980,M980&amp;", "&amp;N980))</f>
        <v/>
      </c>
      <c r="P980" s="26">
        <f>IF(O980="","",IF(COUNTIF(O$2:O980,O980)=1,COUNTIF(O$2:O$2000,O980)+(2001-ROW())/100000,""))</f>
        <v/>
      </c>
    </row>
    <row r="981">
      <c r="A981" s="26">
        <f>IF(AND(ISNUMBER(Applications!A981),ISNUMBER(Applications!M981),OR(UPPER(TRIM(Applications!I981))="INTERVIEWING",UPPER(TRIM(Applications!I981))="REJECTED",UPPER(TRIM(Applications!I981))="OFFER")),IF(Applications!M981&gt;=Applications!A981,Applications!M981-Applications!A981,""),"")</f>
        <v/>
      </c>
      <c r="B981" s="26">
        <f>IF(AND(D981=1,ISNUMBER(Applications!A981)),WEEKDAY(Applications!A981),"")</f>
        <v/>
      </c>
      <c r="C981" s="27">
        <f>IF(AND(D981=1,ISNUMBER(Applications!A981)),Applications!A981-WEEKDAY(Applications!A981,3),"")</f>
        <v/>
      </c>
      <c r="D981" s="26">
        <f>IF(OR(UPPER(TRIM(Applications!I981))="APPLIED",UPPER(TRIM(Applications!I981))="INTERVIEWING",UPPER(TRIM(Applications!I981))="REJECTED",UPPER(TRIM(Applications!I981))="OFFER"),1,0)</f>
        <v/>
      </c>
      <c r="E981" s="26">
        <f>IF(AND(ISNUMBER(Applications!M981),OR(N(Applications!O981)&gt;0,UPPER(TRIM(Applications!I981))="INTERVIEWING",UPPER(TRIM(Applications!I981))="OFFER")),Applications!M981-WEEKDAY(Applications!M981,3),"")</f>
        <v/>
      </c>
      <c r="F981" s="26">
        <f>IF(AND(UPPER(TRIM(Applications!I981))="SKIPPED",ISNUMBER(Applications!A981)),Applications!A981-WEEKDAY(Applications!A981,3),"")</f>
        <v/>
      </c>
      <c r="G981" s="26">
        <f>IF(AND(UPPER(TRIM(Applications!I981))="BOOKMARKED",ISNUMBER(Applications!A981)),Applications!A981-WEEKDAY(Applications!A981,3),"")</f>
        <v/>
      </c>
      <c r="H981" s="26">
        <f>IF(AND(UPPER(TRIM(Applications!I981))="NOT APPLIED",ISNUMBER(Applications!A981)),Applications!A981-WEEKDAY(Applications!A981,3),"")</f>
        <v/>
      </c>
      <c r="I981" s="26">
        <f>IF(AND(UPPER(TRIM(Applications!I981))="REJECTED",ISNUMBER(Applications!M981)),Applications!M981-WEEKDAY(Applications!M981,3),"")</f>
        <v/>
      </c>
      <c r="J981" s="26">
        <f>IF(AND(UPPER(TRIM(Applications!I981))="OFFER",ISNUMBER(Applications!M981)),Applications!M981-WEEKDAY(Applications!M981,3),"")</f>
        <v/>
      </c>
      <c r="K981" s="26">
        <f>IF(TRIM(Applications!J981)="","",IFERROR(LOOKUP(2,1/ISNUMBER(SEARCH($R$2:$R$25,Applications!J981)),$S$2:$S$25),""))</f>
        <v/>
      </c>
      <c r="L981" s="26">
        <f>IF(K981="","",IF(COUNTIF(K$2:K981,K981)=1,COUNTIF(K$2:K$2000,K981)+(2001-ROW())/100000,""))</f>
        <v/>
      </c>
      <c r="M981" s="26">
        <f>IF(TRIM(Applications!D981)="","",TRIM(LEFT(TRIM(Applications!D981),FIND(",",TRIM(Applications!D981)&amp;",")-1)))</f>
        <v/>
      </c>
      <c r="N981" s="26">
        <f>IF(M981="","",IF(LEN(TRIM(LEFT(TRIM(MID(TRIM(Applications!D981),FIND(",",TRIM(Applications!D981)&amp;",")+1,200)),FIND(",",TRIM(MID(TRIM(Applications!D981),FIND(",",TRIM(Applications!D981)&amp;",")+1,200))&amp;",")-1)))=2,UPPER(TRIM(LEFT(TRIM(MID(TRIM(Applications!D981),FIND(",",TRIM(Applications!D981)&amp;",")+1,200)),FIND(",",TRIM(MID(TRIM(Applications!D981),FIND(",",TRIM(Applications!D981)&amp;",")+1,200))&amp;",")-1))),IFERROR(VLOOKUP(LOWER(TRIM(LEFT(TRIM(MID(TRIM(Applications!D981),FIND(",",TRIM(Applications!D981)&amp;",")+1,200)),FIND(",",TRIM(MID(TRIM(Applications!D981),FIND(",",TRIM(Applications!D981)&amp;",")+1,200))&amp;",")-1))),$U$2:$V$67,2,FALSE),"")))</f>
        <v/>
      </c>
      <c r="O981" s="26">
        <f>IF(M981="","",IF(N981="",M981,M981&amp;", "&amp;N981))</f>
        <v/>
      </c>
      <c r="P981" s="26">
        <f>IF(O981="","",IF(COUNTIF(O$2:O981,O981)=1,COUNTIF(O$2:O$2000,O981)+(2001-ROW())/100000,""))</f>
        <v/>
      </c>
    </row>
    <row r="982">
      <c r="A982" s="26">
        <f>IF(AND(ISNUMBER(Applications!A982),ISNUMBER(Applications!M982),OR(UPPER(TRIM(Applications!I982))="INTERVIEWING",UPPER(TRIM(Applications!I982))="REJECTED",UPPER(TRIM(Applications!I982))="OFFER")),IF(Applications!M982&gt;=Applications!A982,Applications!M982-Applications!A982,""),"")</f>
        <v/>
      </c>
      <c r="B982" s="26">
        <f>IF(AND(D982=1,ISNUMBER(Applications!A982)),WEEKDAY(Applications!A982),"")</f>
        <v/>
      </c>
      <c r="C982" s="27">
        <f>IF(AND(D982=1,ISNUMBER(Applications!A982)),Applications!A982-WEEKDAY(Applications!A982,3),"")</f>
        <v/>
      </c>
      <c r="D982" s="26">
        <f>IF(OR(UPPER(TRIM(Applications!I982))="APPLIED",UPPER(TRIM(Applications!I982))="INTERVIEWING",UPPER(TRIM(Applications!I982))="REJECTED",UPPER(TRIM(Applications!I982))="OFFER"),1,0)</f>
        <v/>
      </c>
      <c r="E982" s="26">
        <f>IF(AND(ISNUMBER(Applications!M982),OR(N(Applications!O982)&gt;0,UPPER(TRIM(Applications!I982))="INTERVIEWING",UPPER(TRIM(Applications!I982))="OFFER")),Applications!M982-WEEKDAY(Applications!M982,3),"")</f>
        <v/>
      </c>
      <c r="F982" s="26">
        <f>IF(AND(UPPER(TRIM(Applications!I982))="SKIPPED",ISNUMBER(Applications!A982)),Applications!A982-WEEKDAY(Applications!A982,3),"")</f>
        <v/>
      </c>
      <c r="G982" s="26">
        <f>IF(AND(UPPER(TRIM(Applications!I982))="BOOKMARKED",ISNUMBER(Applications!A982)),Applications!A982-WEEKDAY(Applications!A982,3),"")</f>
        <v/>
      </c>
      <c r="H982" s="26">
        <f>IF(AND(UPPER(TRIM(Applications!I982))="NOT APPLIED",ISNUMBER(Applications!A982)),Applications!A982-WEEKDAY(Applications!A982,3),"")</f>
        <v/>
      </c>
      <c r="I982" s="26">
        <f>IF(AND(UPPER(TRIM(Applications!I982))="REJECTED",ISNUMBER(Applications!M982)),Applications!M982-WEEKDAY(Applications!M982,3),"")</f>
        <v/>
      </c>
      <c r="J982" s="26">
        <f>IF(AND(UPPER(TRIM(Applications!I982))="OFFER",ISNUMBER(Applications!M982)),Applications!M982-WEEKDAY(Applications!M982,3),"")</f>
        <v/>
      </c>
      <c r="K982" s="26">
        <f>IF(TRIM(Applications!J982)="","",IFERROR(LOOKUP(2,1/ISNUMBER(SEARCH($R$2:$R$25,Applications!J982)),$S$2:$S$25),""))</f>
        <v/>
      </c>
      <c r="L982" s="26">
        <f>IF(K982="","",IF(COUNTIF(K$2:K982,K982)=1,COUNTIF(K$2:K$2000,K982)+(2001-ROW())/100000,""))</f>
        <v/>
      </c>
      <c r="M982" s="26">
        <f>IF(TRIM(Applications!D982)="","",TRIM(LEFT(TRIM(Applications!D982),FIND(",",TRIM(Applications!D982)&amp;",")-1)))</f>
        <v/>
      </c>
      <c r="N982" s="26">
        <f>IF(M982="","",IF(LEN(TRIM(LEFT(TRIM(MID(TRIM(Applications!D982),FIND(",",TRIM(Applications!D982)&amp;",")+1,200)),FIND(",",TRIM(MID(TRIM(Applications!D982),FIND(",",TRIM(Applications!D982)&amp;",")+1,200))&amp;",")-1)))=2,UPPER(TRIM(LEFT(TRIM(MID(TRIM(Applications!D982),FIND(",",TRIM(Applications!D982)&amp;",")+1,200)),FIND(",",TRIM(MID(TRIM(Applications!D982),FIND(",",TRIM(Applications!D982)&amp;",")+1,200))&amp;",")-1))),IFERROR(VLOOKUP(LOWER(TRIM(LEFT(TRIM(MID(TRIM(Applications!D982),FIND(",",TRIM(Applications!D982)&amp;",")+1,200)),FIND(",",TRIM(MID(TRIM(Applications!D982),FIND(",",TRIM(Applications!D982)&amp;",")+1,200))&amp;",")-1))),$U$2:$V$67,2,FALSE),"")))</f>
        <v/>
      </c>
      <c r="O982" s="26">
        <f>IF(M982="","",IF(N982="",M982,M982&amp;", "&amp;N982))</f>
        <v/>
      </c>
      <c r="P982" s="26">
        <f>IF(O982="","",IF(COUNTIF(O$2:O982,O982)=1,COUNTIF(O$2:O$2000,O982)+(2001-ROW())/100000,""))</f>
        <v/>
      </c>
    </row>
    <row r="983">
      <c r="A983" s="26">
        <f>IF(AND(ISNUMBER(Applications!A983),ISNUMBER(Applications!M983),OR(UPPER(TRIM(Applications!I983))="INTERVIEWING",UPPER(TRIM(Applications!I983))="REJECTED",UPPER(TRIM(Applications!I983))="OFFER")),IF(Applications!M983&gt;=Applications!A983,Applications!M983-Applications!A983,""),"")</f>
        <v/>
      </c>
      <c r="B983" s="26">
        <f>IF(AND(D983=1,ISNUMBER(Applications!A983)),WEEKDAY(Applications!A983),"")</f>
        <v/>
      </c>
      <c r="C983" s="27">
        <f>IF(AND(D983=1,ISNUMBER(Applications!A983)),Applications!A983-WEEKDAY(Applications!A983,3),"")</f>
        <v/>
      </c>
      <c r="D983" s="26">
        <f>IF(OR(UPPER(TRIM(Applications!I983))="APPLIED",UPPER(TRIM(Applications!I983))="INTERVIEWING",UPPER(TRIM(Applications!I983))="REJECTED",UPPER(TRIM(Applications!I983))="OFFER"),1,0)</f>
        <v/>
      </c>
      <c r="E983" s="26">
        <f>IF(AND(ISNUMBER(Applications!M983),OR(N(Applications!O983)&gt;0,UPPER(TRIM(Applications!I983))="INTERVIEWING",UPPER(TRIM(Applications!I983))="OFFER")),Applications!M983-WEEKDAY(Applications!M983,3),"")</f>
        <v/>
      </c>
      <c r="F983" s="26">
        <f>IF(AND(UPPER(TRIM(Applications!I983))="SKIPPED",ISNUMBER(Applications!A983)),Applications!A983-WEEKDAY(Applications!A983,3),"")</f>
        <v/>
      </c>
      <c r="G983" s="26">
        <f>IF(AND(UPPER(TRIM(Applications!I983))="BOOKMARKED",ISNUMBER(Applications!A983)),Applications!A983-WEEKDAY(Applications!A983,3),"")</f>
        <v/>
      </c>
      <c r="H983" s="26">
        <f>IF(AND(UPPER(TRIM(Applications!I983))="NOT APPLIED",ISNUMBER(Applications!A983)),Applications!A983-WEEKDAY(Applications!A983,3),"")</f>
        <v/>
      </c>
      <c r="I983" s="26">
        <f>IF(AND(UPPER(TRIM(Applications!I983))="REJECTED",ISNUMBER(Applications!M983)),Applications!M983-WEEKDAY(Applications!M983,3),"")</f>
        <v/>
      </c>
      <c r="J983" s="26">
        <f>IF(AND(UPPER(TRIM(Applications!I983))="OFFER",ISNUMBER(Applications!M983)),Applications!M983-WEEKDAY(Applications!M983,3),"")</f>
        <v/>
      </c>
      <c r="K983" s="26">
        <f>IF(TRIM(Applications!J983)="","",IFERROR(LOOKUP(2,1/ISNUMBER(SEARCH($R$2:$R$25,Applications!J983)),$S$2:$S$25),""))</f>
        <v/>
      </c>
      <c r="L983" s="26">
        <f>IF(K983="","",IF(COUNTIF(K$2:K983,K983)=1,COUNTIF(K$2:K$2000,K983)+(2001-ROW())/100000,""))</f>
        <v/>
      </c>
      <c r="M983" s="26">
        <f>IF(TRIM(Applications!D983)="","",TRIM(LEFT(TRIM(Applications!D983),FIND(",",TRIM(Applications!D983)&amp;",")-1)))</f>
        <v/>
      </c>
      <c r="N983" s="26">
        <f>IF(M983="","",IF(LEN(TRIM(LEFT(TRIM(MID(TRIM(Applications!D983),FIND(",",TRIM(Applications!D983)&amp;",")+1,200)),FIND(",",TRIM(MID(TRIM(Applications!D983),FIND(",",TRIM(Applications!D983)&amp;",")+1,200))&amp;",")-1)))=2,UPPER(TRIM(LEFT(TRIM(MID(TRIM(Applications!D983),FIND(",",TRIM(Applications!D983)&amp;",")+1,200)),FIND(",",TRIM(MID(TRIM(Applications!D983),FIND(",",TRIM(Applications!D983)&amp;",")+1,200))&amp;",")-1))),IFERROR(VLOOKUP(LOWER(TRIM(LEFT(TRIM(MID(TRIM(Applications!D983),FIND(",",TRIM(Applications!D983)&amp;",")+1,200)),FIND(",",TRIM(MID(TRIM(Applications!D983),FIND(",",TRIM(Applications!D983)&amp;",")+1,200))&amp;",")-1))),$U$2:$V$67,2,FALSE),"")))</f>
        <v/>
      </c>
      <c r="O983" s="26">
        <f>IF(M983="","",IF(N983="",M983,M983&amp;", "&amp;N983))</f>
        <v/>
      </c>
      <c r="P983" s="26">
        <f>IF(O983="","",IF(COUNTIF(O$2:O983,O983)=1,COUNTIF(O$2:O$2000,O983)+(2001-ROW())/100000,""))</f>
        <v/>
      </c>
    </row>
    <row r="984">
      <c r="A984" s="26">
        <f>IF(AND(ISNUMBER(Applications!A984),ISNUMBER(Applications!M984),OR(UPPER(TRIM(Applications!I984))="INTERVIEWING",UPPER(TRIM(Applications!I984))="REJECTED",UPPER(TRIM(Applications!I984))="OFFER")),IF(Applications!M984&gt;=Applications!A984,Applications!M984-Applications!A984,""),"")</f>
        <v/>
      </c>
      <c r="B984" s="26">
        <f>IF(AND(D984=1,ISNUMBER(Applications!A984)),WEEKDAY(Applications!A984),"")</f>
        <v/>
      </c>
      <c r="C984" s="27">
        <f>IF(AND(D984=1,ISNUMBER(Applications!A984)),Applications!A984-WEEKDAY(Applications!A984,3),"")</f>
        <v/>
      </c>
      <c r="D984" s="26">
        <f>IF(OR(UPPER(TRIM(Applications!I984))="APPLIED",UPPER(TRIM(Applications!I984))="INTERVIEWING",UPPER(TRIM(Applications!I984))="REJECTED",UPPER(TRIM(Applications!I984))="OFFER"),1,0)</f>
        <v/>
      </c>
      <c r="E984" s="26">
        <f>IF(AND(ISNUMBER(Applications!M984),OR(N(Applications!O984)&gt;0,UPPER(TRIM(Applications!I984))="INTERVIEWING",UPPER(TRIM(Applications!I984))="OFFER")),Applications!M984-WEEKDAY(Applications!M984,3),"")</f>
        <v/>
      </c>
      <c r="F984" s="26">
        <f>IF(AND(UPPER(TRIM(Applications!I984))="SKIPPED",ISNUMBER(Applications!A984)),Applications!A984-WEEKDAY(Applications!A984,3),"")</f>
        <v/>
      </c>
      <c r="G984" s="26">
        <f>IF(AND(UPPER(TRIM(Applications!I984))="BOOKMARKED",ISNUMBER(Applications!A984)),Applications!A984-WEEKDAY(Applications!A984,3),"")</f>
        <v/>
      </c>
      <c r="H984" s="26">
        <f>IF(AND(UPPER(TRIM(Applications!I984))="NOT APPLIED",ISNUMBER(Applications!A984)),Applications!A984-WEEKDAY(Applications!A984,3),"")</f>
        <v/>
      </c>
      <c r="I984" s="26">
        <f>IF(AND(UPPER(TRIM(Applications!I984))="REJECTED",ISNUMBER(Applications!M984)),Applications!M984-WEEKDAY(Applications!M984,3),"")</f>
        <v/>
      </c>
      <c r="J984" s="26">
        <f>IF(AND(UPPER(TRIM(Applications!I984))="OFFER",ISNUMBER(Applications!M984)),Applications!M984-WEEKDAY(Applications!M984,3),"")</f>
        <v/>
      </c>
      <c r="K984" s="26">
        <f>IF(TRIM(Applications!J984)="","",IFERROR(LOOKUP(2,1/ISNUMBER(SEARCH($R$2:$R$25,Applications!J984)),$S$2:$S$25),""))</f>
        <v/>
      </c>
      <c r="L984" s="26">
        <f>IF(K984="","",IF(COUNTIF(K$2:K984,K984)=1,COUNTIF(K$2:K$2000,K984)+(2001-ROW())/100000,""))</f>
        <v/>
      </c>
      <c r="M984" s="26">
        <f>IF(TRIM(Applications!D984)="","",TRIM(LEFT(TRIM(Applications!D984),FIND(",",TRIM(Applications!D984)&amp;",")-1)))</f>
        <v/>
      </c>
      <c r="N984" s="26">
        <f>IF(M984="","",IF(LEN(TRIM(LEFT(TRIM(MID(TRIM(Applications!D984),FIND(",",TRIM(Applications!D984)&amp;",")+1,200)),FIND(",",TRIM(MID(TRIM(Applications!D984),FIND(",",TRIM(Applications!D984)&amp;",")+1,200))&amp;",")-1)))=2,UPPER(TRIM(LEFT(TRIM(MID(TRIM(Applications!D984),FIND(",",TRIM(Applications!D984)&amp;",")+1,200)),FIND(",",TRIM(MID(TRIM(Applications!D984),FIND(",",TRIM(Applications!D984)&amp;",")+1,200))&amp;",")-1))),IFERROR(VLOOKUP(LOWER(TRIM(LEFT(TRIM(MID(TRIM(Applications!D984),FIND(",",TRIM(Applications!D984)&amp;",")+1,200)),FIND(",",TRIM(MID(TRIM(Applications!D984),FIND(",",TRIM(Applications!D984)&amp;",")+1,200))&amp;",")-1))),$U$2:$V$67,2,FALSE),"")))</f>
        <v/>
      </c>
      <c r="O984" s="26">
        <f>IF(M984="","",IF(N984="",M984,M984&amp;", "&amp;N984))</f>
        <v/>
      </c>
      <c r="P984" s="26">
        <f>IF(O984="","",IF(COUNTIF(O$2:O984,O984)=1,COUNTIF(O$2:O$2000,O984)+(2001-ROW())/100000,""))</f>
        <v/>
      </c>
    </row>
    <row r="985">
      <c r="A985" s="26">
        <f>IF(AND(ISNUMBER(Applications!A985),ISNUMBER(Applications!M985),OR(UPPER(TRIM(Applications!I985))="INTERVIEWING",UPPER(TRIM(Applications!I985))="REJECTED",UPPER(TRIM(Applications!I985))="OFFER")),IF(Applications!M985&gt;=Applications!A985,Applications!M985-Applications!A985,""),"")</f>
        <v/>
      </c>
      <c r="B985" s="26">
        <f>IF(AND(D985=1,ISNUMBER(Applications!A985)),WEEKDAY(Applications!A985),"")</f>
        <v/>
      </c>
      <c r="C985" s="27">
        <f>IF(AND(D985=1,ISNUMBER(Applications!A985)),Applications!A985-WEEKDAY(Applications!A985,3),"")</f>
        <v/>
      </c>
      <c r="D985" s="26">
        <f>IF(OR(UPPER(TRIM(Applications!I985))="APPLIED",UPPER(TRIM(Applications!I985))="INTERVIEWING",UPPER(TRIM(Applications!I985))="REJECTED",UPPER(TRIM(Applications!I985))="OFFER"),1,0)</f>
        <v/>
      </c>
      <c r="E985" s="26">
        <f>IF(AND(ISNUMBER(Applications!M985),OR(N(Applications!O985)&gt;0,UPPER(TRIM(Applications!I985))="INTERVIEWING",UPPER(TRIM(Applications!I985))="OFFER")),Applications!M985-WEEKDAY(Applications!M985,3),"")</f>
        <v/>
      </c>
      <c r="F985" s="26">
        <f>IF(AND(UPPER(TRIM(Applications!I985))="SKIPPED",ISNUMBER(Applications!A985)),Applications!A985-WEEKDAY(Applications!A985,3),"")</f>
        <v/>
      </c>
      <c r="G985" s="26">
        <f>IF(AND(UPPER(TRIM(Applications!I985))="BOOKMARKED",ISNUMBER(Applications!A985)),Applications!A985-WEEKDAY(Applications!A985,3),"")</f>
        <v/>
      </c>
      <c r="H985" s="26">
        <f>IF(AND(UPPER(TRIM(Applications!I985))="NOT APPLIED",ISNUMBER(Applications!A985)),Applications!A985-WEEKDAY(Applications!A985,3),"")</f>
        <v/>
      </c>
      <c r="I985" s="26">
        <f>IF(AND(UPPER(TRIM(Applications!I985))="REJECTED",ISNUMBER(Applications!M985)),Applications!M985-WEEKDAY(Applications!M985,3),"")</f>
        <v/>
      </c>
      <c r="J985" s="26">
        <f>IF(AND(UPPER(TRIM(Applications!I985))="OFFER",ISNUMBER(Applications!M985)),Applications!M985-WEEKDAY(Applications!M985,3),"")</f>
        <v/>
      </c>
      <c r="K985" s="26">
        <f>IF(TRIM(Applications!J985)="","",IFERROR(LOOKUP(2,1/ISNUMBER(SEARCH($R$2:$R$25,Applications!J985)),$S$2:$S$25),""))</f>
        <v/>
      </c>
      <c r="L985" s="26">
        <f>IF(K985="","",IF(COUNTIF(K$2:K985,K985)=1,COUNTIF(K$2:K$2000,K985)+(2001-ROW())/100000,""))</f>
        <v/>
      </c>
      <c r="M985" s="26">
        <f>IF(TRIM(Applications!D985)="","",TRIM(LEFT(TRIM(Applications!D985),FIND(",",TRIM(Applications!D985)&amp;",")-1)))</f>
        <v/>
      </c>
      <c r="N985" s="26">
        <f>IF(M985="","",IF(LEN(TRIM(LEFT(TRIM(MID(TRIM(Applications!D985),FIND(",",TRIM(Applications!D985)&amp;",")+1,200)),FIND(",",TRIM(MID(TRIM(Applications!D985),FIND(",",TRIM(Applications!D985)&amp;",")+1,200))&amp;",")-1)))=2,UPPER(TRIM(LEFT(TRIM(MID(TRIM(Applications!D985),FIND(",",TRIM(Applications!D985)&amp;",")+1,200)),FIND(",",TRIM(MID(TRIM(Applications!D985),FIND(",",TRIM(Applications!D985)&amp;",")+1,200))&amp;",")-1))),IFERROR(VLOOKUP(LOWER(TRIM(LEFT(TRIM(MID(TRIM(Applications!D985),FIND(",",TRIM(Applications!D985)&amp;",")+1,200)),FIND(",",TRIM(MID(TRIM(Applications!D985),FIND(",",TRIM(Applications!D985)&amp;",")+1,200))&amp;",")-1))),$U$2:$V$67,2,FALSE),"")))</f>
        <v/>
      </c>
      <c r="O985" s="26">
        <f>IF(M985="","",IF(N985="",M985,M985&amp;", "&amp;N985))</f>
        <v/>
      </c>
      <c r="P985" s="26">
        <f>IF(O985="","",IF(COUNTIF(O$2:O985,O985)=1,COUNTIF(O$2:O$2000,O985)+(2001-ROW())/100000,""))</f>
        <v/>
      </c>
    </row>
    <row r="986">
      <c r="A986" s="26">
        <f>IF(AND(ISNUMBER(Applications!A986),ISNUMBER(Applications!M986),OR(UPPER(TRIM(Applications!I986))="INTERVIEWING",UPPER(TRIM(Applications!I986))="REJECTED",UPPER(TRIM(Applications!I986))="OFFER")),IF(Applications!M986&gt;=Applications!A986,Applications!M986-Applications!A986,""),"")</f>
        <v/>
      </c>
      <c r="B986" s="26">
        <f>IF(AND(D986=1,ISNUMBER(Applications!A986)),WEEKDAY(Applications!A986),"")</f>
        <v/>
      </c>
      <c r="C986" s="27">
        <f>IF(AND(D986=1,ISNUMBER(Applications!A986)),Applications!A986-WEEKDAY(Applications!A986,3),"")</f>
        <v/>
      </c>
      <c r="D986" s="26">
        <f>IF(OR(UPPER(TRIM(Applications!I986))="APPLIED",UPPER(TRIM(Applications!I986))="INTERVIEWING",UPPER(TRIM(Applications!I986))="REJECTED",UPPER(TRIM(Applications!I986))="OFFER"),1,0)</f>
        <v/>
      </c>
      <c r="E986" s="26">
        <f>IF(AND(ISNUMBER(Applications!M986),OR(N(Applications!O986)&gt;0,UPPER(TRIM(Applications!I986))="INTERVIEWING",UPPER(TRIM(Applications!I986))="OFFER")),Applications!M986-WEEKDAY(Applications!M986,3),"")</f>
        <v/>
      </c>
      <c r="F986" s="26">
        <f>IF(AND(UPPER(TRIM(Applications!I986))="SKIPPED",ISNUMBER(Applications!A986)),Applications!A986-WEEKDAY(Applications!A986,3),"")</f>
        <v/>
      </c>
      <c r="G986" s="26">
        <f>IF(AND(UPPER(TRIM(Applications!I986))="BOOKMARKED",ISNUMBER(Applications!A986)),Applications!A986-WEEKDAY(Applications!A986,3),"")</f>
        <v/>
      </c>
      <c r="H986" s="26">
        <f>IF(AND(UPPER(TRIM(Applications!I986))="NOT APPLIED",ISNUMBER(Applications!A986)),Applications!A986-WEEKDAY(Applications!A986,3),"")</f>
        <v/>
      </c>
      <c r="I986" s="26">
        <f>IF(AND(UPPER(TRIM(Applications!I986))="REJECTED",ISNUMBER(Applications!M986)),Applications!M986-WEEKDAY(Applications!M986,3),"")</f>
        <v/>
      </c>
      <c r="J986" s="26">
        <f>IF(AND(UPPER(TRIM(Applications!I986))="OFFER",ISNUMBER(Applications!M986)),Applications!M986-WEEKDAY(Applications!M986,3),"")</f>
        <v/>
      </c>
      <c r="K986" s="26">
        <f>IF(TRIM(Applications!J986)="","",IFERROR(LOOKUP(2,1/ISNUMBER(SEARCH($R$2:$R$25,Applications!J986)),$S$2:$S$25),""))</f>
        <v/>
      </c>
      <c r="L986" s="26">
        <f>IF(K986="","",IF(COUNTIF(K$2:K986,K986)=1,COUNTIF(K$2:K$2000,K986)+(2001-ROW())/100000,""))</f>
        <v/>
      </c>
      <c r="M986" s="26">
        <f>IF(TRIM(Applications!D986)="","",TRIM(LEFT(TRIM(Applications!D986),FIND(",",TRIM(Applications!D986)&amp;",")-1)))</f>
        <v/>
      </c>
      <c r="N986" s="26">
        <f>IF(M986="","",IF(LEN(TRIM(LEFT(TRIM(MID(TRIM(Applications!D986),FIND(",",TRIM(Applications!D986)&amp;",")+1,200)),FIND(",",TRIM(MID(TRIM(Applications!D986),FIND(",",TRIM(Applications!D986)&amp;",")+1,200))&amp;",")-1)))=2,UPPER(TRIM(LEFT(TRIM(MID(TRIM(Applications!D986),FIND(",",TRIM(Applications!D986)&amp;",")+1,200)),FIND(",",TRIM(MID(TRIM(Applications!D986),FIND(",",TRIM(Applications!D986)&amp;",")+1,200))&amp;",")-1))),IFERROR(VLOOKUP(LOWER(TRIM(LEFT(TRIM(MID(TRIM(Applications!D986),FIND(",",TRIM(Applications!D986)&amp;",")+1,200)),FIND(",",TRIM(MID(TRIM(Applications!D986),FIND(",",TRIM(Applications!D986)&amp;",")+1,200))&amp;",")-1))),$U$2:$V$67,2,FALSE),"")))</f>
        <v/>
      </c>
      <c r="O986" s="26">
        <f>IF(M986="","",IF(N986="",M986,M986&amp;", "&amp;N986))</f>
        <v/>
      </c>
      <c r="P986" s="26">
        <f>IF(O986="","",IF(COUNTIF(O$2:O986,O986)=1,COUNTIF(O$2:O$2000,O986)+(2001-ROW())/100000,""))</f>
        <v/>
      </c>
    </row>
    <row r="987">
      <c r="A987" s="26">
        <f>IF(AND(ISNUMBER(Applications!A987),ISNUMBER(Applications!M987),OR(UPPER(TRIM(Applications!I987))="INTERVIEWING",UPPER(TRIM(Applications!I987))="REJECTED",UPPER(TRIM(Applications!I987))="OFFER")),IF(Applications!M987&gt;=Applications!A987,Applications!M987-Applications!A987,""),"")</f>
        <v/>
      </c>
      <c r="B987" s="26">
        <f>IF(AND(D987=1,ISNUMBER(Applications!A987)),WEEKDAY(Applications!A987),"")</f>
        <v/>
      </c>
      <c r="C987" s="27">
        <f>IF(AND(D987=1,ISNUMBER(Applications!A987)),Applications!A987-WEEKDAY(Applications!A987,3),"")</f>
        <v/>
      </c>
      <c r="D987" s="26">
        <f>IF(OR(UPPER(TRIM(Applications!I987))="APPLIED",UPPER(TRIM(Applications!I987))="INTERVIEWING",UPPER(TRIM(Applications!I987))="REJECTED",UPPER(TRIM(Applications!I987))="OFFER"),1,0)</f>
        <v/>
      </c>
      <c r="E987" s="26">
        <f>IF(AND(ISNUMBER(Applications!M987),OR(N(Applications!O987)&gt;0,UPPER(TRIM(Applications!I987))="INTERVIEWING",UPPER(TRIM(Applications!I987))="OFFER")),Applications!M987-WEEKDAY(Applications!M987,3),"")</f>
        <v/>
      </c>
      <c r="F987" s="26">
        <f>IF(AND(UPPER(TRIM(Applications!I987))="SKIPPED",ISNUMBER(Applications!A987)),Applications!A987-WEEKDAY(Applications!A987,3),"")</f>
        <v/>
      </c>
      <c r="G987" s="26">
        <f>IF(AND(UPPER(TRIM(Applications!I987))="BOOKMARKED",ISNUMBER(Applications!A987)),Applications!A987-WEEKDAY(Applications!A987,3),"")</f>
        <v/>
      </c>
      <c r="H987" s="26">
        <f>IF(AND(UPPER(TRIM(Applications!I987))="NOT APPLIED",ISNUMBER(Applications!A987)),Applications!A987-WEEKDAY(Applications!A987,3),"")</f>
        <v/>
      </c>
      <c r="I987" s="26">
        <f>IF(AND(UPPER(TRIM(Applications!I987))="REJECTED",ISNUMBER(Applications!M987)),Applications!M987-WEEKDAY(Applications!M987,3),"")</f>
        <v/>
      </c>
      <c r="J987" s="26">
        <f>IF(AND(UPPER(TRIM(Applications!I987))="OFFER",ISNUMBER(Applications!M987)),Applications!M987-WEEKDAY(Applications!M987,3),"")</f>
        <v/>
      </c>
      <c r="K987" s="26">
        <f>IF(TRIM(Applications!J987)="","",IFERROR(LOOKUP(2,1/ISNUMBER(SEARCH($R$2:$R$25,Applications!J987)),$S$2:$S$25),""))</f>
        <v/>
      </c>
      <c r="L987" s="26">
        <f>IF(K987="","",IF(COUNTIF(K$2:K987,K987)=1,COUNTIF(K$2:K$2000,K987)+(2001-ROW())/100000,""))</f>
        <v/>
      </c>
      <c r="M987" s="26">
        <f>IF(TRIM(Applications!D987)="","",TRIM(LEFT(TRIM(Applications!D987),FIND(",",TRIM(Applications!D987)&amp;",")-1)))</f>
        <v/>
      </c>
      <c r="N987" s="26">
        <f>IF(M987="","",IF(LEN(TRIM(LEFT(TRIM(MID(TRIM(Applications!D987),FIND(",",TRIM(Applications!D987)&amp;",")+1,200)),FIND(",",TRIM(MID(TRIM(Applications!D987),FIND(",",TRIM(Applications!D987)&amp;",")+1,200))&amp;",")-1)))=2,UPPER(TRIM(LEFT(TRIM(MID(TRIM(Applications!D987),FIND(",",TRIM(Applications!D987)&amp;",")+1,200)),FIND(",",TRIM(MID(TRIM(Applications!D987),FIND(",",TRIM(Applications!D987)&amp;",")+1,200))&amp;",")-1))),IFERROR(VLOOKUP(LOWER(TRIM(LEFT(TRIM(MID(TRIM(Applications!D987),FIND(",",TRIM(Applications!D987)&amp;",")+1,200)),FIND(",",TRIM(MID(TRIM(Applications!D987),FIND(",",TRIM(Applications!D987)&amp;",")+1,200))&amp;",")-1))),$U$2:$V$67,2,FALSE),"")))</f>
        <v/>
      </c>
      <c r="O987" s="26">
        <f>IF(M987="","",IF(N987="",M987,M987&amp;", "&amp;N987))</f>
        <v/>
      </c>
      <c r="P987" s="26">
        <f>IF(O987="","",IF(COUNTIF(O$2:O987,O987)=1,COUNTIF(O$2:O$2000,O987)+(2001-ROW())/100000,""))</f>
        <v/>
      </c>
    </row>
    <row r="988">
      <c r="A988" s="26">
        <f>IF(AND(ISNUMBER(Applications!A988),ISNUMBER(Applications!M988),OR(UPPER(TRIM(Applications!I988))="INTERVIEWING",UPPER(TRIM(Applications!I988))="REJECTED",UPPER(TRIM(Applications!I988))="OFFER")),IF(Applications!M988&gt;=Applications!A988,Applications!M988-Applications!A988,""),"")</f>
        <v/>
      </c>
      <c r="B988" s="26">
        <f>IF(AND(D988=1,ISNUMBER(Applications!A988)),WEEKDAY(Applications!A988),"")</f>
        <v/>
      </c>
      <c r="C988" s="27">
        <f>IF(AND(D988=1,ISNUMBER(Applications!A988)),Applications!A988-WEEKDAY(Applications!A988,3),"")</f>
        <v/>
      </c>
      <c r="D988" s="26">
        <f>IF(OR(UPPER(TRIM(Applications!I988))="APPLIED",UPPER(TRIM(Applications!I988))="INTERVIEWING",UPPER(TRIM(Applications!I988))="REJECTED",UPPER(TRIM(Applications!I988))="OFFER"),1,0)</f>
        <v/>
      </c>
      <c r="E988" s="26">
        <f>IF(AND(ISNUMBER(Applications!M988),OR(N(Applications!O988)&gt;0,UPPER(TRIM(Applications!I988))="INTERVIEWING",UPPER(TRIM(Applications!I988))="OFFER")),Applications!M988-WEEKDAY(Applications!M988,3),"")</f>
        <v/>
      </c>
      <c r="F988" s="26">
        <f>IF(AND(UPPER(TRIM(Applications!I988))="SKIPPED",ISNUMBER(Applications!A988)),Applications!A988-WEEKDAY(Applications!A988,3),"")</f>
        <v/>
      </c>
      <c r="G988" s="26">
        <f>IF(AND(UPPER(TRIM(Applications!I988))="BOOKMARKED",ISNUMBER(Applications!A988)),Applications!A988-WEEKDAY(Applications!A988,3),"")</f>
        <v/>
      </c>
      <c r="H988" s="26">
        <f>IF(AND(UPPER(TRIM(Applications!I988))="NOT APPLIED",ISNUMBER(Applications!A988)),Applications!A988-WEEKDAY(Applications!A988,3),"")</f>
        <v/>
      </c>
      <c r="I988" s="26">
        <f>IF(AND(UPPER(TRIM(Applications!I988))="REJECTED",ISNUMBER(Applications!M988)),Applications!M988-WEEKDAY(Applications!M988,3),"")</f>
        <v/>
      </c>
      <c r="J988" s="26">
        <f>IF(AND(UPPER(TRIM(Applications!I988))="OFFER",ISNUMBER(Applications!M988)),Applications!M988-WEEKDAY(Applications!M988,3),"")</f>
        <v/>
      </c>
      <c r="K988" s="26">
        <f>IF(TRIM(Applications!J988)="","",IFERROR(LOOKUP(2,1/ISNUMBER(SEARCH($R$2:$R$25,Applications!J988)),$S$2:$S$25),""))</f>
        <v/>
      </c>
      <c r="L988" s="26">
        <f>IF(K988="","",IF(COUNTIF(K$2:K988,K988)=1,COUNTIF(K$2:K$2000,K988)+(2001-ROW())/100000,""))</f>
        <v/>
      </c>
      <c r="M988" s="26">
        <f>IF(TRIM(Applications!D988)="","",TRIM(LEFT(TRIM(Applications!D988),FIND(",",TRIM(Applications!D988)&amp;",")-1)))</f>
        <v/>
      </c>
      <c r="N988" s="26">
        <f>IF(M988="","",IF(LEN(TRIM(LEFT(TRIM(MID(TRIM(Applications!D988),FIND(",",TRIM(Applications!D988)&amp;",")+1,200)),FIND(",",TRIM(MID(TRIM(Applications!D988),FIND(",",TRIM(Applications!D988)&amp;",")+1,200))&amp;",")-1)))=2,UPPER(TRIM(LEFT(TRIM(MID(TRIM(Applications!D988),FIND(",",TRIM(Applications!D988)&amp;",")+1,200)),FIND(",",TRIM(MID(TRIM(Applications!D988),FIND(",",TRIM(Applications!D988)&amp;",")+1,200))&amp;",")-1))),IFERROR(VLOOKUP(LOWER(TRIM(LEFT(TRIM(MID(TRIM(Applications!D988),FIND(",",TRIM(Applications!D988)&amp;",")+1,200)),FIND(",",TRIM(MID(TRIM(Applications!D988),FIND(",",TRIM(Applications!D988)&amp;",")+1,200))&amp;",")-1))),$U$2:$V$67,2,FALSE),"")))</f>
        <v/>
      </c>
      <c r="O988" s="26">
        <f>IF(M988="","",IF(N988="",M988,M988&amp;", "&amp;N988))</f>
        <v/>
      </c>
      <c r="P988" s="26">
        <f>IF(O988="","",IF(COUNTIF(O$2:O988,O988)=1,COUNTIF(O$2:O$2000,O988)+(2001-ROW())/100000,""))</f>
        <v/>
      </c>
    </row>
    <row r="989">
      <c r="A989" s="26">
        <f>IF(AND(ISNUMBER(Applications!A989),ISNUMBER(Applications!M989),OR(UPPER(TRIM(Applications!I989))="INTERVIEWING",UPPER(TRIM(Applications!I989))="REJECTED",UPPER(TRIM(Applications!I989))="OFFER")),IF(Applications!M989&gt;=Applications!A989,Applications!M989-Applications!A989,""),"")</f>
        <v/>
      </c>
      <c r="B989" s="26">
        <f>IF(AND(D989=1,ISNUMBER(Applications!A989)),WEEKDAY(Applications!A989),"")</f>
        <v/>
      </c>
      <c r="C989" s="27">
        <f>IF(AND(D989=1,ISNUMBER(Applications!A989)),Applications!A989-WEEKDAY(Applications!A989,3),"")</f>
        <v/>
      </c>
      <c r="D989" s="26">
        <f>IF(OR(UPPER(TRIM(Applications!I989))="APPLIED",UPPER(TRIM(Applications!I989))="INTERVIEWING",UPPER(TRIM(Applications!I989))="REJECTED",UPPER(TRIM(Applications!I989))="OFFER"),1,0)</f>
        <v/>
      </c>
      <c r="E989" s="26">
        <f>IF(AND(ISNUMBER(Applications!M989),OR(N(Applications!O989)&gt;0,UPPER(TRIM(Applications!I989))="INTERVIEWING",UPPER(TRIM(Applications!I989))="OFFER")),Applications!M989-WEEKDAY(Applications!M989,3),"")</f>
        <v/>
      </c>
      <c r="F989" s="26">
        <f>IF(AND(UPPER(TRIM(Applications!I989))="SKIPPED",ISNUMBER(Applications!A989)),Applications!A989-WEEKDAY(Applications!A989,3),"")</f>
        <v/>
      </c>
      <c r="G989" s="26">
        <f>IF(AND(UPPER(TRIM(Applications!I989))="BOOKMARKED",ISNUMBER(Applications!A989)),Applications!A989-WEEKDAY(Applications!A989,3),"")</f>
        <v/>
      </c>
      <c r="H989" s="26">
        <f>IF(AND(UPPER(TRIM(Applications!I989))="NOT APPLIED",ISNUMBER(Applications!A989)),Applications!A989-WEEKDAY(Applications!A989,3),"")</f>
        <v/>
      </c>
      <c r="I989" s="26">
        <f>IF(AND(UPPER(TRIM(Applications!I989))="REJECTED",ISNUMBER(Applications!M989)),Applications!M989-WEEKDAY(Applications!M989,3),"")</f>
        <v/>
      </c>
      <c r="J989" s="26">
        <f>IF(AND(UPPER(TRIM(Applications!I989))="OFFER",ISNUMBER(Applications!M989)),Applications!M989-WEEKDAY(Applications!M989,3),"")</f>
        <v/>
      </c>
      <c r="K989" s="26">
        <f>IF(TRIM(Applications!J989)="","",IFERROR(LOOKUP(2,1/ISNUMBER(SEARCH($R$2:$R$25,Applications!J989)),$S$2:$S$25),""))</f>
        <v/>
      </c>
      <c r="L989" s="26">
        <f>IF(K989="","",IF(COUNTIF(K$2:K989,K989)=1,COUNTIF(K$2:K$2000,K989)+(2001-ROW())/100000,""))</f>
        <v/>
      </c>
      <c r="M989" s="26">
        <f>IF(TRIM(Applications!D989)="","",TRIM(LEFT(TRIM(Applications!D989),FIND(",",TRIM(Applications!D989)&amp;",")-1)))</f>
        <v/>
      </c>
      <c r="N989" s="26">
        <f>IF(M989="","",IF(LEN(TRIM(LEFT(TRIM(MID(TRIM(Applications!D989),FIND(",",TRIM(Applications!D989)&amp;",")+1,200)),FIND(",",TRIM(MID(TRIM(Applications!D989),FIND(",",TRIM(Applications!D989)&amp;",")+1,200))&amp;",")-1)))=2,UPPER(TRIM(LEFT(TRIM(MID(TRIM(Applications!D989),FIND(",",TRIM(Applications!D989)&amp;",")+1,200)),FIND(",",TRIM(MID(TRIM(Applications!D989),FIND(",",TRIM(Applications!D989)&amp;",")+1,200))&amp;",")-1))),IFERROR(VLOOKUP(LOWER(TRIM(LEFT(TRIM(MID(TRIM(Applications!D989),FIND(",",TRIM(Applications!D989)&amp;",")+1,200)),FIND(",",TRIM(MID(TRIM(Applications!D989),FIND(",",TRIM(Applications!D989)&amp;",")+1,200))&amp;",")-1))),$U$2:$V$67,2,FALSE),"")))</f>
        <v/>
      </c>
      <c r="O989" s="26">
        <f>IF(M989="","",IF(N989="",M989,M989&amp;", "&amp;N989))</f>
        <v/>
      </c>
      <c r="P989" s="26">
        <f>IF(O989="","",IF(COUNTIF(O$2:O989,O989)=1,COUNTIF(O$2:O$2000,O989)+(2001-ROW())/100000,""))</f>
        <v/>
      </c>
    </row>
    <row r="990">
      <c r="A990" s="26">
        <f>IF(AND(ISNUMBER(Applications!A990),ISNUMBER(Applications!M990),OR(UPPER(TRIM(Applications!I990))="INTERVIEWING",UPPER(TRIM(Applications!I990))="REJECTED",UPPER(TRIM(Applications!I990))="OFFER")),IF(Applications!M990&gt;=Applications!A990,Applications!M990-Applications!A990,""),"")</f>
        <v/>
      </c>
      <c r="B990" s="26">
        <f>IF(AND(D990=1,ISNUMBER(Applications!A990)),WEEKDAY(Applications!A990),"")</f>
        <v/>
      </c>
      <c r="C990" s="27">
        <f>IF(AND(D990=1,ISNUMBER(Applications!A990)),Applications!A990-WEEKDAY(Applications!A990,3),"")</f>
        <v/>
      </c>
      <c r="D990" s="26">
        <f>IF(OR(UPPER(TRIM(Applications!I990))="APPLIED",UPPER(TRIM(Applications!I990))="INTERVIEWING",UPPER(TRIM(Applications!I990))="REJECTED",UPPER(TRIM(Applications!I990))="OFFER"),1,0)</f>
        <v/>
      </c>
      <c r="E990" s="26">
        <f>IF(AND(ISNUMBER(Applications!M990),OR(N(Applications!O990)&gt;0,UPPER(TRIM(Applications!I990))="INTERVIEWING",UPPER(TRIM(Applications!I990))="OFFER")),Applications!M990-WEEKDAY(Applications!M990,3),"")</f>
        <v/>
      </c>
      <c r="F990" s="26">
        <f>IF(AND(UPPER(TRIM(Applications!I990))="SKIPPED",ISNUMBER(Applications!A990)),Applications!A990-WEEKDAY(Applications!A990,3),"")</f>
        <v/>
      </c>
      <c r="G990" s="26">
        <f>IF(AND(UPPER(TRIM(Applications!I990))="BOOKMARKED",ISNUMBER(Applications!A990)),Applications!A990-WEEKDAY(Applications!A990,3),"")</f>
        <v/>
      </c>
      <c r="H990" s="26">
        <f>IF(AND(UPPER(TRIM(Applications!I990))="NOT APPLIED",ISNUMBER(Applications!A990)),Applications!A990-WEEKDAY(Applications!A990,3),"")</f>
        <v/>
      </c>
      <c r="I990" s="26">
        <f>IF(AND(UPPER(TRIM(Applications!I990))="REJECTED",ISNUMBER(Applications!M990)),Applications!M990-WEEKDAY(Applications!M990,3),"")</f>
        <v/>
      </c>
      <c r="J990" s="26">
        <f>IF(AND(UPPER(TRIM(Applications!I990))="OFFER",ISNUMBER(Applications!M990)),Applications!M990-WEEKDAY(Applications!M990,3),"")</f>
        <v/>
      </c>
      <c r="K990" s="26">
        <f>IF(TRIM(Applications!J990)="","",IFERROR(LOOKUP(2,1/ISNUMBER(SEARCH($R$2:$R$25,Applications!J990)),$S$2:$S$25),""))</f>
        <v/>
      </c>
      <c r="L990" s="26">
        <f>IF(K990="","",IF(COUNTIF(K$2:K990,K990)=1,COUNTIF(K$2:K$2000,K990)+(2001-ROW())/100000,""))</f>
        <v/>
      </c>
      <c r="M990" s="26">
        <f>IF(TRIM(Applications!D990)="","",TRIM(LEFT(TRIM(Applications!D990),FIND(",",TRIM(Applications!D990)&amp;",")-1)))</f>
        <v/>
      </c>
      <c r="N990" s="26">
        <f>IF(M990="","",IF(LEN(TRIM(LEFT(TRIM(MID(TRIM(Applications!D990),FIND(",",TRIM(Applications!D990)&amp;",")+1,200)),FIND(",",TRIM(MID(TRIM(Applications!D990),FIND(",",TRIM(Applications!D990)&amp;",")+1,200))&amp;",")-1)))=2,UPPER(TRIM(LEFT(TRIM(MID(TRIM(Applications!D990),FIND(",",TRIM(Applications!D990)&amp;",")+1,200)),FIND(",",TRIM(MID(TRIM(Applications!D990),FIND(",",TRIM(Applications!D990)&amp;",")+1,200))&amp;",")-1))),IFERROR(VLOOKUP(LOWER(TRIM(LEFT(TRIM(MID(TRIM(Applications!D990),FIND(",",TRIM(Applications!D990)&amp;",")+1,200)),FIND(",",TRIM(MID(TRIM(Applications!D990),FIND(",",TRIM(Applications!D990)&amp;",")+1,200))&amp;",")-1))),$U$2:$V$67,2,FALSE),"")))</f>
        <v/>
      </c>
      <c r="O990" s="26">
        <f>IF(M990="","",IF(N990="",M990,M990&amp;", "&amp;N990))</f>
        <v/>
      </c>
      <c r="P990" s="26">
        <f>IF(O990="","",IF(COUNTIF(O$2:O990,O990)=1,COUNTIF(O$2:O$2000,O990)+(2001-ROW())/100000,""))</f>
        <v/>
      </c>
    </row>
    <row r="991">
      <c r="A991" s="26">
        <f>IF(AND(ISNUMBER(Applications!A991),ISNUMBER(Applications!M991),OR(UPPER(TRIM(Applications!I991))="INTERVIEWING",UPPER(TRIM(Applications!I991))="REJECTED",UPPER(TRIM(Applications!I991))="OFFER")),IF(Applications!M991&gt;=Applications!A991,Applications!M991-Applications!A991,""),"")</f>
        <v/>
      </c>
      <c r="B991" s="26">
        <f>IF(AND(D991=1,ISNUMBER(Applications!A991)),WEEKDAY(Applications!A991),"")</f>
        <v/>
      </c>
      <c r="C991" s="27">
        <f>IF(AND(D991=1,ISNUMBER(Applications!A991)),Applications!A991-WEEKDAY(Applications!A991,3),"")</f>
        <v/>
      </c>
      <c r="D991" s="26">
        <f>IF(OR(UPPER(TRIM(Applications!I991))="APPLIED",UPPER(TRIM(Applications!I991))="INTERVIEWING",UPPER(TRIM(Applications!I991))="REJECTED",UPPER(TRIM(Applications!I991))="OFFER"),1,0)</f>
        <v/>
      </c>
      <c r="E991" s="26">
        <f>IF(AND(ISNUMBER(Applications!M991),OR(N(Applications!O991)&gt;0,UPPER(TRIM(Applications!I991))="INTERVIEWING",UPPER(TRIM(Applications!I991))="OFFER")),Applications!M991-WEEKDAY(Applications!M991,3),"")</f>
        <v/>
      </c>
      <c r="F991" s="26">
        <f>IF(AND(UPPER(TRIM(Applications!I991))="SKIPPED",ISNUMBER(Applications!A991)),Applications!A991-WEEKDAY(Applications!A991,3),"")</f>
        <v/>
      </c>
      <c r="G991" s="26">
        <f>IF(AND(UPPER(TRIM(Applications!I991))="BOOKMARKED",ISNUMBER(Applications!A991)),Applications!A991-WEEKDAY(Applications!A991,3),"")</f>
        <v/>
      </c>
      <c r="H991" s="26">
        <f>IF(AND(UPPER(TRIM(Applications!I991))="NOT APPLIED",ISNUMBER(Applications!A991)),Applications!A991-WEEKDAY(Applications!A991,3),"")</f>
        <v/>
      </c>
      <c r="I991" s="26">
        <f>IF(AND(UPPER(TRIM(Applications!I991))="REJECTED",ISNUMBER(Applications!M991)),Applications!M991-WEEKDAY(Applications!M991,3),"")</f>
        <v/>
      </c>
      <c r="J991" s="26">
        <f>IF(AND(UPPER(TRIM(Applications!I991))="OFFER",ISNUMBER(Applications!M991)),Applications!M991-WEEKDAY(Applications!M991,3),"")</f>
        <v/>
      </c>
      <c r="K991" s="26">
        <f>IF(TRIM(Applications!J991)="","",IFERROR(LOOKUP(2,1/ISNUMBER(SEARCH($R$2:$R$25,Applications!J991)),$S$2:$S$25),""))</f>
        <v/>
      </c>
      <c r="L991" s="26">
        <f>IF(K991="","",IF(COUNTIF(K$2:K991,K991)=1,COUNTIF(K$2:K$2000,K991)+(2001-ROW())/100000,""))</f>
        <v/>
      </c>
      <c r="M991" s="26">
        <f>IF(TRIM(Applications!D991)="","",TRIM(LEFT(TRIM(Applications!D991),FIND(",",TRIM(Applications!D991)&amp;",")-1)))</f>
        <v/>
      </c>
      <c r="N991" s="26">
        <f>IF(M991="","",IF(LEN(TRIM(LEFT(TRIM(MID(TRIM(Applications!D991),FIND(",",TRIM(Applications!D991)&amp;",")+1,200)),FIND(",",TRIM(MID(TRIM(Applications!D991),FIND(",",TRIM(Applications!D991)&amp;",")+1,200))&amp;",")-1)))=2,UPPER(TRIM(LEFT(TRIM(MID(TRIM(Applications!D991),FIND(",",TRIM(Applications!D991)&amp;",")+1,200)),FIND(",",TRIM(MID(TRIM(Applications!D991),FIND(",",TRIM(Applications!D991)&amp;",")+1,200))&amp;",")-1))),IFERROR(VLOOKUP(LOWER(TRIM(LEFT(TRIM(MID(TRIM(Applications!D991),FIND(",",TRIM(Applications!D991)&amp;",")+1,200)),FIND(",",TRIM(MID(TRIM(Applications!D991),FIND(",",TRIM(Applications!D991)&amp;",")+1,200))&amp;",")-1))),$U$2:$V$67,2,FALSE),"")))</f>
        <v/>
      </c>
      <c r="O991" s="26">
        <f>IF(M991="","",IF(N991="",M991,M991&amp;", "&amp;N991))</f>
        <v/>
      </c>
      <c r="P991" s="26">
        <f>IF(O991="","",IF(COUNTIF(O$2:O991,O991)=1,COUNTIF(O$2:O$2000,O991)+(2001-ROW())/100000,""))</f>
        <v/>
      </c>
    </row>
    <row r="992">
      <c r="A992" s="26">
        <f>IF(AND(ISNUMBER(Applications!A992),ISNUMBER(Applications!M992),OR(UPPER(TRIM(Applications!I992))="INTERVIEWING",UPPER(TRIM(Applications!I992))="REJECTED",UPPER(TRIM(Applications!I992))="OFFER")),IF(Applications!M992&gt;=Applications!A992,Applications!M992-Applications!A992,""),"")</f>
        <v/>
      </c>
      <c r="B992" s="26">
        <f>IF(AND(D992=1,ISNUMBER(Applications!A992)),WEEKDAY(Applications!A992),"")</f>
        <v/>
      </c>
      <c r="C992" s="27">
        <f>IF(AND(D992=1,ISNUMBER(Applications!A992)),Applications!A992-WEEKDAY(Applications!A992,3),"")</f>
        <v/>
      </c>
      <c r="D992" s="26">
        <f>IF(OR(UPPER(TRIM(Applications!I992))="APPLIED",UPPER(TRIM(Applications!I992))="INTERVIEWING",UPPER(TRIM(Applications!I992))="REJECTED",UPPER(TRIM(Applications!I992))="OFFER"),1,0)</f>
        <v/>
      </c>
      <c r="E992" s="26">
        <f>IF(AND(ISNUMBER(Applications!M992),OR(N(Applications!O992)&gt;0,UPPER(TRIM(Applications!I992))="INTERVIEWING",UPPER(TRIM(Applications!I992))="OFFER")),Applications!M992-WEEKDAY(Applications!M992,3),"")</f>
        <v/>
      </c>
      <c r="F992" s="26">
        <f>IF(AND(UPPER(TRIM(Applications!I992))="SKIPPED",ISNUMBER(Applications!A992)),Applications!A992-WEEKDAY(Applications!A992,3),"")</f>
        <v/>
      </c>
      <c r="G992" s="26">
        <f>IF(AND(UPPER(TRIM(Applications!I992))="BOOKMARKED",ISNUMBER(Applications!A992)),Applications!A992-WEEKDAY(Applications!A992,3),"")</f>
        <v/>
      </c>
      <c r="H992" s="26">
        <f>IF(AND(UPPER(TRIM(Applications!I992))="NOT APPLIED",ISNUMBER(Applications!A992)),Applications!A992-WEEKDAY(Applications!A992,3),"")</f>
        <v/>
      </c>
      <c r="I992" s="26">
        <f>IF(AND(UPPER(TRIM(Applications!I992))="REJECTED",ISNUMBER(Applications!M992)),Applications!M992-WEEKDAY(Applications!M992,3),"")</f>
        <v/>
      </c>
      <c r="J992" s="26">
        <f>IF(AND(UPPER(TRIM(Applications!I992))="OFFER",ISNUMBER(Applications!M992)),Applications!M992-WEEKDAY(Applications!M992,3),"")</f>
        <v/>
      </c>
      <c r="K992" s="26">
        <f>IF(TRIM(Applications!J992)="","",IFERROR(LOOKUP(2,1/ISNUMBER(SEARCH($R$2:$R$25,Applications!J992)),$S$2:$S$25),""))</f>
        <v/>
      </c>
      <c r="L992" s="26">
        <f>IF(K992="","",IF(COUNTIF(K$2:K992,K992)=1,COUNTIF(K$2:K$2000,K992)+(2001-ROW())/100000,""))</f>
        <v/>
      </c>
      <c r="M992" s="26">
        <f>IF(TRIM(Applications!D992)="","",TRIM(LEFT(TRIM(Applications!D992),FIND(",",TRIM(Applications!D992)&amp;",")-1)))</f>
        <v/>
      </c>
      <c r="N992" s="26">
        <f>IF(M992="","",IF(LEN(TRIM(LEFT(TRIM(MID(TRIM(Applications!D992),FIND(",",TRIM(Applications!D992)&amp;",")+1,200)),FIND(",",TRIM(MID(TRIM(Applications!D992),FIND(",",TRIM(Applications!D992)&amp;",")+1,200))&amp;",")-1)))=2,UPPER(TRIM(LEFT(TRIM(MID(TRIM(Applications!D992),FIND(",",TRIM(Applications!D992)&amp;",")+1,200)),FIND(",",TRIM(MID(TRIM(Applications!D992),FIND(",",TRIM(Applications!D992)&amp;",")+1,200))&amp;",")-1))),IFERROR(VLOOKUP(LOWER(TRIM(LEFT(TRIM(MID(TRIM(Applications!D992),FIND(",",TRIM(Applications!D992)&amp;",")+1,200)),FIND(",",TRIM(MID(TRIM(Applications!D992),FIND(",",TRIM(Applications!D992)&amp;",")+1,200))&amp;",")-1))),$U$2:$V$67,2,FALSE),"")))</f>
        <v/>
      </c>
      <c r="O992" s="26">
        <f>IF(M992="","",IF(N992="",M992,M992&amp;", "&amp;N992))</f>
        <v/>
      </c>
      <c r="P992" s="26">
        <f>IF(O992="","",IF(COUNTIF(O$2:O992,O992)=1,COUNTIF(O$2:O$2000,O992)+(2001-ROW())/100000,""))</f>
        <v/>
      </c>
    </row>
    <row r="993">
      <c r="A993" s="26">
        <f>IF(AND(ISNUMBER(Applications!A993),ISNUMBER(Applications!M993),OR(UPPER(TRIM(Applications!I993))="INTERVIEWING",UPPER(TRIM(Applications!I993))="REJECTED",UPPER(TRIM(Applications!I993))="OFFER")),IF(Applications!M993&gt;=Applications!A993,Applications!M993-Applications!A993,""),"")</f>
        <v/>
      </c>
      <c r="B993" s="26">
        <f>IF(AND(D993=1,ISNUMBER(Applications!A993)),WEEKDAY(Applications!A993),"")</f>
        <v/>
      </c>
      <c r="C993" s="27">
        <f>IF(AND(D993=1,ISNUMBER(Applications!A993)),Applications!A993-WEEKDAY(Applications!A993,3),"")</f>
        <v/>
      </c>
      <c r="D993" s="26">
        <f>IF(OR(UPPER(TRIM(Applications!I993))="APPLIED",UPPER(TRIM(Applications!I993))="INTERVIEWING",UPPER(TRIM(Applications!I993))="REJECTED",UPPER(TRIM(Applications!I993))="OFFER"),1,0)</f>
        <v/>
      </c>
      <c r="E993" s="26">
        <f>IF(AND(ISNUMBER(Applications!M993),OR(N(Applications!O993)&gt;0,UPPER(TRIM(Applications!I993))="INTERVIEWING",UPPER(TRIM(Applications!I993))="OFFER")),Applications!M993-WEEKDAY(Applications!M993,3),"")</f>
        <v/>
      </c>
      <c r="F993" s="26">
        <f>IF(AND(UPPER(TRIM(Applications!I993))="SKIPPED",ISNUMBER(Applications!A993)),Applications!A993-WEEKDAY(Applications!A993,3),"")</f>
        <v/>
      </c>
      <c r="G993" s="26">
        <f>IF(AND(UPPER(TRIM(Applications!I993))="BOOKMARKED",ISNUMBER(Applications!A993)),Applications!A993-WEEKDAY(Applications!A993,3),"")</f>
        <v/>
      </c>
      <c r="H993" s="26">
        <f>IF(AND(UPPER(TRIM(Applications!I993))="NOT APPLIED",ISNUMBER(Applications!A993)),Applications!A993-WEEKDAY(Applications!A993,3),"")</f>
        <v/>
      </c>
      <c r="I993" s="26">
        <f>IF(AND(UPPER(TRIM(Applications!I993))="REJECTED",ISNUMBER(Applications!M993)),Applications!M993-WEEKDAY(Applications!M993,3),"")</f>
        <v/>
      </c>
      <c r="J993" s="26">
        <f>IF(AND(UPPER(TRIM(Applications!I993))="OFFER",ISNUMBER(Applications!M993)),Applications!M993-WEEKDAY(Applications!M993,3),"")</f>
        <v/>
      </c>
      <c r="K993" s="26">
        <f>IF(TRIM(Applications!J993)="","",IFERROR(LOOKUP(2,1/ISNUMBER(SEARCH($R$2:$R$25,Applications!J993)),$S$2:$S$25),""))</f>
        <v/>
      </c>
      <c r="L993" s="26">
        <f>IF(K993="","",IF(COUNTIF(K$2:K993,K993)=1,COUNTIF(K$2:K$2000,K993)+(2001-ROW())/100000,""))</f>
        <v/>
      </c>
      <c r="M993" s="26">
        <f>IF(TRIM(Applications!D993)="","",TRIM(LEFT(TRIM(Applications!D993),FIND(",",TRIM(Applications!D993)&amp;",")-1)))</f>
        <v/>
      </c>
      <c r="N993" s="26">
        <f>IF(M993="","",IF(LEN(TRIM(LEFT(TRIM(MID(TRIM(Applications!D993),FIND(",",TRIM(Applications!D993)&amp;",")+1,200)),FIND(",",TRIM(MID(TRIM(Applications!D993),FIND(",",TRIM(Applications!D993)&amp;",")+1,200))&amp;",")-1)))=2,UPPER(TRIM(LEFT(TRIM(MID(TRIM(Applications!D993),FIND(",",TRIM(Applications!D993)&amp;",")+1,200)),FIND(",",TRIM(MID(TRIM(Applications!D993),FIND(",",TRIM(Applications!D993)&amp;",")+1,200))&amp;",")-1))),IFERROR(VLOOKUP(LOWER(TRIM(LEFT(TRIM(MID(TRIM(Applications!D993),FIND(",",TRIM(Applications!D993)&amp;",")+1,200)),FIND(",",TRIM(MID(TRIM(Applications!D993),FIND(",",TRIM(Applications!D993)&amp;",")+1,200))&amp;",")-1))),$U$2:$V$67,2,FALSE),"")))</f>
        <v/>
      </c>
      <c r="O993" s="26">
        <f>IF(M993="","",IF(N993="",M993,M993&amp;", "&amp;N993))</f>
        <v/>
      </c>
      <c r="P993" s="26">
        <f>IF(O993="","",IF(COUNTIF(O$2:O993,O993)=1,COUNTIF(O$2:O$2000,O993)+(2001-ROW())/100000,""))</f>
        <v/>
      </c>
    </row>
    <row r="994">
      <c r="A994" s="26">
        <f>IF(AND(ISNUMBER(Applications!A994),ISNUMBER(Applications!M994),OR(UPPER(TRIM(Applications!I994))="INTERVIEWING",UPPER(TRIM(Applications!I994))="REJECTED",UPPER(TRIM(Applications!I994))="OFFER")),IF(Applications!M994&gt;=Applications!A994,Applications!M994-Applications!A994,""),"")</f>
        <v/>
      </c>
      <c r="B994" s="26">
        <f>IF(AND(D994=1,ISNUMBER(Applications!A994)),WEEKDAY(Applications!A994),"")</f>
        <v/>
      </c>
      <c r="C994" s="27">
        <f>IF(AND(D994=1,ISNUMBER(Applications!A994)),Applications!A994-WEEKDAY(Applications!A994,3),"")</f>
        <v/>
      </c>
      <c r="D994" s="26">
        <f>IF(OR(UPPER(TRIM(Applications!I994))="APPLIED",UPPER(TRIM(Applications!I994))="INTERVIEWING",UPPER(TRIM(Applications!I994))="REJECTED",UPPER(TRIM(Applications!I994))="OFFER"),1,0)</f>
        <v/>
      </c>
      <c r="E994" s="26">
        <f>IF(AND(ISNUMBER(Applications!M994),OR(N(Applications!O994)&gt;0,UPPER(TRIM(Applications!I994))="INTERVIEWING",UPPER(TRIM(Applications!I994))="OFFER")),Applications!M994-WEEKDAY(Applications!M994,3),"")</f>
        <v/>
      </c>
      <c r="F994" s="26">
        <f>IF(AND(UPPER(TRIM(Applications!I994))="SKIPPED",ISNUMBER(Applications!A994)),Applications!A994-WEEKDAY(Applications!A994,3),"")</f>
        <v/>
      </c>
      <c r="G994" s="26">
        <f>IF(AND(UPPER(TRIM(Applications!I994))="BOOKMARKED",ISNUMBER(Applications!A994)),Applications!A994-WEEKDAY(Applications!A994,3),"")</f>
        <v/>
      </c>
      <c r="H994" s="26">
        <f>IF(AND(UPPER(TRIM(Applications!I994))="NOT APPLIED",ISNUMBER(Applications!A994)),Applications!A994-WEEKDAY(Applications!A994,3),"")</f>
        <v/>
      </c>
      <c r="I994" s="26">
        <f>IF(AND(UPPER(TRIM(Applications!I994))="REJECTED",ISNUMBER(Applications!M994)),Applications!M994-WEEKDAY(Applications!M994,3),"")</f>
        <v/>
      </c>
      <c r="J994" s="26">
        <f>IF(AND(UPPER(TRIM(Applications!I994))="OFFER",ISNUMBER(Applications!M994)),Applications!M994-WEEKDAY(Applications!M994,3),"")</f>
        <v/>
      </c>
      <c r="K994" s="26">
        <f>IF(TRIM(Applications!J994)="","",IFERROR(LOOKUP(2,1/ISNUMBER(SEARCH($R$2:$R$25,Applications!J994)),$S$2:$S$25),""))</f>
        <v/>
      </c>
      <c r="L994" s="26">
        <f>IF(K994="","",IF(COUNTIF(K$2:K994,K994)=1,COUNTIF(K$2:K$2000,K994)+(2001-ROW())/100000,""))</f>
        <v/>
      </c>
      <c r="M994" s="26">
        <f>IF(TRIM(Applications!D994)="","",TRIM(LEFT(TRIM(Applications!D994),FIND(",",TRIM(Applications!D994)&amp;",")-1)))</f>
        <v/>
      </c>
      <c r="N994" s="26">
        <f>IF(M994="","",IF(LEN(TRIM(LEFT(TRIM(MID(TRIM(Applications!D994),FIND(",",TRIM(Applications!D994)&amp;",")+1,200)),FIND(",",TRIM(MID(TRIM(Applications!D994),FIND(",",TRIM(Applications!D994)&amp;",")+1,200))&amp;",")-1)))=2,UPPER(TRIM(LEFT(TRIM(MID(TRIM(Applications!D994),FIND(",",TRIM(Applications!D994)&amp;",")+1,200)),FIND(",",TRIM(MID(TRIM(Applications!D994),FIND(",",TRIM(Applications!D994)&amp;",")+1,200))&amp;",")-1))),IFERROR(VLOOKUP(LOWER(TRIM(LEFT(TRIM(MID(TRIM(Applications!D994),FIND(",",TRIM(Applications!D994)&amp;",")+1,200)),FIND(",",TRIM(MID(TRIM(Applications!D994),FIND(",",TRIM(Applications!D994)&amp;",")+1,200))&amp;",")-1))),$U$2:$V$67,2,FALSE),"")))</f>
        <v/>
      </c>
      <c r="O994" s="26">
        <f>IF(M994="","",IF(N994="",M994,M994&amp;", "&amp;N994))</f>
        <v/>
      </c>
      <c r="P994" s="26">
        <f>IF(O994="","",IF(COUNTIF(O$2:O994,O994)=1,COUNTIF(O$2:O$2000,O994)+(2001-ROW())/100000,""))</f>
        <v/>
      </c>
    </row>
    <row r="995">
      <c r="A995" s="26">
        <f>IF(AND(ISNUMBER(Applications!A995),ISNUMBER(Applications!M995),OR(UPPER(TRIM(Applications!I995))="INTERVIEWING",UPPER(TRIM(Applications!I995))="REJECTED",UPPER(TRIM(Applications!I995))="OFFER")),IF(Applications!M995&gt;=Applications!A995,Applications!M995-Applications!A995,""),"")</f>
        <v/>
      </c>
      <c r="B995" s="26">
        <f>IF(AND(D995=1,ISNUMBER(Applications!A995)),WEEKDAY(Applications!A995),"")</f>
        <v/>
      </c>
      <c r="C995" s="27">
        <f>IF(AND(D995=1,ISNUMBER(Applications!A995)),Applications!A995-WEEKDAY(Applications!A995,3),"")</f>
        <v/>
      </c>
      <c r="D995" s="26">
        <f>IF(OR(UPPER(TRIM(Applications!I995))="APPLIED",UPPER(TRIM(Applications!I995))="INTERVIEWING",UPPER(TRIM(Applications!I995))="REJECTED",UPPER(TRIM(Applications!I995))="OFFER"),1,0)</f>
        <v/>
      </c>
      <c r="E995" s="26">
        <f>IF(AND(ISNUMBER(Applications!M995),OR(N(Applications!O995)&gt;0,UPPER(TRIM(Applications!I995))="INTERVIEWING",UPPER(TRIM(Applications!I995))="OFFER")),Applications!M995-WEEKDAY(Applications!M995,3),"")</f>
        <v/>
      </c>
      <c r="F995" s="26">
        <f>IF(AND(UPPER(TRIM(Applications!I995))="SKIPPED",ISNUMBER(Applications!A995)),Applications!A995-WEEKDAY(Applications!A995,3),"")</f>
        <v/>
      </c>
      <c r="G995" s="26">
        <f>IF(AND(UPPER(TRIM(Applications!I995))="BOOKMARKED",ISNUMBER(Applications!A995)),Applications!A995-WEEKDAY(Applications!A995,3),"")</f>
        <v/>
      </c>
      <c r="H995" s="26">
        <f>IF(AND(UPPER(TRIM(Applications!I995))="NOT APPLIED",ISNUMBER(Applications!A995)),Applications!A995-WEEKDAY(Applications!A995,3),"")</f>
        <v/>
      </c>
      <c r="I995" s="26">
        <f>IF(AND(UPPER(TRIM(Applications!I995))="REJECTED",ISNUMBER(Applications!M995)),Applications!M995-WEEKDAY(Applications!M995,3),"")</f>
        <v/>
      </c>
      <c r="J995" s="26">
        <f>IF(AND(UPPER(TRIM(Applications!I995))="OFFER",ISNUMBER(Applications!M995)),Applications!M995-WEEKDAY(Applications!M995,3),"")</f>
        <v/>
      </c>
      <c r="K995" s="26">
        <f>IF(TRIM(Applications!J995)="","",IFERROR(LOOKUP(2,1/ISNUMBER(SEARCH($R$2:$R$25,Applications!J995)),$S$2:$S$25),""))</f>
        <v/>
      </c>
      <c r="L995" s="26">
        <f>IF(K995="","",IF(COUNTIF(K$2:K995,K995)=1,COUNTIF(K$2:K$2000,K995)+(2001-ROW())/100000,""))</f>
        <v/>
      </c>
      <c r="M995" s="26">
        <f>IF(TRIM(Applications!D995)="","",TRIM(LEFT(TRIM(Applications!D995),FIND(",",TRIM(Applications!D995)&amp;",")-1)))</f>
        <v/>
      </c>
      <c r="N995" s="26">
        <f>IF(M995="","",IF(LEN(TRIM(LEFT(TRIM(MID(TRIM(Applications!D995),FIND(",",TRIM(Applications!D995)&amp;",")+1,200)),FIND(",",TRIM(MID(TRIM(Applications!D995),FIND(",",TRIM(Applications!D995)&amp;",")+1,200))&amp;",")-1)))=2,UPPER(TRIM(LEFT(TRIM(MID(TRIM(Applications!D995),FIND(",",TRIM(Applications!D995)&amp;",")+1,200)),FIND(",",TRIM(MID(TRIM(Applications!D995),FIND(",",TRIM(Applications!D995)&amp;",")+1,200))&amp;",")-1))),IFERROR(VLOOKUP(LOWER(TRIM(LEFT(TRIM(MID(TRIM(Applications!D995),FIND(",",TRIM(Applications!D995)&amp;",")+1,200)),FIND(",",TRIM(MID(TRIM(Applications!D995),FIND(",",TRIM(Applications!D995)&amp;",")+1,200))&amp;",")-1))),$U$2:$V$67,2,FALSE),"")))</f>
        <v/>
      </c>
      <c r="O995" s="26">
        <f>IF(M995="","",IF(N995="",M995,M995&amp;", "&amp;N995))</f>
        <v/>
      </c>
      <c r="P995" s="26">
        <f>IF(O995="","",IF(COUNTIF(O$2:O995,O995)=1,COUNTIF(O$2:O$2000,O995)+(2001-ROW())/100000,""))</f>
        <v/>
      </c>
    </row>
    <row r="996">
      <c r="A996" s="26">
        <f>IF(AND(ISNUMBER(Applications!A996),ISNUMBER(Applications!M996),OR(UPPER(TRIM(Applications!I996))="INTERVIEWING",UPPER(TRIM(Applications!I996))="REJECTED",UPPER(TRIM(Applications!I996))="OFFER")),IF(Applications!M996&gt;=Applications!A996,Applications!M996-Applications!A996,""),"")</f>
        <v/>
      </c>
      <c r="B996" s="26">
        <f>IF(AND(D996=1,ISNUMBER(Applications!A996)),WEEKDAY(Applications!A996),"")</f>
        <v/>
      </c>
      <c r="C996" s="27">
        <f>IF(AND(D996=1,ISNUMBER(Applications!A996)),Applications!A996-WEEKDAY(Applications!A996,3),"")</f>
        <v/>
      </c>
      <c r="D996" s="26">
        <f>IF(OR(UPPER(TRIM(Applications!I996))="APPLIED",UPPER(TRIM(Applications!I996))="INTERVIEWING",UPPER(TRIM(Applications!I996))="REJECTED",UPPER(TRIM(Applications!I996))="OFFER"),1,0)</f>
        <v/>
      </c>
      <c r="E996" s="26">
        <f>IF(AND(ISNUMBER(Applications!M996),OR(N(Applications!O996)&gt;0,UPPER(TRIM(Applications!I996))="INTERVIEWING",UPPER(TRIM(Applications!I996))="OFFER")),Applications!M996-WEEKDAY(Applications!M996,3),"")</f>
        <v/>
      </c>
      <c r="F996" s="26">
        <f>IF(AND(UPPER(TRIM(Applications!I996))="SKIPPED",ISNUMBER(Applications!A996)),Applications!A996-WEEKDAY(Applications!A996,3),"")</f>
        <v/>
      </c>
      <c r="G996" s="26">
        <f>IF(AND(UPPER(TRIM(Applications!I996))="BOOKMARKED",ISNUMBER(Applications!A996)),Applications!A996-WEEKDAY(Applications!A996,3),"")</f>
        <v/>
      </c>
      <c r="H996" s="26">
        <f>IF(AND(UPPER(TRIM(Applications!I996))="NOT APPLIED",ISNUMBER(Applications!A996)),Applications!A996-WEEKDAY(Applications!A996,3),"")</f>
        <v/>
      </c>
      <c r="I996" s="26">
        <f>IF(AND(UPPER(TRIM(Applications!I996))="REJECTED",ISNUMBER(Applications!M996)),Applications!M996-WEEKDAY(Applications!M996,3),"")</f>
        <v/>
      </c>
      <c r="J996" s="26">
        <f>IF(AND(UPPER(TRIM(Applications!I996))="OFFER",ISNUMBER(Applications!M996)),Applications!M996-WEEKDAY(Applications!M996,3),"")</f>
        <v/>
      </c>
      <c r="K996" s="26">
        <f>IF(TRIM(Applications!J996)="","",IFERROR(LOOKUP(2,1/ISNUMBER(SEARCH($R$2:$R$25,Applications!J996)),$S$2:$S$25),""))</f>
        <v/>
      </c>
      <c r="L996" s="26">
        <f>IF(K996="","",IF(COUNTIF(K$2:K996,K996)=1,COUNTIF(K$2:K$2000,K996)+(2001-ROW())/100000,""))</f>
        <v/>
      </c>
      <c r="M996" s="26">
        <f>IF(TRIM(Applications!D996)="","",TRIM(LEFT(TRIM(Applications!D996),FIND(",",TRIM(Applications!D996)&amp;",")-1)))</f>
        <v/>
      </c>
      <c r="N996" s="26">
        <f>IF(M996="","",IF(LEN(TRIM(LEFT(TRIM(MID(TRIM(Applications!D996),FIND(",",TRIM(Applications!D996)&amp;",")+1,200)),FIND(",",TRIM(MID(TRIM(Applications!D996),FIND(",",TRIM(Applications!D996)&amp;",")+1,200))&amp;",")-1)))=2,UPPER(TRIM(LEFT(TRIM(MID(TRIM(Applications!D996),FIND(",",TRIM(Applications!D996)&amp;",")+1,200)),FIND(",",TRIM(MID(TRIM(Applications!D996),FIND(",",TRIM(Applications!D996)&amp;",")+1,200))&amp;",")-1))),IFERROR(VLOOKUP(LOWER(TRIM(LEFT(TRIM(MID(TRIM(Applications!D996),FIND(",",TRIM(Applications!D996)&amp;",")+1,200)),FIND(",",TRIM(MID(TRIM(Applications!D996),FIND(",",TRIM(Applications!D996)&amp;",")+1,200))&amp;",")-1))),$U$2:$V$67,2,FALSE),"")))</f>
        <v/>
      </c>
      <c r="O996" s="26">
        <f>IF(M996="","",IF(N996="",M996,M996&amp;", "&amp;N996))</f>
        <v/>
      </c>
      <c r="P996" s="26">
        <f>IF(O996="","",IF(COUNTIF(O$2:O996,O996)=1,COUNTIF(O$2:O$2000,O996)+(2001-ROW())/100000,""))</f>
        <v/>
      </c>
    </row>
    <row r="997">
      <c r="A997" s="26">
        <f>IF(AND(ISNUMBER(Applications!A997),ISNUMBER(Applications!M997),OR(UPPER(TRIM(Applications!I997))="INTERVIEWING",UPPER(TRIM(Applications!I997))="REJECTED",UPPER(TRIM(Applications!I997))="OFFER")),IF(Applications!M997&gt;=Applications!A997,Applications!M997-Applications!A997,""),"")</f>
        <v/>
      </c>
      <c r="B997" s="26">
        <f>IF(AND(D997=1,ISNUMBER(Applications!A997)),WEEKDAY(Applications!A997),"")</f>
        <v/>
      </c>
      <c r="C997" s="27">
        <f>IF(AND(D997=1,ISNUMBER(Applications!A997)),Applications!A997-WEEKDAY(Applications!A997,3),"")</f>
        <v/>
      </c>
      <c r="D997" s="26">
        <f>IF(OR(UPPER(TRIM(Applications!I997))="APPLIED",UPPER(TRIM(Applications!I997))="INTERVIEWING",UPPER(TRIM(Applications!I997))="REJECTED",UPPER(TRIM(Applications!I997))="OFFER"),1,0)</f>
        <v/>
      </c>
      <c r="E997" s="26">
        <f>IF(AND(ISNUMBER(Applications!M997),OR(N(Applications!O997)&gt;0,UPPER(TRIM(Applications!I997))="INTERVIEWING",UPPER(TRIM(Applications!I997))="OFFER")),Applications!M997-WEEKDAY(Applications!M997,3),"")</f>
        <v/>
      </c>
      <c r="F997" s="26">
        <f>IF(AND(UPPER(TRIM(Applications!I997))="SKIPPED",ISNUMBER(Applications!A997)),Applications!A997-WEEKDAY(Applications!A997,3),"")</f>
        <v/>
      </c>
      <c r="G997" s="26">
        <f>IF(AND(UPPER(TRIM(Applications!I997))="BOOKMARKED",ISNUMBER(Applications!A997)),Applications!A997-WEEKDAY(Applications!A997,3),"")</f>
        <v/>
      </c>
      <c r="H997" s="26">
        <f>IF(AND(UPPER(TRIM(Applications!I997))="NOT APPLIED",ISNUMBER(Applications!A997)),Applications!A997-WEEKDAY(Applications!A997,3),"")</f>
        <v/>
      </c>
      <c r="I997" s="26">
        <f>IF(AND(UPPER(TRIM(Applications!I997))="REJECTED",ISNUMBER(Applications!M997)),Applications!M997-WEEKDAY(Applications!M997,3),"")</f>
        <v/>
      </c>
      <c r="J997" s="26">
        <f>IF(AND(UPPER(TRIM(Applications!I997))="OFFER",ISNUMBER(Applications!M997)),Applications!M997-WEEKDAY(Applications!M997,3),"")</f>
        <v/>
      </c>
      <c r="K997" s="26">
        <f>IF(TRIM(Applications!J997)="","",IFERROR(LOOKUP(2,1/ISNUMBER(SEARCH($R$2:$R$25,Applications!J997)),$S$2:$S$25),""))</f>
        <v/>
      </c>
      <c r="L997" s="26">
        <f>IF(K997="","",IF(COUNTIF(K$2:K997,K997)=1,COUNTIF(K$2:K$2000,K997)+(2001-ROW())/100000,""))</f>
        <v/>
      </c>
      <c r="M997" s="26">
        <f>IF(TRIM(Applications!D997)="","",TRIM(LEFT(TRIM(Applications!D997),FIND(",",TRIM(Applications!D997)&amp;",")-1)))</f>
        <v/>
      </c>
      <c r="N997" s="26">
        <f>IF(M997="","",IF(LEN(TRIM(LEFT(TRIM(MID(TRIM(Applications!D997),FIND(",",TRIM(Applications!D997)&amp;",")+1,200)),FIND(",",TRIM(MID(TRIM(Applications!D997),FIND(",",TRIM(Applications!D997)&amp;",")+1,200))&amp;",")-1)))=2,UPPER(TRIM(LEFT(TRIM(MID(TRIM(Applications!D997),FIND(",",TRIM(Applications!D997)&amp;",")+1,200)),FIND(",",TRIM(MID(TRIM(Applications!D997),FIND(",",TRIM(Applications!D997)&amp;",")+1,200))&amp;",")-1))),IFERROR(VLOOKUP(LOWER(TRIM(LEFT(TRIM(MID(TRIM(Applications!D997),FIND(",",TRIM(Applications!D997)&amp;",")+1,200)),FIND(",",TRIM(MID(TRIM(Applications!D997),FIND(",",TRIM(Applications!D997)&amp;",")+1,200))&amp;",")-1))),$U$2:$V$67,2,FALSE),"")))</f>
        <v/>
      </c>
      <c r="O997" s="26">
        <f>IF(M997="","",IF(N997="",M997,M997&amp;", "&amp;N997))</f>
        <v/>
      </c>
      <c r="P997" s="26">
        <f>IF(O997="","",IF(COUNTIF(O$2:O997,O997)=1,COUNTIF(O$2:O$2000,O997)+(2001-ROW())/100000,""))</f>
        <v/>
      </c>
    </row>
    <row r="998">
      <c r="A998" s="26">
        <f>IF(AND(ISNUMBER(Applications!A998),ISNUMBER(Applications!M998),OR(UPPER(TRIM(Applications!I998))="INTERVIEWING",UPPER(TRIM(Applications!I998))="REJECTED",UPPER(TRIM(Applications!I998))="OFFER")),IF(Applications!M998&gt;=Applications!A998,Applications!M998-Applications!A998,""),"")</f>
        <v/>
      </c>
      <c r="B998" s="26">
        <f>IF(AND(D998=1,ISNUMBER(Applications!A998)),WEEKDAY(Applications!A998),"")</f>
        <v/>
      </c>
      <c r="C998" s="27">
        <f>IF(AND(D998=1,ISNUMBER(Applications!A998)),Applications!A998-WEEKDAY(Applications!A998,3),"")</f>
        <v/>
      </c>
      <c r="D998" s="26">
        <f>IF(OR(UPPER(TRIM(Applications!I998))="APPLIED",UPPER(TRIM(Applications!I998))="INTERVIEWING",UPPER(TRIM(Applications!I998))="REJECTED",UPPER(TRIM(Applications!I998))="OFFER"),1,0)</f>
        <v/>
      </c>
      <c r="E998" s="26">
        <f>IF(AND(ISNUMBER(Applications!M998),OR(N(Applications!O998)&gt;0,UPPER(TRIM(Applications!I998))="INTERVIEWING",UPPER(TRIM(Applications!I998))="OFFER")),Applications!M998-WEEKDAY(Applications!M998,3),"")</f>
        <v/>
      </c>
      <c r="F998" s="26">
        <f>IF(AND(UPPER(TRIM(Applications!I998))="SKIPPED",ISNUMBER(Applications!A998)),Applications!A998-WEEKDAY(Applications!A998,3),"")</f>
        <v/>
      </c>
      <c r="G998" s="26">
        <f>IF(AND(UPPER(TRIM(Applications!I998))="BOOKMARKED",ISNUMBER(Applications!A998)),Applications!A998-WEEKDAY(Applications!A998,3),"")</f>
        <v/>
      </c>
      <c r="H998" s="26">
        <f>IF(AND(UPPER(TRIM(Applications!I998))="NOT APPLIED",ISNUMBER(Applications!A998)),Applications!A998-WEEKDAY(Applications!A998,3),"")</f>
        <v/>
      </c>
      <c r="I998" s="26">
        <f>IF(AND(UPPER(TRIM(Applications!I998))="REJECTED",ISNUMBER(Applications!M998)),Applications!M998-WEEKDAY(Applications!M998,3),"")</f>
        <v/>
      </c>
      <c r="J998" s="26">
        <f>IF(AND(UPPER(TRIM(Applications!I998))="OFFER",ISNUMBER(Applications!M998)),Applications!M998-WEEKDAY(Applications!M998,3),"")</f>
        <v/>
      </c>
      <c r="K998" s="26">
        <f>IF(TRIM(Applications!J998)="","",IFERROR(LOOKUP(2,1/ISNUMBER(SEARCH($R$2:$R$25,Applications!J998)),$S$2:$S$25),""))</f>
        <v/>
      </c>
      <c r="L998" s="26">
        <f>IF(K998="","",IF(COUNTIF(K$2:K998,K998)=1,COUNTIF(K$2:K$2000,K998)+(2001-ROW())/100000,""))</f>
        <v/>
      </c>
      <c r="M998" s="26">
        <f>IF(TRIM(Applications!D998)="","",TRIM(LEFT(TRIM(Applications!D998),FIND(",",TRIM(Applications!D998)&amp;",")-1)))</f>
        <v/>
      </c>
      <c r="N998" s="26">
        <f>IF(M998="","",IF(LEN(TRIM(LEFT(TRIM(MID(TRIM(Applications!D998),FIND(",",TRIM(Applications!D998)&amp;",")+1,200)),FIND(",",TRIM(MID(TRIM(Applications!D998),FIND(",",TRIM(Applications!D998)&amp;",")+1,200))&amp;",")-1)))=2,UPPER(TRIM(LEFT(TRIM(MID(TRIM(Applications!D998),FIND(",",TRIM(Applications!D998)&amp;",")+1,200)),FIND(",",TRIM(MID(TRIM(Applications!D998),FIND(",",TRIM(Applications!D998)&amp;",")+1,200))&amp;",")-1))),IFERROR(VLOOKUP(LOWER(TRIM(LEFT(TRIM(MID(TRIM(Applications!D998),FIND(",",TRIM(Applications!D998)&amp;",")+1,200)),FIND(",",TRIM(MID(TRIM(Applications!D998),FIND(",",TRIM(Applications!D998)&amp;",")+1,200))&amp;",")-1))),$U$2:$V$67,2,FALSE),"")))</f>
        <v/>
      </c>
      <c r="O998" s="26">
        <f>IF(M998="","",IF(N998="",M998,M998&amp;", "&amp;N998))</f>
        <v/>
      </c>
      <c r="P998" s="26">
        <f>IF(O998="","",IF(COUNTIF(O$2:O998,O998)=1,COUNTIF(O$2:O$2000,O998)+(2001-ROW())/100000,""))</f>
        <v/>
      </c>
    </row>
    <row r="999">
      <c r="A999" s="26">
        <f>IF(AND(ISNUMBER(Applications!A999),ISNUMBER(Applications!M999),OR(UPPER(TRIM(Applications!I999))="INTERVIEWING",UPPER(TRIM(Applications!I999))="REJECTED",UPPER(TRIM(Applications!I999))="OFFER")),IF(Applications!M999&gt;=Applications!A999,Applications!M999-Applications!A999,""),"")</f>
        <v/>
      </c>
      <c r="B999" s="26">
        <f>IF(AND(D999=1,ISNUMBER(Applications!A999)),WEEKDAY(Applications!A999),"")</f>
        <v/>
      </c>
      <c r="C999" s="27">
        <f>IF(AND(D999=1,ISNUMBER(Applications!A999)),Applications!A999-WEEKDAY(Applications!A999,3),"")</f>
        <v/>
      </c>
      <c r="D999" s="26">
        <f>IF(OR(UPPER(TRIM(Applications!I999))="APPLIED",UPPER(TRIM(Applications!I999))="INTERVIEWING",UPPER(TRIM(Applications!I999))="REJECTED",UPPER(TRIM(Applications!I999))="OFFER"),1,0)</f>
        <v/>
      </c>
      <c r="E999" s="26">
        <f>IF(AND(ISNUMBER(Applications!M999),OR(N(Applications!O999)&gt;0,UPPER(TRIM(Applications!I999))="INTERVIEWING",UPPER(TRIM(Applications!I999))="OFFER")),Applications!M999-WEEKDAY(Applications!M999,3),"")</f>
        <v/>
      </c>
      <c r="F999" s="26">
        <f>IF(AND(UPPER(TRIM(Applications!I999))="SKIPPED",ISNUMBER(Applications!A999)),Applications!A999-WEEKDAY(Applications!A999,3),"")</f>
        <v/>
      </c>
      <c r="G999" s="26">
        <f>IF(AND(UPPER(TRIM(Applications!I999))="BOOKMARKED",ISNUMBER(Applications!A999)),Applications!A999-WEEKDAY(Applications!A999,3),"")</f>
        <v/>
      </c>
      <c r="H999" s="26">
        <f>IF(AND(UPPER(TRIM(Applications!I999))="NOT APPLIED",ISNUMBER(Applications!A999)),Applications!A999-WEEKDAY(Applications!A999,3),"")</f>
        <v/>
      </c>
      <c r="I999" s="26">
        <f>IF(AND(UPPER(TRIM(Applications!I999))="REJECTED",ISNUMBER(Applications!M999)),Applications!M999-WEEKDAY(Applications!M999,3),"")</f>
        <v/>
      </c>
      <c r="J999" s="26">
        <f>IF(AND(UPPER(TRIM(Applications!I999))="OFFER",ISNUMBER(Applications!M999)),Applications!M999-WEEKDAY(Applications!M999,3),"")</f>
        <v/>
      </c>
      <c r="K999" s="26">
        <f>IF(TRIM(Applications!J999)="","",IFERROR(LOOKUP(2,1/ISNUMBER(SEARCH($R$2:$R$25,Applications!J999)),$S$2:$S$25),""))</f>
        <v/>
      </c>
      <c r="L999" s="26">
        <f>IF(K999="","",IF(COUNTIF(K$2:K999,K999)=1,COUNTIF(K$2:K$2000,K999)+(2001-ROW())/100000,""))</f>
        <v/>
      </c>
      <c r="M999" s="26">
        <f>IF(TRIM(Applications!D999)="","",TRIM(LEFT(TRIM(Applications!D999),FIND(",",TRIM(Applications!D999)&amp;",")-1)))</f>
        <v/>
      </c>
      <c r="N999" s="26">
        <f>IF(M999="","",IF(LEN(TRIM(LEFT(TRIM(MID(TRIM(Applications!D999),FIND(",",TRIM(Applications!D999)&amp;",")+1,200)),FIND(",",TRIM(MID(TRIM(Applications!D999),FIND(",",TRIM(Applications!D999)&amp;",")+1,200))&amp;",")-1)))=2,UPPER(TRIM(LEFT(TRIM(MID(TRIM(Applications!D999),FIND(",",TRIM(Applications!D999)&amp;",")+1,200)),FIND(",",TRIM(MID(TRIM(Applications!D999),FIND(",",TRIM(Applications!D999)&amp;",")+1,200))&amp;",")-1))),IFERROR(VLOOKUP(LOWER(TRIM(LEFT(TRIM(MID(TRIM(Applications!D999),FIND(",",TRIM(Applications!D999)&amp;",")+1,200)),FIND(",",TRIM(MID(TRIM(Applications!D999),FIND(",",TRIM(Applications!D999)&amp;",")+1,200))&amp;",")-1))),$U$2:$V$67,2,FALSE),"")))</f>
        <v/>
      </c>
      <c r="O999" s="26">
        <f>IF(M999="","",IF(N999="",M999,M999&amp;", "&amp;N999))</f>
        <v/>
      </c>
      <c r="P999" s="26">
        <f>IF(O999="","",IF(COUNTIF(O$2:O999,O999)=1,COUNTIF(O$2:O$2000,O999)+(2001-ROW())/100000,""))</f>
        <v/>
      </c>
    </row>
    <row r="1000">
      <c r="A1000" s="26">
        <f>IF(AND(ISNUMBER(Applications!A1000),ISNUMBER(Applications!M1000),OR(UPPER(TRIM(Applications!I1000))="INTERVIEWING",UPPER(TRIM(Applications!I1000))="REJECTED",UPPER(TRIM(Applications!I1000))="OFFER")),IF(Applications!M1000&gt;=Applications!A1000,Applications!M1000-Applications!A1000,""),"")</f>
        <v/>
      </c>
      <c r="B1000" s="26">
        <f>IF(AND(D1000=1,ISNUMBER(Applications!A1000)),WEEKDAY(Applications!A1000),"")</f>
        <v/>
      </c>
      <c r="C1000" s="27">
        <f>IF(AND(D1000=1,ISNUMBER(Applications!A1000)),Applications!A1000-WEEKDAY(Applications!A1000,3),"")</f>
        <v/>
      </c>
      <c r="D1000" s="26">
        <f>IF(OR(UPPER(TRIM(Applications!I1000))="APPLIED",UPPER(TRIM(Applications!I1000))="INTERVIEWING",UPPER(TRIM(Applications!I1000))="REJECTED",UPPER(TRIM(Applications!I1000))="OFFER"),1,0)</f>
        <v/>
      </c>
      <c r="E1000" s="26">
        <f>IF(AND(ISNUMBER(Applications!M1000),OR(N(Applications!O1000)&gt;0,UPPER(TRIM(Applications!I1000))="INTERVIEWING",UPPER(TRIM(Applications!I1000))="OFFER")),Applications!M1000-WEEKDAY(Applications!M1000,3),"")</f>
        <v/>
      </c>
      <c r="F1000" s="26">
        <f>IF(AND(UPPER(TRIM(Applications!I1000))="SKIPPED",ISNUMBER(Applications!A1000)),Applications!A1000-WEEKDAY(Applications!A1000,3),"")</f>
        <v/>
      </c>
      <c r="G1000" s="26">
        <f>IF(AND(UPPER(TRIM(Applications!I1000))="BOOKMARKED",ISNUMBER(Applications!A1000)),Applications!A1000-WEEKDAY(Applications!A1000,3),"")</f>
        <v/>
      </c>
      <c r="H1000" s="26">
        <f>IF(AND(UPPER(TRIM(Applications!I1000))="NOT APPLIED",ISNUMBER(Applications!A1000)),Applications!A1000-WEEKDAY(Applications!A1000,3),"")</f>
        <v/>
      </c>
      <c r="I1000" s="26">
        <f>IF(AND(UPPER(TRIM(Applications!I1000))="REJECTED",ISNUMBER(Applications!M1000)),Applications!M1000-WEEKDAY(Applications!M1000,3),"")</f>
        <v/>
      </c>
      <c r="J1000" s="26">
        <f>IF(AND(UPPER(TRIM(Applications!I1000))="OFFER",ISNUMBER(Applications!M1000)),Applications!M1000-WEEKDAY(Applications!M1000,3),"")</f>
        <v/>
      </c>
      <c r="K1000" s="26">
        <f>IF(TRIM(Applications!J1000)="","",IFERROR(LOOKUP(2,1/ISNUMBER(SEARCH($R$2:$R$25,Applications!J1000)),$S$2:$S$25),""))</f>
        <v/>
      </c>
      <c r="L1000" s="26">
        <f>IF(K1000="","",IF(COUNTIF(K$2:K1000,K1000)=1,COUNTIF(K$2:K$2000,K1000)+(2001-ROW())/100000,""))</f>
        <v/>
      </c>
      <c r="M1000" s="26">
        <f>IF(TRIM(Applications!D1000)="","",TRIM(LEFT(TRIM(Applications!D1000),FIND(",",TRIM(Applications!D1000)&amp;",")-1)))</f>
        <v/>
      </c>
      <c r="N1000" s="26">
        <f>IF(M1000="","",IF(LEN(TRIM(LEFT(TRIM(MID(TRIM(Applications!D1000),FIND(",",TRIM(Applications!D1000)&amp;",")+1,200)),FIND(",",TRIM(MID(TRIM(Applications!D1000),FIND(",",TRIM(Applications!D1000)&amp;",")+1,200))&amp;",")-1)))=2,UPPER(TRIM(LEFT(TRIM(MID(TRIM(Applications!D1000),FIND(",",TRIM(Applications!D1000)&amp;",")+1,200)),FIND(",",TRIM(MID(TRIM(Applications!D1000),FIND(",",TRIM(Applications!D1000)&amp;",")+1,200))&amp;",")-1))),IFERROR(VLOOKUP(LOWER(TRIM(LEFT(TRIM(MID(TRIM(Applications!D1000),FIND(",",TRIM(Applications!D1000)&amp;",")+1,200)),FIND(",",TRIM(MID(TRIM(Applications!D1000),FIND(",",TRIM(Applications!D1000)&amp;",")+1,200))&amp;",")-1))),$U$2:$V$67,2,FALSE),"")))</f>
        <v/>
      </c>
      <c r="O1000" s="26">
        <f>IF(M1000="","",IF(N1000="",M1000,M1000&amp;", "&amp;N1000))</f>
        <v/>
      </c>
      <c r="P1000" s="26">
        <f>IF(O1000="","",IF(COUNTIF(O$2:O1000,O1000)=1,COUNTIF(O$2:O$2000,O1000)+(2001-ROW())/100000,""))</f>
        <v/>
      </c>
    </row>
    <row r="1001">
      <c r="A1001" s="26">
        <f>IF(AND(ISNUMBER(Applications!A1001),ISNUMBER(Applications!M1001),OR(UPPER(TRIM(Applications!I1001))="INTERVIEWING",UPPER(TRIM(Applications!I1001))="REJECTED",UPPER(TRIM(Applications!I1001))="OFFER")),IF(Applications!M1001&gt;=Applications!A1001,Applications!M1001-Applications!A1001,""),"")</f>
        <v/>
      </c>
      <c r="B1001" s="26">
        <f>IF(AND(D1001=1,ISNUMBER(Applications!A1001)),WEEKDAY(Applications!A1001),"")</f>
        <v/>
      </c>
      <c r="C1001" s="27">
        <f>IF(AND(D1001=1,ISNUMBER(Applications!A1001)),Applications!A1001-WEEKDAY(Applications!A1001,3),"")</f>
        <v/>
      </c>
      <c r="D1001" s="26">
        <f>IF(OR(UPPER(TRIM(Applications!I1001))="APPLIED",UPPER(TRIM(Applications!I1001))="INTERVIEWING",UPPER(TRIM(Applications!I1001))="REJECTED",UPPER(TRIM(Applications!I1001))="OFFER"),1,0)</f>
        <v/>
      </c>
      <c r="E1001" s="26">
        <f>IF(AND(ISNUMBER(Applications!M1001),OR(N(Applications!O1001)&gt;0,UPPER(TRIM(Applications!I1001))="INTERVIEWING",UPPER(TRIM(Applications!I1001))="OFFER")),Applications!M1001-WEEKDAY(Applications!M1001,3),"")</f>
        <v/>
      </c>
      <c r="F1001" s="26">
        <f>IF(AND(UPPER(TRIM(Applications!I1001))="SKIPPED",ISNUMBER(Applications!A1001)),Applications!A1001-WEEKDAY(Applications!A1001,3),"")</f>
        <v/>
      </c>
      <c r="G1001" s="26">
        <f>IF(AND(UPPER(TRIM(Applications!I1001))="BOOKMARKED",ISNUMBER(Applications!A1001)),Applications!A1001-WEEKDAY(Applications!A1001,3),"")</f>
        <v/>
      </c>
      <c r="H1001" s="26">
        <f>IF(AND(UPPER(TRIM(Applications!I1001))="NOT APPLIED",ISNUMBER(Applications!A1001)),Applications!A1001-WEEKDAY(Applications!A1001,3),"")</f>
        <v/>
      </c>
      <c r="I1001" s="26">
        <f>IF(AND(UPPER(TRIM(Applications!I1001))="REJECTED",ISNUMBER(Applications!M1001)),Applications!M1001-WEEKDAY(Applications!M1001,3),"")</f>
        <v/>
      </c>
      <c r="J1001" s="26">
        <f>IF(AND(UPPER(TRIM(Applications!I1001))="OFFER",ISNUMBER(Applications!M1001)),Applications!M1001-WEEKDAY(Applications!M1001,3),"")</f>
        <v/>
      </c>
      <c r="K1001" s="26">
        <f>IF(TRIM(Applications!J1001)="","",IFERROR(LOOKUP(2,1/ISNUMBER(SEARCH($R$2:$R$25,Applications!J1001)),$S$2:$S$25),""))</f>
        <v/>
      </c>
      <c r="L1001" s="26">
        <f>IF(K1001="","",IF(COUNTIF(K$2:K1001,K1001)=1,COUNTIF(K$2:K$2000,K1001)+(2001-ROW())/100000,""))</f>
        <v/>
      </c>
      <c r="M1001" s="26">
        <f>IF(TRIM(Applications!D1001)="","",TRIM(LEFT(TRIM(Applications!D1001),FIND(",",TRIM(Applications!D1001)&amp;",")-1)))</f>
        <v/>
      </c>
      <c r="N1001" s="26">
        <f>IF(M1001="","",IF(LEN(TRIM(LEFT(TRIM(MID(TRIM(Applications!D1001),FIND(",",TRIM(Applications!D1001)&amp;",")+1,200)),FIND(",",TRIM(MID(TRIM(Applications!D1001),FIND(",",TRIM(Applications!D1001)&amp;",")+1,200))&amp;",")-1)))=2,UPPER(TRIM(LEFT(TRIM(MID(TRIM(Applications!D1001),FIND(",",TRIM(Applications!D1001)&amp;",")+1,200)),FIND(",",TRIM(MID(TRIM(Applications!D1001),FIND(",",TRIM(Applications!D1001)&amp;",")+1,200))&amp;",")-1))),IFERROR(VLOOKUP(LOWER(TRIM(LEFT(TRIM(MID(TRIM(Applications!D1001),FIND(",",TRIM(Applications!D1001)&amp;",")+1,200)),FIND(",",TRIM(MID(TRIM(Applications!D1001),FIND(",",TRIM(Applications!D1001)&amp;",")+1,200))&amp;",")-1))),$U$2:$V$67,2,FALSE),"")))</f>
        <v/>
      </c>
      <c r="O1001" s="26">
        <f>IF(M1001="","",IF(N1001="",M1001,M1001&amp;", "&amp;N1001))</f>
        <v/>
      </c>
      <c r="P1001" s="26">
        <f>IF(O1001="","",IF(COUNTIF(O$2:O1001,O1001)=1,COUNTIF(O$2:O$2000,O1001)+(2001-ROW())/100000,""))</f>
        <v/>
      </c>
    </row>
    <row r="1002">
      <c r="A1002" s="26">
        <f>IF(AND(ISNUMBER(Applications!A1002),ISNUMBER(Applications!M1002),OR(UPPER(TRIM(Applications!I1002))="INTERVIEWING",UPPER(TRIM(Applications!I1002))="REJECTED",UPPER(TRIM(Applications!I1002))="OFFER")),IF(Applications!M1002&gt;=Applications!A1002,Applications!M1002-Applications!A1002,""),"")</f>
        <v/>
      </c>
      <c r="B1002" s="26">
        <f>IF(AND(D1002=1,ISNUMBER(Applications!A1002)),WEEKDAY(Applications!A1002),"")</f>
        <v/>
      </c>
      <c r="C1002" s="27">
        <f>IF(AND(D1002=1,ISNUMBER(Applications!A1002)),Applications!A1002-WEEKDAY(Applications!A1002,3),"")</f>
        <v/>
      </c>
      <c r="D1002" s="26">
        <f>IF(OR(UPPER(TRIM(Applications!I1002))="APPLIED",UPPER(TRIM(Applications!I1002))="INTERVIEWING",UPPER(TRIM(Applications!I1002))="REJECTED",UPPER(TRIM(Applications!I1002))="OFFER"),1,0)</f>
        <v/>
      </c>
      <c r="E1002" s="26">
        <f>IF(AND(ISNUMBER(Applications!M1002),OR(N(Applications!O1002)&gt;0,UPPER(TRIM(Applications!I1002))="INTERVIEWING",UPPER(TRIM(Applications!I1002))="OFFER")),Applications!M1002-WEEKDAY(Applications!M1002,3),"")</f>
        <v/>
      </c>
      <c r="F1002" s="26">
        <f>IF(AND(UPPER(TRIM(Applications!I1002))="SKIPPED",ISNUMBER(Applications!A1002)),Applications!A1002-WEEKDAY(Applications!A1002,3),"")</f>
        <v/>
      </c>
      <c r="G1002" s="26">
        <f>IF(AND(UPPER(TRIM(Applications!I1002))="BOOKMARKED",ISNUMBER(Applications!A1002)),Applications!A1002-WEEKDAY(Applications!A1002,3),"")</f>
        <v/>
      </c>
      <c r="H1002" s="26">
        <f>IF(AND(UPPER(TRIM(Applications!I1002))="NOT APPLIED",ISNUMBER(Applications!A1002)),Applications!A1002-WEEKDAY(Applications!A1002,3),"")</f>
        <v/>
      </c>
      <c r="I1002" s="26">
        <f>IF(AND(UPPER(TRIM(Applications!I1002))="REJECTED",ISNUMBER(Applications!M1002)),Applications!M1002-WEEKDAY(Applications!M1002,3),"")</f>
        <v/>
      </c>
      <c r="J1002" s="26">
        <f>IF(AND(UPPER(TRIM(Applications!I1002))="OFFER",ISNUMBER(Applications!M1002)),Applications!M1002-WEEKDAY(Applications!M1002,3),"")</f>
        <v/>
      </c>
      <c r="K1002" s="26">
        <f>IF(TRIM(Applications!J1002)="","",IFERROR(LOOKUP(2,1/ISNUMBER(SEARCH($R$2:$R$25,Applications!J1002)),$S$2:$S$25),""))</f>
        <v/>
      </c>
      <c r="L1002" s="26">
        <f>IF(K1002="","",IF(COUNTIF(K$2:K1002,K1002)=1,COUNTIF(K$2:K$2000,K1002)+(2001-ROW())/100000,""))</f>
        <v/>
      </c>
      <c r="M1002" s="26">
        <f>IF(TRIM(Applications!D1002)="","",TRIM(LEFT(TRIM(Applications!D1002),FIND(",",TRIM(Applications!D1002)&amp;",")-1)))</f>
        <v/>
      </c>
      <c r="N1002" s="26">
        <f>IF(M1002="","",IF(LEN(TRIM(LEFT(TRIM(MID(TRIM(Applications!D1002),FIND(",",TRIM(Applications!D1002)&amp;",")+1,200)),FIND(",",TRIM(MID(TRIM(Applications!D1002),FIND(",",TRIM(Applications!D1002)&amp;",")+1,200))&amp;",")-1)))=2,UPPER(TRIM(LEFT(TRIM(MID(TRIM(Applications!D1002),FIND(",",TRIM(Applications!D1002)&amp;",")+1,200)),FIND(",",TRIM(MID(TRIM(Applications!D1002),FIND(",",TRIM(Applications!D1002)&amp;",")+1,200))&amp;",")-1))),IFERROR(VLOOKUP(LOWER(TRIM(LEFT(TRIM(MID(TRIM(Applications!D1002),FIND(",",TRIM(Applications!D1002)&amp;",")+1,200)),FIND(",",TRIM(MID(TRIM(Applications!D1002),FIND(",",TRIM(Applications!D1002)&amp;",")+1,200))&amp;",")-1))),$U$2:$V$67,2,FALSE),"")))</f>
        <v/>
      </c>
      <c r="O1002" s="26">
        <f>IF(M1002="","",IF(N1002="",M1002,M1002&amp;", "&amp;N1002))</f>
        <v/>
      </c>
      <c r="P1002" s="26">
        <f>IF(O1002="","",IF(COUNTIF(O$2:O1002,O1002)=1,COUNTIF(O$2:O$2000,O1002)+(2001-ROW())/100000,""))</f>
        <v/>
      </c>
    </row>
    <row r="1003">
      <c r="A1003" s="26">
        <f>IF(AND(ISNUMBER(Applications!A1003),ISNUMBER(Applications!M1003),OR(UPPER(TRIM(Applications!I1003))="INTERVIEWING",UPPER(TRIM(Applications!I1003))="REJECTED",UPPER(TRIM(Applications!I1003))="OFFER")),IF(Applications!M1003&gt;=Applications!A1003,Applications!M1003-Applications!A1003,""),"")</f>
        <v/>
      </c>
      <c r="B1003" s="26">
        <f>IF(AND(D1003=1,ISNUMBER(Applications!A1003)),WEEKDAY(Applications!A1003),"")</f>
        <v/>
      </c>
      <c r="C1003" s="27">
        <f>IF(AND(D1003=1,ISNUMBER(Applications!A1003)),Applications!A1003-WEEKDAY(Applications!A1003,3),"")</f>
        <v/>
      </c>
      <c r="D1003" s="26">
        <f>IF(OR(UPPER(TRIM(Applications!I1003))="APPLIED",UPPER(TRIM(Applications!I1003))="INTERVIEWING",UPPER(TRIM(Applications!I1003))="REJECTED",UPPER(TRIM(Applications!I1003))="OFFER"),1,0)</f>
        <v/>
      </c>
      <c r="E1003" s="26">
        <f>IF(AND(ISNUMBER(Applications!M1003),OR(N(Applications!O1003)&gt;0,UPPER(TRIM(Applications!I1003))="INTERVIEWING",UPPER(TRIM(Applications!I1003))="OFFER")),Applications!M1003-WEEKDAY(Applications!M1003,3),"")</f>
        <v/>
      </c>
      <c r="F1003" s="26">
        <f>IF(AND(UPPER(TRIM(Applications!I1003))="SKIPPED",ISNUMBER(Applications!A1003)),Applications!A1003-WEEKDAY(Applications!A1003,3),"")</f>
        <v/>
      </c>
      <c r="G1003" s="26">
        <f>IF(AND(UPPER(TRIM(Applications!I1003))="BOOKMARKED",ISNUMBER(Applications!A1003)),Applications!A1003-WEEKDAY(Applications!A1003,3),"")</f>
        <v/>
      </c>
      <c r="H1003" s="26">
        <f>IF(AND(UPPER(TRIM(Applications!I1003))="NOT APPLIED",ISNUMBER(Applications!A1003)),Applications!A1003-WEEKDAY(Applications!A1003,3),"")</f>
        <v/>
      </c>
      <c r="I1003" s="26">
        <f>IF(AND(UPPER(TRIM(Applications!I1003))="REJECTED",ISNUMBER(Applications!M1003)),Applications!M1003-WEEKDAY(Applications!M1003,3),"")</f>
        <v/>
      </c>
      <c r="J1003" s="26">
        <f>IF(AND(UPPER(TRIM(Applications!I1003))="OFFER",ISNUMBER(Applications!M1003)),Applications!M1003-WEEKDAY(Applications!M1003,3),"")</f>
        <v/>
      </c>
      <c r="K1003" s="26">
        <f>IF(TRIM(Applications!J1003)="","",IFERROR(LOOKUP(2,1/ISNUMBER(SEARCH($R$2:$R$25,Applications!J1003)),$S$2:$S$25),""))</f>
        <v/>
      </c>
      <c r="L1003" s="26">
        <f>IF(K1003="","",IF(COUNTIF(K$2:K1003,K1003)=1,COUNTIF(K$2:K$2000,K1003)+(2001-ROW())/100000,""))</f>
        <v/>
      </c>
      <c r="M1003" s="26">
        <f>IF(TRIM(Applications!D1003)="","",TRIM(LEFT(TRIM(Applications!D1003),FIND(",",TRIM(Applications!D1003)&amp;",")-1)))</f>
        <v/>
      </c>
      <c r="N1003" s="26">
        <f>IF(M1003="","",IF(LEN(TRIM(LEFT(TRIM(MID(TRIM(Applications!D1003),FIND(",",TRIM(Applications!D1003)&amp;",")+1,200)),FIND(",",TRIM(MID(TRIM(Applications!D1003),FIND(",",TRIM(Applications!D1003)&amp;",")+1,200))&amp;",")-1)))=2,UPPER(TRIM(LEFT(TRIM(MID(TRIM(Applications!D1003),FIND(",",TRIM(Applications!D1003)&amp;",")+1,200)),FIND(",",TRIM(MID(TRIM(Applications!D1003),FIND(",",TRIM(Applications!D1003)&amp;",")+1,200))&amp;",")-1))),IFERROR(VLOOKUP(LOWER(TRIM(LEFT(TRIM(MID(TRIM(Applications!D1003),FIND(",",TRIM(Applications!D1003)&amp;",")+1,200)),FIND(",",TRIM(MID(TRIM(Applications!D1003),FIND(",",TRIM(Applications!D1003)&amp;",")+1,200))&amp;",")-1))),$U$2:$V$67,2,FALSE),"")))</f>
        <v/>
      </c>
      <c r="O1003" s="26">
        <f>IF(M1003="","",IF(N1003="",M1003,M1003&amp;", "&amp;N1003))</f>
        <v/>
      </c>
      <c r="P1003" s="26">
        <f>IF(O1003="","",IF(COUNTIF(O$2:O1003,O1003)=1,COUNTIF(O$2:O$2000,O1003)+(2001-ROW())/100000,""))</f>
        <v/>
      </c>
    </row>
    <row r="1004">
      <c r="A1004" s="26">
        <f>IF(AND(ISNUMBER(Applications!A1004),ISNUMBER(Applications!M1004),OR(UPPER(TRIM(Applications!I1004))="INTERVIEWING",UPPER(TRIM(Applications!I1004))="REJECTED",UPPER(TRIM(Applications!I1004))="OFFER")),IF(Applications!M1004&gt;=Applications!A1004,Applications!M1004-Applications!A1004,""),"")</f>
        <v/>
      </c>
      <c r="B1004" s="26">
        <f>IF(AND(D1004=1,ISNUMBER(Applications!A1004)),WEEKDAY(Applications!A1004),"")</f>
        <v/>
      </c>
      <c r="C1004" s="27">
        <f>IF(AND(D1004=1,ISNUMBER(Applications!A1004)),Applications!A1004-WEEKDAY(Applications!A1004,3),"")</f>
        <v/>
      </c>
      <c r="D1004" s="26">
        <f>IF(OR(UPPER(TRIM(Applications!I1004))="APPLIED",UPPER(TRIM(Applications!I1004))="INTERVIEWING",UPPER(TRIM(Applications!I1004))="REJECTED",UPPER(TRIM(Applications!I1004))="OFFER"),1,0)</f>
        <v/>
      </c>
      <c r="E1004" s="26">
        <f>IF(AND(ISNUMBER(Applications!M1004),OR(N(Applications!O1004)&gt;0,UPPER(TRIM(Applications!I1004))="INTERVIEWING",UPPER(TRIM(Applications!I1004))="OFFER")),Applications!M1004-WEEKDAY(Applications!M1004,3),"")</f>
        <v/>
      </c>
      <c r="F1004" s="26">
        <f>IF(AND(UPPER(TRIM(Applications!I1004))="SKIPPED",ISNUMBER(Applications!A1004)),Applications!A1004-WEEKDAY(Applications!A1004,3),"")</f>
        <v/>
      </c>
      <c r="G1004" s="26">
        <f>IF(AND(UPPER(TRIM(Applications!I1004))="BOOKMARKED",ISNUMBER(Applications!A1004)),Applications!A1004-WEEKDAY(Applications!A1004,3),"")</f>
        <v/>
      </c>
      <c r="H1004" s="26">
        <f>IF(AND(UPPER(TRIM(Applications!I1004))="NOT APPLIED",ISNUMBER(Applications!A1004)),Applications!A1004-WEEKDAY(Applications!A1004,3),"")</f>
        <v/>
      </c>
      <c r="I1004" s="26">
        <f>IF(AND(UPPER(TRIM(Applications!I1004))="REJECTED",ISNUMBER(Applications!M1004)),Applications!M1004-WEEKDAY(Applications!M1004,3),"")</f>
        <v/>
      </c>
      <c r="J1004" s="26">
        <f>IF(AND(UPPER(TRIM(Applications!I1004))="OFFER",ISNUMBER(Applications!M1004)),Applications!M1004-WEEKDAY(Applications!M1004,3),"")</f>
        <v/>
      </c>
      <c r="K1004" s="26">
        <f>IF(TRIM(Applications!J1004)="","",IFERROR(LOOKUP(2,1/ISNUMBER(SEARCH($R$2:$R$25,Applications!J1004)),$S$2:$S$25),""))</f>
        <v/>
      </c>
      <c r="L1004" s="26">
        <f>IF(K1004="","",IF(COUNTIF(K$2:K1004,K1004)=1,COUNTIF(K$2:K$2000,K1004)+(2001-ROW())/100000,""))</f>
        <v/>
      </c>
      <c r="M1004" s="26">
        <f>IF(TRIM(Applications!D1004)="","",TRIM(LEFT(TRIM(Applications!D1004),FIND(",",TRIM(Applications!D1004)&amp;",")-1)))</f>
        <v/>
      </c>
      <c r="N1004" s="26">
        <f>IF(M1004="","",IF(LEN(TRIM(LEFT(TRIM(MID(TRIM(Applications!D1004),FIND(",",TRIM(Applications!D1004)&amp;",")+1,200)),FIND(",",TRIM(MID(TRIM(Applications!D1004),FIND(",",TRIM(Applications!D1004)&amp;",")+1,200))&amp;",")-1)))=2,UPPER(TRIM(LEFT(TRIM(MID(TRIM(Applications!D1004),FIND(",",TRIM(Applications!D1004)&amp;",")+1,200)),FIND(",",TRIM(MID(TRIM(Applications!D1004),FIND(",",TRIM(Applications!D1004)&amp;",")+1,200))&amp;",")-1))),IFERROR(VLOOKUP(LOWER(TRIM(LEFT(TRIM(MID(TRIM(Applications!D1004),FIND(",",TRIM(Applications!D1004)&amp;",")+1,200)),FIND(",",TRIM(MID(TRIM(Applications!D1004),FIND(",",TRIM(Applications!D1004)&amp;",")+1,200))&amp;",")-1))),$U$2:$V$67,2,FALSE),"")))</f>
        <v/>
      </c>
      <c r="O1004" s="26">
        <f>IF(M1004="","",IF(N1004="",M1004,M1004&amp;", "&amp;N1004))</f>
        <v/>
      </c>
      <c r="P1004" s="26">
        <f>IF(O1004="","",IF(COUNTIF(O$2:O1004,O1004)=1,COUNTIF(O$2:O$2000,O1004)+(2001-ROW())/100000,""))</f>
        <v/>
      </c>
    </row>
    <row r="1005">
      <c r="A1005" s="26">
        <f>IF(AND(ISNUMBER(Applications!A1005),ISNUMBER(Applications!M1005),OR(UPPER(TRIM(Applications!I1005))="INTERVIEWING",UPPER(TRIM(Applications!I1005))="REJECTED",UPPER(TRIM(Applications!I1005))="OFFER")),IF(Applications!M1005&gt;=Applications!A1005,Applications!M1005-Applications!A1005,""),"")</f>
        <v/>
      </c>
      <c r="B1005" s="26">
        <f>IF(AND(D1005=1,ISNUMBER(Applications!A1005)),WEEKDAY(Applications!A1005),"")</f>
        <v/>
      </c>
      <c r="C1005" s="27">
        <f>IF(AND(D1005=1,ISNUMBER(Applications!A1005)),Applications!A1005-WEEKDAY(Applications!A1005,3),"")</f>
        <v/>
      </c>
      <c r="D1005" s="26">
        <f>IF(OR(UPPER(TRIM(Applications!I1005))="APPLIED",UPPER(TRIM(Applications!I1005))="INTERVIEWING",UPPER(TRIM(Applications!I1005))="REJECTED",UPPER(TRIM(Applications!I1005))="OFFER"),1,0)</f>
        <v/>
      </c>
      <c r="E1005" s="26">
        <f>IF(AND(ISNUMBER(Applications!M1005),OR(N(Applications!O1005)&gt;0,UPPER(TRIM(Applications!I1005))="INTERVIEWING",UPPER(TRIM(Applications!I1005))="OFFER")),Applications!M1005-WEEKDAY(Applications!M1005,3),"")</f>
        <v/>
      </c>
      <c r="F1005" s="26">
        <f>IF(AND(UPPER(TRIM(Applications!I1005))="SKIPPED",ISNUMBER(Applications!A1005)),Applications!A1005-WEEKDAY(Applications!A1005,3),"")</f>
        <v/>
      </c>
      <c r="G1005" s="26">
        <f>IF(AND(UPPER(TRIM(Applications!I1005))="BOOKMARKED",ISNUMBER(Applications!A1005)),Applications!A1005-WEEKDAY(Applications!A1005,3),"")</f>
        <v/>
      </c>
      <c r="H1005" s="26">
        <f>IF(AND(UPPER(TRIM(Applications!I1005))="NOT APPLIED",ISNUMBER(Applications!A1005)),Applications!A1005-WEEKDAY(Applications!A1005,3),"")</f>
        <v/>
      </c>
      <c r="I1005" s="26">
        <f>IF(AND(UPPER(TRIM(Applications!I1005))="REJECTED",ISNUMBER(Applications!M1005)),Applications!M1005-WEEKDAY(Applications!M1005,3),"")</f>
        <v/>
      </c>
      <c r="J1005" s="26">
        <f>IF(AND(UPPER(TRIM(Applications!I1005))="OFFER",ISNUMBER(Applications!M1005)),Applications!M1005-WEEKDAY(Applications!M1005,3),"")</f>
        <v/>
      </c>
      <c r="K1005" s="26">
        <f>IF(TRIM(Applications!J1005)="","",IFERROR(LOOKUP(2,1/ISNUMBER(SEARCH($R$2:$R$25,Applications!J1005)),$S$2:$S$25),""))</f>
        <v/>
      </c>
      <c r="L1005" s="26">
        <f>IF(K1005="","",IF(COUNTIF(K$2:K1005,K1005)=1,COUNTIF(K$2:K$2000,K1005)+(2001-ROW())/100000,""))</f>
        <v/>
      </c>
      <c r="M1005" s="26">
        <f>IF(TRIM(Applications!D1005)="","",TRIM(LEFT(TRIM(Applications!D1005),FIND(",",TRIM(Applications!D1005)&amp;",")-1)))</f>
        <v/>
      </c>
      <c r="N1005" s="26">
        <f>IF(M1005="","",IF(LEN(TRIM(LEFT(TRIM(MID(TRIM(Applications!D1005),FIND(",",TRIM(Applications!D1005)&amp;",")+1,200)),FIND(",",TRIM(MID(TRIM(Applications!D1005),FIND(",",TRIM(Applications!D1005)&amp;",")+1,200))&amp;",")-1)))=2,UPPER(TRIM(LEFT(TRIM(MID(TRIM(Applications!D1005),FIND(",",TRIM(Applications!D1005)&amp;",")+1,200)),FIND(",",TRIM(MID(TRIM(Applications!D1005),FIND(",",TRIM(Applications!D1005)&amp;",")+1,200))&amp;",")-1))),IFERROR(VLOOKUP(LOWER(TRIM(LEFT(TRIM(MID(TRIM(Applications!D1005),FIND(",",TRIM(Applications!D1005)&amp;",")+1,200)),FIND(",",TRIM(MID(TRIM(Applications!D1005),FIND(",",TRIM(Applications!D1005)&amp;",")+1,200))&amp;",")-1))),$U$2:$V$67,2,FALSE),"")))</f>
        <v/>
      </c>
      <c r="O1005" s="26">
        <f>IF(M1005="","",IF(N1005="",M1005,M1005&amp;", "&amp;N1005))</f>
        <v/>
      </c>
      <c r="P1005" s="26">
        <f>IF(O1005="","",IF(COUNTIF(O$2:O1005,O1005)=1,COUNTIF(O$2:O$2000,O1005)+(2001-ROW())/100000,""))</f>
        <v/>
      </c>
    </row>
    <row r="1006">
      <c r="A1006" s="26">
        <f>IF(AND(ISNUMBER(Applications!A1006),ISNUMBER(Applications!M1006),OR(UPPER(TRIM(Applications!I1006))="INTERVIEWING",UPPER(TRIM(Applications!I1006))="REJECTED",UPPER(TRIM(Applications!I1006))="OFFER")),IF(Applications!M1006&gt;=Applications!A1006,Applications!M1006-Applications!A1006,""),"")</f>
        <v/>
      </c>
      <c r="B1006" s="26">
        <f>IF(AND(D1006=1,ISNUMBER(Applications!A1006)),WEEKDAY(Applications!A1006),"")</f>
        <v/>
      </c>
      <c r="C1006" s="27">
        <f>IF(AND(D1006=1,ISNUMBER(Applications!A1006)),Applications!A1006-WEEKDAY(Applications!A1006,3),"")</f>
        <v/>
      </c>
      <c r="D1006" s="26">
        <f>IF(OR(UPPER(TRIM(Applications!I1006))="APPLIED",UPPER(TRIM(Applications!I1006))="INTERVIEWING",UPPER(TRIM(Applications!I1006))="REJECTED",UPPER(TRIM(Applications!I1006))="OFFER"),1,0)</f>
        <v/>
      </c>
      <c r="E1006" s="26">
        <f>IF(AND(ISNUMBER(Applications!M1006),OR(N(Applications!O1006)&gt;0,UPPER(TRIM(Applications!I1006))="INTERVIEWING",UPPER(TRIM(Applications!I1006))="OFFER")),Applications!M1006-WEEKDAY(Applications!M1006,3),"")</f>
        <v/>
      </c>
      <c r="F1006" s="26">
        <f>IF(AND(UPPER(TRIM(Applications!I1006))="SKIPPED",ISNUMBER(Applications!A1006)),Applications!A1006-WEEKDAY(Applications!A1006,3),"")</f>
        <v/>
      </c>
      <c r="G1006" s="26">
        <f>IF(AND(UPPER(TRIM(Applications!I1006))="BOOKMARKED",ISNUMBER(Applications!A1006)),Applications!A1006-WEEKDAY(Applications!A1006,3),"")</f>
        <v/>
      </c>
      <c r="H1006" s="26">
        <f>IF(AND(UPPER(TRIM(Applications!I1006))="NOT APPLIED",ISNUMBER(Applications!A1006)),Applications!A1006-WEEKDAY(Applications!A1006,3),"")</f>
        <v/>
      </c>
      <c r="I1006" s="26">
        <f>IF(AND(UPPER(TRIM(Applications!I1006))="REJECTED",ISNUMBER(Applications!M1006)),Applications!M1006-WEEKDAY(Applications!M1006,3),"")</f>
        <v/>
      </c>
      <c r="J1006" s="26">
        <f>IF(AND(UPPER(TRIM(Applications!I1006))="OFFER",ISNUMBER(Applications!M1006)),Applications!M1006-WEEKDAY(Applications!M1006,3),"")</f>
        <v/>
      </c>
      <c r="K1006" s="26">
        <f>IF(TRIM(Applications!J1006)="","",IFERROR(LOOKUP(2,1/ISNUMBER(SEARCH($R$2:$R$25,Applications!J1006)),$S$2:$S$25),""))</f>
        <v/>
      </c>
      <c r="L1006" s="26">
        <f>IF(K1006="","",IF(COUNTIF(K$2:K1006,K1006)=1,COUNTIF(K$2:K$2000,K1006)+(2001-ROW())/100000,""))</f>
        <v/>
      </c>
      <c r="M1006" s="26">
        <f>IF(TRIM(Applications!D1006)="","",TRIM(LEFT(TRIM(Applications!D1006),FIND(",",TRIM(Applications!D1006)&amp;",")-1)))</f>
        <v/>
      </c>
      <c r="N1006" s="26">
        <f>IF(M1006="","",IF(LEN(TRIM(LEFT(TRIM(MID(TRIM(Applications!D1006),FIND(",",TRIM(Applications!D1006)&amp;",")+1,200)),FIND(",",TRIM(MID(TRIM(Applications!D1006),FIND(",",TRIM(Applications!D1006)&amp;",")+1,200))&amp;",")-1)))=2,UPPER(TRIM(LEFT(TRIM(MID(TRIM(Applications!D1006),FIND(",",TRIM(Applications!D1006)&amp;",")+1,200)),FIND(",",TRIM(MID(TRIM(Applications!D1006),FIND(",",TRIM(Applications!D1006)&amp;",")+1,200))&amp;",")-1))),IFERROR(VLOOKUP(LOWER(TRIM(LEFT(TRIM(MID(TRIM(Applications!D1006),FIND(",",TRIM(Applications!D1006)&amp;",")+1,200)),FIND(",",TRIM(MID(TRIM(Applications!D1006),FIND(",",TRIM(Applications!D1006)&amp;",")+1,200))&amp;",")-1))),$U$2:$V$67,2,FALSE),"")))</f>
        <v/>
      </c>
      <c r="O1006" s="26">
        <f>IF(M1006="","",IF(N1006="",M1006,M1006&amp;", "&amp;N1006))</f>
        <v/>
      </c>
      <c r="P1006" s="26">
        <f>IF(O1006="","",IF(COUNTIF(O$2:O1006,O1006)=1,COUNTIF(O$2:O$2000,O1006)+(2001-ROW())/100000,""))</f>
        <v/>
      </c>
    </row>
    <row r="1007">
      <c r="A1007" s="26">
        <f>IF(AND(ISNUMBER(Applications!A1007),ISNUMBER(Applications!M1007),OR(UPPER(TRIM(Applications!I1007))="INTERVIEWING",UPPER(TRIM(Applications!I1007))="REJECTED",UPPER(TRIM(Applications!I1007))="OFFER")),IF(Applications!M1007&gt;=Applications!A1007,Applications!M1007-Applications!A1007,""),"")</f>
        <v/>
      </c>
      <c r="B1007" s="26">
        <f>IF(AND(D1007=1,ISNUMBER(Applications!A1007)),WEEKDAY(Applications!A1007),"")</f>
        <v/>
      </c>
      <c r="C1007" s="27">
        <f>IF(AND(D1007=1,ISNUMBER(Applications!A1007)),Applications!A1007-WEEKDAY(Applications!A1007,3),"")</f>
        <v/>
      </c>
      <c r="D1007" s="26">
        <f>IF(OR(UPPER(TRIM(Applications!I1007))="APPLIED",UPPER(TRIM(Applications!I1007))="INTERVIEWING",UPPER(TRIM(Applications!I1007))="REJECTED",UPPER(TRIM(Applications!I1007))="OFFER"),1,0)</f>
        <v/>
      </c>
      <c r="E1007" s="26">
        <f>IF(AND(ISNUMBER(Applications!M1007),OR(N(Applications!O1007)&gt;0,UPPER(TRIM(Applications!I1007))="INTERVIEWING",UPPER(TRIM(Applications!I1007))="OFFER")),Applications!M1007-WEEKDAY(Applications!M1007,3),"")</f>
        <v/>
      </c>
      <c r="F1007" s="26">
        <f>IF(AND(UPPER(TRIM(Applications!I1007))="SKIPPED",ISNUMBER(Applications!A1007)),Applications!A1007-WEEKDAY(Applications!A1007,3),"")</f>
        <v/>
      </c>
      <c r="G1007" s="26">
        <f>IF(AND(UPPER(TRIM(Applications!I1007))="BOOKMARKED",ISNUMBER(Applications!A1007)),Applications!A1007-WEEKDAY(Applications!A1007,3),"")</f>
        <v/>
      </c>
      <c r="H1007" s="26">
        <f>IF(AND(UPPER(TRIM(Applications!I1007))="NOT APPLIED",ISNUMBER(Applications!A1007)),Applications!A1007-WEEKDAY(Applications!A1007,3),"")</f>
        <v/>
      </c>
      <c r="I1007" s="26">
        <f>IF(AND(UPPER(TRIM(Applications!I1007))="REJECTED",ISNUMBER(Applications!M1007)),Applications!M1007-WEEKDAY(Applications!M1007,3),"")</f>
        <v/>
      </c>
      <c r="J1007" s="26">
        <f>IF(AND(UPPER(TRIM(Applications!I1007))="OFFER",ISNUMBER(Applications!M1007)),Applications!M1007-WEEKDAY(Applications!M1007,3),"")</f>
        <v/>
      </c>
      <c r="K1007" s="26">
        <f>IF(TRIM(Applications!J1007)="","",IFERROR(LOOKUP(2,1/ISNUMBER(SEARCH($R$2:$R$25,Applications!J1007)),$S$2:$S$25),""))</f>
        <v/>
      </c>
      <c r="L1007" s="26">
        <f>IF(K1007="","",IF(COUNTIF(K$2:K1007,K1007)=1,COUNTIF(K$2:K$2000,K1007)+(2001-ROW())/100000,""))</f>
        <v/>
      </c>
      <c r="M1007" s="26">
        <f>IF(TRIM(Applications!D1007)="","",TRIM(LEFT(TRIM(Applications!D1007),FIND(",",TRIM(Applications!D1007)&amp;",")-1)))</f>
        <v/>
      </c>
      <c r="N1007" s="26">
        <f>IF(M1007="","",IF(LEN(TRIM(LEFT(TRIM(MID(TRIM(Applications!D1007),FIND(",",TRIM(Applications!D1007)&amp;",")+1,200)),FIND(",",TRIM(MID(TRIM(Applications!D1007),FIND(",",TRIM(Applications!D1007)&amp;",")+1,200))&amp;",")-1)))=2,UPPER(TRIM(LEFT(TRIM(MID(TRIM(Applications!D1007),FIND(",",TRIM(Applications!D1007)&amp;",")+1,200)),FIND(",",TRIM(MID(TRIM(Applications!D1007),FIND(",",TRIM(Applications!D1007)&amp;",")+1,200))&amp;",")-1))),IFERROR(VLOOKUP(LOWER(TRIM(LEFT(TRIM(MID(TRIM(Applications!D1007),FIND(",",TRIM(Applications!D1007)&amp;",")+1,200)),FIND(",",TRIM(MID(TRIM(Applications!D1007),FIND(",",TRIM(Applications!D1007)&amp;",")+1,200))&amp;",")-1))),$U$2:$V$67,2,FALSE),"")))</f>
        <v/>
      </c>
      <c r="O1007" s="26">
        <f>IF(M1007="","",IF(N1007="",M1007,M1007&amp;", "&amp;N1007))</f>
        <v/>
      </c>
      <c r="P1007" s="26">
        <f>IF(O1007="","",IF(COUNTIF(O$2:O1007,O1007)=1,COUNTIF(O$2:O$2000,O1007)+(2001-ROW())/100000,""))</f>
        <v/>
      </c>
    </row>
    <row r="1008">
      <c r="A1008" s="26">
        <f>IF(AND(ISNUMBER(Applications!A1008),ISNUMBER(Applications!M1008),OR(UPPER(TRIM(Applications!I1008))="INTERVIEWING",UPPER(TRIM(Applications!I1008))="REJECTED",UPPER(TRIM(Applications!I1008))="OFFER")),IF(Applications!M1008&gt;=Applications!A1008,Applications!M1008-Applications!A1008,""),"")</f>
        <v/>
      </c>
      <c r="B1008" s="26">
        <f>IF(AND(D1008=1,ISNUMBER(Applications!A1008)),WEEKDAY(Applications!A1008),"")</f>
        <v/>
      </c>
      <c r="C1008" s="27">
        <f>IF(AND(D1008=1,ISNUMBER(Applications!A1008)),Applications!A1008-WEEKDAY(Applications!A1008,3),"")</f>
        <v/>
      </c>
      <c r="D1008" s="26">
        <f>IF(OR(UPPER(TRIM(Applications!I1008))="APPLIED",UPPER(TRIM(Applications!I1008))="INTERVIEWING",UPPER(TRIM(Applications!I1008))="REJECTED",UPPER(TRIM(Applications!I1008))="OFFER"),1,0)</f>
        <v/>
      </c>
      <c r="E1008" s="26">
        <f>IF(AND(ISNUMBER(Applications!M1008),OR(N(Applications!O1008)&gt;0,UPPER(TRIM(Applications!I1008))="INTERVIEWING",UPPER(TRIM(Applications!I1008))="OFFER")),Applications!M1008-WEEKDAY(Applications!M1008,3),"")</f>
        <v/>
      </c>
      <c r="F1008" s="26">
        <f>IF(AND(UPPER(TRIM(Applications!I1008))="SKIPPED",ISNUMBER(Applications!A1008)),Applications!A1008-WEEKDAY(Applications!A1008,3),"")</f>
        <v/>
      </c>
      <c r="G1008" s="26">
        <f>IF(AND(UPPER(TRIM(Applications!I1008))="BOOKMARKED",ISNUMBER(Applications!A1008)),Applications!A1008-WEEKDAY(Applications!A1008,3),"")</f>
        <v/>
      </c>
      <c r="H1008" s="26">
        <f>IF(AND(UPPER(TRIM(Applications!I1008))="NOT APPLIED",ISNUMBER(Applications!A1008)),Applications!A1008-WEEKDAY(Applications!A1008,3),"")</f>
        <v/>
      </c>
      <c r="I1008" s="26">
        <f>IF(AND(UPPER(TRIM(Applications!I1008))="REJECTED",ISNUMBER(Applications!M1008)),Applications!M1008-WEEKDAY(Applications!M1008,3),"")</f>
        <v/>
      </c>
      <c r="J1008" s="26">
        <f>IF(AND(UPPER(TRIM(Applications!I1008))="OFFER",ISNUMBER(Applications!M1008)),Applications!M1008-WEEKDAY(Applications!M1008,3),"")</f>
        <v/>
      </c>
      <c r="K1008" s="26">
        <f>IF(TRIM(Applications!J1008)="","",IFERROR(LOOKUP(2,1/ISNUMBER(SEARCH($R$2:$R$25,Applications!J1008)),$S$2:$S$25),""))</f>
        <v/>
      </c>
      <c r="L1008" s="26">
        <f>IF(K1008="","",IF(COUNTIF(K$2:K1008,K1008)=1,COUNTIF(K$2:K$2000,K1008)+(2001-ROW())/100000,""))</f>
        <v/>
      </c>
      <c r="M1008" s="26">
        <f>IF(TRIM(Applications!D1008)="","",TRIM(LEFT(TRIM(Applications!D1008),FIND(",",TRIM(Applications!D1008)&amp;",")-1)))</f>
        <v/>
      </c>
      <c r="N1008" s="26">
        <f>IF(M1008="","",IF(LEN(TRIM(LEFT(TRIM(MID(TRIM(Applications!D1008),FIND(",",TRIM(Applications!D1008)&amp;",")+1,200)),FIND(",",TRIM(MID(TRIM(Applications!D1008),FIND(",",TRIM(Applications!D1008)&amp;",")+1,200))&amp;",")-1)))=2,UPPER(TRIM(LEFT(TRIM(MID(TRIM(Applications!D1008),FIND(",",TRIM(Applications!D1008)&amp;",")+1,200)),FIND(",",TRIM(MID(TRIM(Applications!D1008),FIND(",",TRIM(Applications!D1008)&amp;",")+1,200))&amp;",")-1))),IFERROR(VLOOKUP(LOWER(TRIM(LEFT(TRIM(MID(TRIM(Applications!D1008),FIND(",",TRIM(Applications!D1008)&amp;",")+1,200)),FIND(",",TRIM(MID(TRIM(Applications!D1008),FIND(",",TRIM(Applications!D1008)&amp;",")+1,200))&amp;",")-1))),$U$2:$V$67,2,FALSE),"")))</f>
        <v/>
      </c>
      <c r="O1008" s="26">
        <f>IF(M1008="","",IF(N1008="",M1008,M1008&amp;", "&amp;N1008))</f>
        <v/>
      </c>
      <c r="P1008" s="26">
        <f>IF(O1008="","",IF(COUNTIF(O$2:O1008,O1008)=1,COUNTIF(O$2:O$2000,O1008)+(2001-ROW())/100000,""))</f>
        <v/>
      </c>
    </row>
    <row r="1009">
      <c r="A1009" s="26">
        <f>IF(AND(ISNUMBER(Applications!A1009),ISNUMBER(Applications!M1009),OR(UPPER(TRIM(Applications!I1009))="INTERVIEWING",UPPER(TRIM(Applications!I1009))="REJECTED",UPPER(TRIM(Applications!I1009))="OFFER")),IF(Applications!M1009&gt;=Applications!A1009,Applications!M1009-Applications!A1009,""),"")</f>
        <v/>
      </c>
      <c r="B1009" s="26">
        <f>IF(AND(D1009=1,ISNUMBER(Applications!A1009)),WEEKDAY(Applications!A1009),"")</f>
        <v/>
      </c>
      <c r="C1009" s="27">
        <f>IF(AND(D1009=1,ISNUMBER(Applications!A1009)),Applications!A1009-WEEKDAY(Applications!A1009,3),"")</f>
        <v/>
      </c>
      <c r="D1009" s="26">
        <f>IF(OR(UPPER(TRIM(Applications!I1009))="APPLIED",UPPER(TRIM(Applications!I1009))="INTERVIEWING",UPPER(TRIM(Applications!I1009))="REJECTED",UPPER(TRIM(Applications!I1009))="OFFER"),1,0)</f>
        <v/>
      </c>
      <c r="E1009" s="26">
        <f>IF(AND(ISNUMBER(Applications!M1009),OR(N(Applications!O1009)&gt;0,UPPER(TRIM(Applications!I1009))="INTERVIEWING",UPPER(TRIM(Applications!I1009))="OFFER")),Applications!M1009-WEEKDAY(Applications!M1009,3),"")</f>
        <v/>
      </c>
      <c r="F1009" s="26">
        <f>IF(AND(UPPER(TRIM(Applications!I1009))="SKIPPED",ISNUMBER(Applications!A1009)),Applications!A1009-WEEKDAY(Applications!A1009,3),"")</f>
        <v/>
      </c>
      <c r="G1009" s="26">
        <f>IF(AND(UPPER(TRIM(Applications!I1009))="BOOKMARKED",ISNUMBER(Applications!A1009)),Applications!A1009-WEEKDAY(Applications!A1009,3),"")</f>
        <v/>
      </c>
      <c r="H1009" s="26">
        <f>IF(AND(UPPER(TRIM(Applications!I1009))="NOT APPLIED",ISNUMBER(Applications!A1009)),Applications!A1009-WEEKDAY(Applications!A1009,3),"")</f>
        <v/>
      </c>
      <c r="I1009" s="26">
        <f>IF(AND(UPPER(TRIM(Applications!I1009))="REJECTED",ISNUMBER(Applications!M1009)),Applications!M1009-WEEKDAY(Applications!M1009,3),"")</f>
        <v/>
      </c>
      <c r="J1009" s="26">
        <f>IF(AND(UPPER(TRIM(Applications!I1009))="OFFER",ISNUMBER(Applications!M1009)),Applications!M1009-WEEKDAY(Applications!M1009,3),"")</f>
        <v/>
      </c>
      <c r="K1009" s="26">
        <f>IF(TRIM(Applications!J1009)="","",IFERROR(LOOKUP(2,1/ISNUMBER(SEARCH($R$2:$R$25,Applications!J1009)),$S$2:$S$25),""))</f>
        <v/>
      </c>
      <c r="L1009" s="26">
        <f>IF(K1009="","",IF(COUNTIF(K$2:K1009,K1009)=1,COUNTIF(K$2:K$2000,K1009)+(2001-ROW())/100000,""))</f>
        <v/>
      </c>
      <c r="M1009" s="26">
        <f>IF(TRIM(Applications!D1009)="","",TRIM(LEFT(TRIM(Applications!D1009),FIND(",",TRIM(Applications!D1009)&amp;",")-1)))</f>
        <v/>
      </c>
      <c r="N1009" s="26">
        <f>IF(M1009="","",IF(LEN(TRIM(LEFT(TRIM(MID(TRIM(Applications!D1009),FIND(",",TRIM(Applications!D1009)&amp;",")+1,200)),FIND(",",TRIM(MID(TRIM(Applications!D1009),FIND(",",TRIM(Applications!D1009)&amp;",")+1,200))&amp;",")-1)))=2,UPPER(TRIM(LEFT(TRIM(MID(TRIM(Applications!D1009),FIND(",",TRIM(Applications!D1009)&amp;",")+1,200)),FIND(",",TRIM(MID(TRIM(Applications!D1009),FIND(",",TRIM(Applications!D1009)&amp;",")+1,200))&amp;",")-1))),IFERROR(VLOOKUP(LOWER(TRIM(LEFT(TRIM(MID(TRIM(Applications!D1009),FIND(",",TRIM(Applications!D1009)&amp;",")+1,200)),FIND(",",TRIM(MID(TRIM(Applications!D1009),FIND(",",TRIM(Applications!D1009)&amp;",")+1,200))&amp;",")-1))),$U$2:$V$67,2,FALSE),"")))</f>
        <v/>
      </c>
      <c r="O1009" s="26">
        <f>IF(M1009="","",IF(N1009="",M1009,M1009&amp;", "&amp;N1009))</f>
        <v/>
      </c>
      <c r="P1009" s="26">
        <f>IF(O1009="","",IF(COUNTIF(O$2:O1009,O1009)=1,COUNTIF(O$2:O$2000,O1009)+(2001-ROW())/100000,""))</f>
        <v/>
      </c>
    </row>
    <row r="1010">
      <c r="A1010" s="26">
        <f>IF(AND(ISNUMBER(Applications!A1010),ISNUMBER(Applications!M1010),OR(UPPER(TRIM(Applications!I1010))="INTERVIEWING",UPPER(TRIM(Applications!I1010))="REJECTED",UPPER(TRIM(Applications!I1010))="OFFER")),IF(Applications!M1010&gt;=Applications!A1010,Applications!M1010-Applications!A1010,""),"")</f>
        <v/>
      </c>
      <c r="B1010" s="26">
        <f>IF(AND(D1010=1,ISNUMBER(Applications!A1010)),WEEKDAY(Applications!A1010),"")</f>
        <v/>
      </c>
      <c r="C1010" s="27">
        <f>IF(AND(D1010=1,ISNUMBER(Applications!A1010)),Applications!A1010-WEEKDAY(Applications!A1010,3),"")</f>
        <v/>
      </c>
      <c r="D1010" s="26">
        <f>IF(OR(UPPER(TRIM(Applications!I1010))="APPLIED",UPPER(TRIM(Applications!I1010))="INTERVIEWING",UPPER(TRIM(Applications!I1010))="REJECTED",UPPER(TRIM(Applications!I1010))="OFFER"),1,0)</f>
        <v/>
      </c>
      <c r="E1010" s="26">
        <f>IF(AND(ISNUMBER(Applications!M1010),OR(N(Applications!O1010)&gt;0,UPPER(TRIM(Applications!I1010))="INTERVIEWING",UPPER(TRIM(Applications!I1010))="OFFER")),Applications!M1010-WEEKDAY(Applications!M1010,3),"")</f>
        <v/>
      </c>
      <c r="F1010" s="26">
        <f>IF(AND(UPPER(TRIM(Applications!I1010))="SKIPPED",ISNUMBER(Applications!A1010)),Applications!A1010-WEEKDAY(Applications!A1010,3),"")</f>
        <v/>
      </c>
      <c r="G1010" s="26">
        <f>IF(AND(UPPER(TRIM(Applications!I1010))="BOOKMARKED",ISNUMBER(Applications!A1010)),Applications!A1010-WEEKDAY(Applications!A1010,3),"")</f>
        <v/>
      </c>
      <c r="H1010" s="26">
        <f>IF(AND(UPPER(TRIM(Applications!I1010))="NOT APPLIED",ISNUMBER(Applications!A1010)),Applications!A1010-WEEKDAY(Applications!A1010,3),"")</f>
        <v/>
      </c>
      <c r="I1010" s="26">
        <f>IF(AND(UPPER(TRIM(Applications!I1010))="REJECTED",ISNUMBER(Applications!M1010)),Applications!M1010-WEEKDAY(Applications!M1010,3),"")</f>
        <v/>
      </c>
      <c r="J1010" s="26">
        <f>IF(AND(UPPER(TRIM(Applications!I1010))="OFFER",ISNUMBER(Applications!M1010)),Applications!M1010-WEEKDAY(Applications!M1010,3),"")</f>
        <v/>
      </c>
      <c r="K1010" s="26">
        <f>IF(TRIM(Applications!J1010)="","",IFERROR(LOOKUP(2,1/ISNUMBER(SEARCH($R$2:$R$25,Applications!J1010)),$S$2:$S$25),""))</f>
        <v/>
      </c>
      <c r="L1010" s="26">
        <f>IF(K1010="","",IF(COUNTIF(K$2:K1010,K1010)=1,COUNTIF(K$2:K$2000,K1010)+(2001-ROW())/100000,""))</f>
        <v/>
      </c>
      <c r="M1010" s="26">
        <f>IF(TRIM(Applications!D1010)="","",TRIM(LEFT(TRIM(Applications!D1010),FIND(",",TRIM(Applications!D1010)&amp;",")-1)))</f>
        <v/>
      </c>
      <c r="N1010" s="26">
        <f>IF(M1010="","",IF(LEN(TRIM(LEFT(TRIM(MID(TRIM(Applications!D1010),FIND(",",TRIM(Applications!D1010)&amp;",")+1,200)),FIND(",",TRIM(MID(TRIM(Applications!D1010),FIND(",",TRIM(Applications!D1010)&amp;",")+1,200))&amp;",")-1)))=2,UPPER(TRIM(LEFT(TRIM(MID(TRIM(Applications!D1010),FIND(",",TRIM(Applications!D1010)&amp;",")+1,200)),FIND(",",TRIM(MID(TRIM(Applications!D1010),FIND(",",TRIM(Applications!D1010)&amp;",")+1,200))&amp;",")-1))),IFERROR(VLOOKUP(LOWER(TRIM(LEFT(TRIM(MID(TRIM(Applications!D1010),FIND(",",TRIM(Applications!D1010)&amp;",")+1,200)),FIND(",",TRIM(MID(TRIM(Applications!D1010),FIND(",",TRIM(Applications!D1010)&amp;",")+1,200))&amp;",")-1))),$U$2:$V$67,2,FALSE),"")))</f>
        <v/>
      </c>
      <c r="O1010" s="26">
        <f>IF(M1010="","",IF(N1010="",M1010,M1010&amp;", "&amp;N1010))</f>
        <v/>
      </c>
      <c r="P1010" s="26">
        <f>IF(O1010="","",IF(COUNTIF(O$2:O1010,O1010)=1,COUNTIF(O$2:O$2000,O1010)+(2001-ROW())/100000,""))</f>
        <v/>
      </c>
    </row>
    <row r="1011">
      <c r="A1011" s="26">
        <f>IF(AND(ISNUMBER(Applications!A1011),ISNUMBER(Applications!M1011),OR(UPPER(TRIM(Applications!I1011))="INTERVIEWING",UPPER(TRIM(Applications!I1011))="REJECTED",UPPER(TRIM(Applications!I1011))="OFFER")),IF(Applications!M1011&gt;=Applications!A1011,Applications!M1011-Applications!A1011,""),"")</f>
        <v/>
      </c>
      <c r="B1011" s="26">
        <f>IF(AND(D1011=1,ISNUMBER(Applications!A1011)),WEEKDAY(Applications!A1011),"")</f>
        <v/>
      </c>
      <c r="C1011" s="27">
        <f>IF(AND(D1011=1,ISNUMBER(Applications!A1011)),Applications!A1011-WEEKDAY(Applications!A1011,3),"")</f>
        <v/>
      </c>
      <c r="D1011" s="26">
        <f>IF(OR(UPPER(TRIM(Applications!I1011))="APPLIED",UPPER(TRIM(Applications!I1011))="INTERVIEWING",UPPER(TRIM(Applications!I1011))="REJECTED",UPPER(TRIM(Applications!I1011))="OFFER"),1,0)</f>
        <v/>
      </c>
      <c r="E1011" s="26">
        <f>IF(AND(ISNUMBER(Applications!M1011),OR(N(Applications!O1011)&gt;0,UPPER(TRIM(Applications!I1011))="INTERVIEWING",UPPER(TRIM(Applications!I1011))="OFFER")),Applications!M1011-WEEKDAY(Applications!M1011,3),"")</f>
        <v/>
      </c>
      <c r="F1011" s="26">
        <f>IF(AND(UPPER(TRIM(Applications!I1011))="SKIPPED",ISNUMBER(Applications!A1011)),Applications!A1011-WEEKDAY(Applications!A1011,3),"")</f>
        <v/>
      </c>
      <c r="G1011" s="26">
        <f>IF(AND(UPPER(TRIM(Applications!I1011))="BOOKMARKED",ISNUMBER(Applications!A1011)),Applications!A1011-WEEKDAY(Applications!A1011,3),"")</f>
        <v/>
      </c>
      <c r="H1011" s="26">
        <f>IF(AND(UPPER(TRIM(Applications!I1011))="NOT APPLIED",ISNUMBER(Applications!A1011)),Applications!A1011-WEEKDAY(Applications!A1011,3),"")</f>
        <v/>
      </c>
      <c r="I1011" s="26">
        <f>IF(AND(UPPER(TRIM(Applications!I1011))="REJECTED",ISNUMBER(Applications!M1011)),Applications!M1011-WEEKDAY(Applications!M1011,3),"")</f>
        <v/>
      </c>
      <c r="J1011" s="26">
        <f>IF(AND(UPPER(TRIM(Applications!I1011))="OFFER",ISNUMBER(Applications!M1011)),Applications!M1011-WEEKDAY(Applications!M1011,3),"")</f>
        <v/>
      </c>
      <c r="K1011" s="26">
        <f>IF(TRIM(Applications!J1011)="","",IFERROR(LOOKUP(2,1/ISNUMBER(SEARCH($R$2:$R$25,Applications!J1011)),$S$2:$S$25),""))</f>
        <v/>
      </c>
      <c r="L1011" s="26">
        <f>IF(K1011="","",IF(COUNTIF(K$2:K1011,K1011)=1,COUNTIF(K$2:K$2000,K1011)+(2001-ROW())/100000,""))</f>
        <v/>
      </c>
      <c r="M1011" s="26">
        <f>IF(TRIM(Applications!D1011)="","",TRIM(LEFT(TRIM(Applications!D1011),FIND(",",TRIM(Applications!D1011)&amp;",")-1)))</f>
        <v/>
      </c>
      <c r="N1011" s="26">
        <f>IF(M1011="","",IF(LEN(TRIM(LEFT(TRIM(MID(TRIM(Applications!D1011),FIND(",",TRIM(Applications!D1011)&amp;",")+1,200)),FIND(",",TRIM(MID(TRIM(Applications!D1011),FIND(",",TRIM(Applications!D1011)&amp;",")+1,200))&amp;",")-1)))=2,UPPER(TRIM(LEFT(TRIM(MID(TRIM(Applications!D1011),FIND(",",TRIM(Applications!D1011)&amp;",")+1,200)),FIND(",",TRIM(MID(TRIM(Applications!D1011),FIND(",",TRIM(Applications!D1011)&amp;",")+1,200))&amp;",")-1))),IFERROR(VLOOKUP(LOWER(TRIM(LEFT(TRIM(MID(TRIM(Applications!D1011),FIND(",",TRIM(Applications!D1011)&amp;",")+1,200)),FIND(",",TRIM(MID(TRIM(Applications!D1011),FIND(",",TRIM(Applications!D1011)&amp;",")+1,200))&amp;",")-1))),$U$2:$V$67,2,FALSE),"")))</f>
        <v/>
      </c>
      <c r="O1011" s="26">
        <f>IF(M1011="","",IF(N1011="",M1011,M1011&amp;", "&amp;N1011))</f>
        <v/>
      </c>
      <c r="P1011" s="26">
        <f>IF(O1011="","",IF(COUNTIF(O$2:O1011,O1011)=1,COUNTIF(O$2:O$2000,O1011)+(2001-ROW())/100000,""))</f>
        <v/>
      </c>
    </row>
    <row r="1012">
      <c r="A1012" s="26">
        <f>IF(AND(ISNUMBER(Applications!A1012),ISNUMBER(Applications!M1012),OR(UPPER(TRIM(Applications!I1012))="INTERVIEWING",UPPER(TRIM(Applications!I1012))="REJECTED",UPPER(TRIM(Applications!I1012))="OFFER")),IF(Applications!M1012&gt;=Applications!A1012,Applications!M1012-Applications!A1012,""),"")</f>
        <v/>
      </c>
      <c r="B1012" s="26">
        <f>IF(AND(D1012=1,ISNUMBER(Applications!A1012)),WEEKDAY(Applications!A1012),"")</f>
        <v/>
      </c>
      <c r="C1012" s="27">
        <f>IF(AND(D1012=1,ISNUMBER(Applications!A1012)),Applications!A1012-WEEKDAY(Applications!A1012,3),"")</f>
        <v/>
      </c>
      <c r="D1012" s="26">
        <f>IF(OR(UPPER(TRIM(Applications!I1012))="APPLIED",UPPER(TRIM(Applications!I1012))="INTERVIEWING",UPPER(TRIM(Applications!I1012))="REJECTED",UPPER(TRIM(Applications!I1012))="OFFER"),1,0)</f>
        <v/>
      </c>
      <c r="E1012" s="26">
        <f>IF(AND(ISNUMBER(Applications!M1012),OR(N(Applications!O1012)&gt;0,UPPER(TRIM(Applications!I1012))="INTERVIEWING",UPPER(TRIM(Applications!I1012))="OFFER")),Applications!M1012-WEEKDAY(Applications!M1012,3),"")</f>
        <v/>
      </c>
      <c r="F1012" s="26">
        <f>IF(AND(UPPER(TRIM(Applications!I1012))="SKIPPED",ISNUMBER(Applications!A1012)),Applications!A1012-WEEKDAY(Applications!A1012,3),"")</f>
        <v/>
      </c>
      <c r="G1012" s="26">
        <f>IF(AND(UPPER(TRIM(Applications!I1012))="BOOKMARKED",ISNUMBER(Applications!A1012)),Applications!A1012-WEEKDAY(Applications!A1012,3),"")</f>
        <v/>
      </c>
      <c r="H1012" s="26">
        <f>IF(AND(UPPER(TRIM(Applications!I1012))="NOT APPLIED",ISNUMBER(Applications!A1012)),Applications!A1012-WEEKDAY(Applications!A1012,3),"")</f>
        <v/>
      </c>
      <c r="I1012" s="26">
        <f>IF(AND(UPPER(TRIM(Applications!I1012))="REJECTED",ISNUMBER(Applications!M1012)),Applications!M1012-WEEKDAY(Applications!M1012,3),"")</f>
        <v/>
      </c>
      <c r="J1012" s="26">
        <f>IF(AND(UPPER(TRIM(Applications!I1012))="OFFER",ISNUMBER(Applications!M1012)),Applications!M1012-WEEKDAY(Applications!M1012,3),"")</f>
        <v/>
      </c>
      <c r="K1012" s="26">
        <f>IF(TRIM(Applications!J1012)="","",IFERROR(LOOKUP(2,1/ISNUMBER(SEARCH($R$2:$R$25,Applications!J1012)),$S$2:$S$25),""))</f>
        <v/>
      </c>
      <c r="L1012" s="26">
        <f>IF(K1012="","",IF(COUNTIF(K$2:K1012,K1012)=1,COUNTIF(K$2:K$2000,K1012)+(2001-ROW())/100000,""))</f>
        <v/>
      </c>
      <c r="M1012" s="26">
        <f>IF(TRIM(Applications!D1012)="","",TRIM(LEFT(TRIM(Applications!D1012),FIND(",",TRIM(Applications!D1012)&amp;",")-1)))</f>
        <v/>
      </c>
      <c r="N1012" s="26">
        <f>IF(M1012="","",IF(LEN(TRIM(LEFT(TRIM(MID(TRIM(Applications!D1012),FIND(",",TRIM(Applications!D1012)&amp;",")+1,200)),FIND(",",TRIM(MID(TRIM(Applications!D1012),FIND(",",TRIM(Applications!D1012)&amp;",")+1,200))&amp;",")-1)))=2,UPPER(TRIM(LEFT(TRIM(MID(TRIM(Applications!D1012),FIND(",",TRIM(Applications!D1012)&amp;",")+1,200)),FIND(",",TRIM(MID(TRIM(Applications!D1012),FIND(",",TRIM(Applications!D1012)&amp;",")+1,200))&amp;",")-1))),IFERROR(VLOOKUP(LOWER(TRIM(LEFT(TRIM(MID(TRIM(Applications!D1012),FIND(",",TRIM(Applications!D1012)&amp;",")+1,200)),FIND(",",TRIM(MID(TRIM(Applications!D1012),FIND(",",TRIM(Applications!D1012)&amp;",")+1,200))&amp;",")-1))),$U$2:$V$67,2,FALSE),"")))</f>
        <v/>
      </c>
      <c r="O1012" s="26">
        <f>IF(M1012="","",IF(N1012="",M1012,M1012&amp;", "&amp;N1012))</f>
        <v/>
      </c>
      <c r="P1012" s="26">
        <f>IF(O1012="","",IF(COUNTIF(O$2:O1012,O1012)=1,COUNTIF(O$2:O$2000,O1012)+(2001-ROW())/100000,""))</f>
        <v/>
      </c>
    </row>
    <row r="1013">
      <c r="A1013" s="26">
        <f>IF(AND(ISNUMBER(Applications!A1013),ISNUMBER(Applications!M1013),OR(UPPER(TRIM(Applications!I1013))="INTERVIEWING",UPPER(TRIM(Applications!I1013))="REJECTED",UPPER(TRIM(Applications!I1013))="OFFER")),IF(Applications!M1013&gt;=Applications!A1013,Applications!M1013-Applications!A1013,""),"")</f>
        <v/>
      </c>
      <c r="B1013" s="26">
        <f>IF(AND(D1013=1,ISNUMBER(Applications!A1013)),WEEKDAY(Applications!A1013),"")</f>
        <v/>
      </c>
      <c r="C1013" s="27">
        <f>IF(AND(D1013=1,ISNUMBER(Applications!A1013)),Applications!A1013-WEEKDAY(Applications!A1013,3),"")</f>
        <v/>
      </c>
      <c r="D1013" s="26">
        <f>IF(OR(UPPER(TRIM(Applications!I1013))="APPLIED",UPPER(TRIM(Applications!I1013))="INTERVIEWING",UPPER(TRIM(Applications!I1013))="REJECTED",UPPER(TRIM(Applications!I1013))="OFFER"),1,0)</f>
        <v/>
      </c>
      <c r="E1013" s="26">
        <f>IF(AND(ISNUMBER(Applications!M1013),OR(N(Applications!O1013)&gt;0,UPPER(TRIM(Applications!I1013))="INTERVIEWING",UPPER(TRIM(Applications!I1013))="OFFER")),Applications!M1013-WEEKDAY(Applications!M1013,3),"")</f>
        <v/>
      </c>
      <c r="F1013" s="26">
        <f>IF(AND(UPPER(TRIM(Applications!I1013))="SKIPPED",ISNUMBER(Applications!A1013)),Applications!A1013-WEEKDAY(Applications!A1013,3),"")</f>
        <v/>
      </c>
      <c r="G1013" s="26">
        <f>IF(AND(UPPER(TRIM(Applications!I1013))="BOOKMARKED",ISNUMBER(Applications!A1013)),Applications!A1013-WEEKDAY(Applications!A1013,3),"")</f>
        <v/>
      </c>
      <c r="H1013" s="26">
        <f>IF(AND(UPPER(TRIM(Applications!I1013))="NOT APPLIED",ISNUMBER(Applications!A1013)),Applications!A1013-WEEKDAY(Applications!A1013,3),"")</f>
        <v/>
      </c>
      <c r="I1013" s="26">
        <f>IF(AND(UPPER(TRIM(Applications!I1013))="REJECTED",ISNUMBER(Applications!M1013)),Applications!M1013-WEEKDAY(Applications!M1013,3),"")</f>
        <v/>
      </c>
      <c r="J1013" s="26">
        <f>IF(AND(UPPER(TRIM(Applications!I1013))="OFFER",ISNUMBER(Applications!M1013)),Applications!M1013-WEEKDAY(Applications!M1013,3),"")</f>
        <v/>
      </c>
      <c r="K1013" s="26">
        <f>IF(TRIM(Applications!J1013)="","",IFERROR(LOOKUP(2,1/ISNUMBER(SEARCH($R$2:$R$25,Applications!J1013)),$S$2:$S$25),""))</f>
        <v/>
      </c>
      <c r="L1013" s="26">
        <f>IF(K1013="","",IF(COUNTIF(K$2:K1013,K1013)=1,COUNTIF(K$2:K$2000,K1013)+(2001-ROW())/100000,""))</f>
        <v/>
      </c>
      <c r="M1013" s="26">
        <f>IF(TRIM(Applications!D1013)="","",TRIM(LEFT(TRIM(Applications!D1013),FIND(",",TRIM(Applications!D1013)&amp;",")-1)))</f>
        <v/>
      </c>
      <c r="N1013" s="26">
        <f>IF(M1013="","",IF(LEN(TRIM(LEFT(TRIM(MID(TRIM(Applications!D1013),FIND(",",TRIM(Applications!D1013)&amp;",")+1,200)),FIND(",",TRIM(MID(TRIM(Applications!D1013),FIND(",",TRIM(Applications!D1013)&amp;",")+1,200))&amp;",")-1)))=2,UPPER(TRIM(LEFT(TRIM(MID(TRIM(Applications!D1013),FIND(",",TRIM(Applications!D1013)&amp;",")+1,200)),FIND(",",TRIM(MID(TRIM(Applications!D1013),FIND(",",TRIM(Applications!D1013)&amp;",")+1,200))&amp;",")-1))),IFERROR(VLOOKUP(LOWER(TRIM(LEFT(TRIM(MID(TRIM(Applications!D1013),FIND(",",TRIM(Applications!D1013)&amp;",")+1,200)),FIND(",",TRIM(MID(TRIM(Applications!D1013),FIND(",",TRIM(Applications!D1013)&amp;",")+1,200))&amp;",")-1))),$U$2:$V$67,2,FALSE),"")))</f>
        <v/>
      </c>
      <c r="O1013" s="26">
        <f>IF(M1013="","",IF(N1013="",M1013,M1013&amp;", "&amp;N1013))</f>
        <v/>
      </c>
      <c r="P1013" s="26">
        <f>IF(O1013="","",IF(COUNTIF(O$2:O1013,O1013)=1,COUNTIF(O$2:O$2000,O1013)+(2001-ROW())/100000,""))</f>
        <v/>
      </c>
    </row>
    <row r="1014">
      <c r="A1014" s="26">
        <f>IF(AND(ISNUMBER(Applications!A1014),ISNUMBER(Applications!M1014),OR(UPPER(TRIM(Applications!I1014))="INTERVIEWING",UPPER(TRIM(Applications!I1014))="REJECTED",UPPER(TRIM(Applications!I1014))="OFFER")),IF(Applications!M1014&gt;=Applications!A1014,Applications!M1014-Applications!A1014,""),"")</f>
        <v/>
      </c>
      <c r="B1014" s="26">
        <f>IF(AND(D1014=1,ISNUMBER(Applications!A1014)),WEEKDAY(Applications!A1014),"")</f>
        <v/>
      </c>
      <c r="C1014" s="27">
        <f>IF(AND(D1014=1,ISNUMBER(Applications!A1014)),Applications!A1014-WEEKDAY(Applications!A1014,3),"")</f>
        <v/>
      </c>
      <c r="D1014" s="26">
        <f>IF(OR(UPPER(TRIM(Applications!I1014))="APPLIED",UPPER(TRIM(Applications!I1014))="INTERVIEWING",UPPER(TRIM(Applications!I1014))="REJECTED",UPPER(TRIM(Applications!I1014))="OFFER"),1,0)</f>
        <v/>
      </c>
      <c r="E1014" s="26">
        <f>IF(AND(ISNUMBER(Applications!M1014),OR(N(Applications!O1014)&gt;0,UPPER(TRIM(Applications!I1014))="INTERVIEWING",UPPER(TRIM(Applications!I1014))="OFFER")),Applications!M1014-WEEKDAY(Applications!M1014,3),"")</f>
        <v/>
      </c>
      <c r="F1014" s="26">
        <f>IF(AND(UPPER(TRIM(Applications!I1014))="SKIPPED",ISNUMBER(Applications!A1014)),Applications!A1014-WEEKDAY(Applications!A1014,3),"")</f>
        <v/>
      </c>
      <c r="G1014" s="26">
        <f>IF(AND(UPPER(TRIM(Applications!I1014))="BOOKMARKED",ISNUMBER(Applications!A1014)),Applications!A1014-WEEKDAY(Applications!A1014,3),"")</f>
        <v/>
      </c>
      <c r="H1014" s="26">
        <f>IF(AND(UPPER(TRIM(Applications!I1014))="NOT APPLIED",ISNUMBER(Applications!A1014)),Applications!A1014-WEEKDAY(Applications!A1014,3),"")</f>
        <v/>
      </c>
      <c r="I1014" s="26">
        <f>IF(AND(UPPER(TRIM(Applications!I1014))="REJECTED",ISNUMBER(Applications!M1014)),Applications!M1014-WEEKDAY(Applications!M1014,3),"")</f>
        <v/>
      </c>
      <c r="J1014" s="26">
        <f>IF(AND(UPPER(TRIM(Applications!I1014))="OFFER",ISNUMBER(Applications!M1014)),Applications!M1014-WEEKDAY(Applications!M1014,3),"")</f>
        <v/>
      </c>
      <c r="K1014" s="26">
        <f>IF(TRIM(Applications!J1014)="","",IFERROR(LOOKUP(2,1/ISNUMBER(SEARCH($R$2:$R$25,Applications!J1014)),$S$2:$S$25),""))</f>
        <v/>
      </c>
      <c r="L1014" s="26">
        <f>IF(K1014="","",IF(COUNTIF(K$2:K1014,K1014)=1,COUNTIF(K$2:K$2000,K1014)+(2001-ROW())/100000,""))</f>
        <v/>
      </c>
      <c r="M1014" s="26">
        <f>IF(TRIM(Applications!D1014)="","",TRIM(LEFT(TRIM(Applications!D1014),FIND(",",TRIM(Applications!D1014)&amp;",")-1)))</f>
        <v/>
      </c>
      <c r="N1014" s="26">
        <f>IF(M1014="","",IF(LEN(TRIM(LEFT(TRIM(MID(TRIM(Applications!D1014),FIND(",",TRIM(Applications!D1014)&amp;",")+1,200)),FIND(",",TRIM(MID(TRIM(Applications!D1014),FIND(",",TRIM(Applications!D1014)&amp;",")+1,200))&amp;",")-1)))=2,UPPER(TRIM(LEFT(TRIM(MID(TRIM(Applications!D1014),FIND(",",TRIM(Applications!D1014)&amp;",")+1,200)),FIND(",",TRIM(MID(TRIM(Applications!D1014),FIND(",",TRIM(Applications!D1014)&amp;",")+1,200))&amp;",")-1))),IFERROR(VLOOKUP(LOWER(TRIM(LEFT(TRIM(MID(TRIM(Applications!D1014),FIND(",",TRIM(Applications!D1014)&amp;",")+1,200)),FIND(",",TRIM(MID(TRIM(Applications!D1014),FIND(",",TRIM(Applications!D1014)&amp;",")+1,200))&amp;",")-1))),$U$2:$V$67,2,FALSE),"")))</f>
        <v/>
      </c>
      <c r="O1014" s="26">
        <f>IF(M1014="","",IF(N1014="",M1014,M1014&amp;", "&amp;N1014))</f>
        <v/>
      </c>
      <c r="P1014" s="26">
        <f>IF(O1014="","",IF(COUNTIF(O$2:O1014,O1014)=1,COUNTIF(O$2:O$2000,O1014)+(2001-ROW())/100000,""))</f>
        <v/>
      </c>
    </row>
    <row r="1015">
      <c r="A1015" s="26">
        <f>IF(AND(ISNUMBER(Applications!A1015),ISNUMBER(Applications!M1015),OR(UPPER(TRIM(Applications!I1015))="INTERVIEWING",UPPER(TRIM(Applications!I1015))="REJECTED",UPPER(TRIM(Applications!I1015))="OFFER")),IF(Applications!M1015&gt;=Applications!A1015,Applications!M1015-Applications!A1015,""),"")</f>
        <v/>
      </c>
      <c r="B1015" s="26">
        <f>IF(AND(D1015=1,ISNUMBER(Applications!A1015)),WEEKDAY(Applications!A1015),"")</f>
        <v/>
      </c>
      <c r="C1015" s="27">
        <f>IF(AND(D1015=1,ISNUMBER(Applications!A1015)),Applications!A1015-WEEKDAY(Applications!A1015,3),"")</f>
        <v/>
      </c>
      <c r="D1015" s="26">
        <f>IF(OR(UPPER(TRIM(Applications!I1015))="APPLIED",UPPER(TRIM(Applications!I1015))="INTERVIEWING",UPPER(TRIM(Applications!I1015))="REJECTED",UPPER(TRIM(Applications!I1015))="OFFER"),1,0)</f>
        <v/>
      </c>
      <c r="E1015" s="26">
        <f>IF(AND(ISNUMBER(Applications!M1015),OR(N(Applications!O1015)&gt;0,UPPER(TRIM(Applications!I1015))="INTERVIEWING",UPPER(TRIM(Applications!I1015))="OFFER")),Applications!M1015-WEEKDAY(Applications!M1015,3),"")</f>
        <v/>
      </c>
      <c r="F1015" s="26">
        <f>IF(AND(UPPER(TRIM(Applications!I1015))="SKIPPED",ISNUMBER(Applications!A1015)),Applications!A1015-WEEKDAY(Applications!A1015,3),"")</f>
        <v/>
      </c>
      <c r="G1015" s="26">
        <f>IF(AND(UPPER(TRIM(Applications!I1015))="BOOKMARKED",ISNUMBER(Applications!A1015)),Applications!A1015-WEEKDAY(Applications!A1015,3),"")</f>
        <v/>
      </c>
      <c r="H1015" s="26">
        <f>IF(AND(UPPER(TRIM(Applications!I1015))="NOT APPLIED",ISNUMBER(Applications!A1015)),Applications!A1015-WEEKDAY(Applications!A1015,3),"")</f>
        <v/>
      </c>
      <c r="I1015" s="26">
        <f>IF(AND(UPPER(TRIM(Applications!I1015))="REJECTED",ISNUMBER(Applications!M1015)),Applications!M1015-WEEKDAY(Applications!M1015,3),"")</f>
        <v/>
      </c>
      <c r="J1015" s="26">
        <f>IF(AND(UPPER(TRIM(Applications!I1015))="OFFER",ISNUMBER(Applications!M1015)),Applications!M1015-WEEKDAY(Applications!M1015,3),"")</f>
        <v/>
      </c>
      <c r="K1015" s="26">
        <f>IF(TRIM(Applications!J1015)="","",IFERROR(LOOKUP(2,1/ISNUMBER(SEARCH($R$2:$R$25,Applications!J1015)),$S$2:$S$25),""))</f>
        <v/>
      </c>
      <c r="L1015" s="26">
        <f>IF(K1015="","",IF(COUNTIF(K$2:K1015,K1015)=1,COUNTIF(K$2:K$2000,K1015)+(2001-ROW())/100000,""))</f>
        <v/>
      </c>
      <c r="M1015" s="26">
        <f>IF(TRIM(Applications!D1015)="","",TRIM(LEFT(TRIM(Applications!D1015),FIND(",",TRIM(Applications!D1015)&amp;",")-1)))</f>
        <v/>
      </c>
      <c r="N1015" s="26">
        <f>IF(M1015="","",IF(LEN(TRIM(LEFT(TRIM(MID(TRIM(Applications!D1015),FIND(",",TRIM(Applications!D1015)&amp;",")+1,200)),FIND(",",TRIM(MID(TRIM(Applications!D1015),FIND(",",TRIM(Applications!D1015)&amp;",")+1,200))&amp;",")-1)))=2,UPPER(TRIM(LEFT(TRIM(MID(TRIM(Applications!D1015),FIND(",",TRIM(Applications!D1015)&amp;",")+1,200)),FIND(",",TRIM(MID(TRIM(Applications!D1015),FIND(",",TRIM(Applications!D1015)&amp;",")+1,200))&amp;",")-1))),IFERROR(VLOOKUP(LOWER(TRIM(LEFT(TRIM(MID(TRIM(Applications!D1015),FIND(",",TRIM(Applications!D1015)&amp;",")+1,200)),FIND(",",TRIM(MID(TRIM(Applications!D1015),FIND(",",TRIM(Applications!D1015)&amp;",")+1,200))&amp;",")-1))),$U$2:$V$67,2,FALSE),"")))</f>
        <v/>
      </c>
      <c r="O1015" s="26">
        <f>IF(M1015="","",IF(N1015="",M1015,M1015&amp;", "&amp;N1015))</f>
        <v/>
      </c>
      <c r="P1015" s="26">
        <f>IF(O1015="","",IF(COUNTIF(O$2:O1015,O1015)=1,COUNTIF(O$2:O$2000,O1015)+(2001-ROW())/100000,""))</f>
        <v/>
      </c>
    </row>
    <row r="1016">
      <c r="A1016" s="26">
        <f>IF(AND(ISNUMBER(Applications!A1016),ISNUMBER(Applications!M1016),OR(UPPER(TRIM(Applications!I1016))="INTERVIEWING",UPPER(TRIM(Applications!I1016))="REJECTED",UPPER(TRIM(Applications!I1016))="OFFER")),IF(Applications!M1016&gt;=Applications!A1016,Applications!M1016-Applications!A1016,""),"")</f>
        <v/>
      </c>
      <c r="B1016" s="26">
        <f>IF(AND(D1016=1,ISNUMBER(Applications!A1016)),WEEKDAY(Applications!A1016),"")</f>
        <v/>
      </c>
      <c r="C1016" s="27">
        <f>IF(AND(D1016=1,ISNUMBER(Applications!A1016)),Applications!A1016-WEEKDAY(Applications!A1016,3),"")</f>
        <v/>
      </c>
      <c r="D1016" s="26">
        <f>IF(OR(UPPER(TRIM(Applications!I1016))="APPLIED",UPPER(TRIM(Applications!I1016))="INTERVIEWING",UPPER(TRIM(Applications!I1016))="REJECTED",UPPER(TRIM(Applications!I1016))="OFFER"),1,0)</f>
        <v/>
      </c>
      <c r="E1016" s="26">
        <f>IF(AND(ISNUMBER(Applications!M1016),OR(N(Applications!O1016)&gt;0,UPPER(TRIM(Applications!I1016))="INTERVIEWING",UPPER(TRIM(Applications!I1016))="OFFER")),Applications!M1016-WEEKDAY(Applications!M1016,3),"")</f>
        <v/>
      </c>
      <c r="F1016" s="26">
        <f>IF(AND(UPPER(TRIM(Applications!I1016))="SKIPPED",ISNUMBER(Applications!A1016)),Applications!A1016-WEEKDAY(Applications!A1016,3),"")</f>
        <v/>
      </c>
      <c r="G1016" s="26">
        <f>IF(AND(UPPER(TRIM(Applications!I1016))="BOOKMARKED",ISNUMBER(Applications!A1016)),Applications!A1016-WEEKDAY(Applications!A1016,3),"")</f>
        <v/>
      </c>
      <c r="H1016" s="26">
        <f>IF(AND(UPPER(TRIM(Applications!I1016))="NOT APPLIED",ISNUMBER(Applications!A1016)),Applications!A1016-WEEKDAY(Applications!A1016,3),"")</f>
        <v/>
      </c>
      <c r="I1016" s="26">
        <f>IF(AND(UPPER(TRIM(Applications!I1016))="REJECTED",ISNUMBER(Applications!M1016)),Applications!M1016-WEEKDAY(Applications!M1016,3),"")</f>
        <v/>
      </c>
      <c r="J1016" s="26">
        <f>IF(AND(UPPER(TRIM(Applications!I1016))="OFFER",ISNUMBER(Applications!M1016)),Applications!M1016-WEEKDAY(Applications!M1016,3),"")</f>
        <v/>
      </c>
      <c r="K1016" s="26">
        <f>IF(TRIM(Applications!J1016)="","",IFERROR(LOOKUP(2,1/ISNUMBER(SEARCH($R$2:$R$25,Applications!J1016)),$S$2:$S$25),""))</f>
        <v/>
      </c>
      <c r="L1016" s="26">
        <f>IF(K1016="","",IF(COUNTIF(K$2:K1016,K1016)=1,COUNTIF(K$2:K$2000,K1016)+(2001-ROW())/100000,""))</f>
        <v/>
      </c>
      <c r="M1016" s="26">
        <f>IF(TRIM(Applications!D1016)="","",TRIM(LEFT(TRIM(Applications!D1016),FIND(",",TRIM(Applications!D1016)&amp;",")-1)))</f>
        <v/>
      </c>
      <c r="N1016" s="26">
        <f>IF(M1016="","",IF(LEN(TRIM(LEFT(TRIM(MID(TRIM(Applications!D1016),FIND(",",TRIM(Applications!D1016)&amp;",")+1,200)),FIND(",",TRIM(MID(TRIM(Applications!D1016),FIND(",",TRIM(Applications!D1016)&amp;",")+1,200))&amp;",")-1)))=2,UPPER(TRIM(LEFT(TRIM(MID(TRIM(Applications!D1016),FIND(",",TRIM(Applications!D1016)&amp;",")+1,200)),FIND(",",TRIM(MID(TRIM(Applications!D1016),FIND(",",TRIM(Applications!D1016)&amp;",")+1,200))&amp;",")-1))),IFERROR(VLOOKUP(LOWER(TRIM(LEFT(TRIM(MID(TRIM(Applications!D1016),FIND(",",TRIM(Applications!D1016)&amp;",")+1,200)),FIND(",",TRIM(MID(TRIM(Applications!D1016),FIND(",",TRIM(Applications!D1016)&amp;",")+1,200))&amp;",")-1))),$U$2:$V$67,2,FALSE),"")))</f>
        <v/>
      </c>
      <c r="O1016" s="26">
        <f>IF(M1016="","",IF(N1016="",M1016,M1016&amp;", "&amp;N1016))</f>
        <v/>
      </c>
      <c r="P1016" s="26">
        <f>IF(O1016="","",IF(COUNTIF(O$2:O1016,O1016)=1,COUNTIF(O$2:O$2000,O1016)+(2001-ROW())/100000,""))</f>
        <v/>
      </c>
    </row>
    <row r="1017">
      <c r="A1017" s="26">
        <f>IF(AND(ISNUMBER(Applications!A1017),ISNUMBER(Applications!M1017),OR(UPPER(TRIM(Applications!I1017))="INTERVIEWING",UPPER(TRIM(Applications!I1017))="REJECTED",UPPER(TRIM(Applications!I1017))="OFFER")),IF(Applications!M1017&gt;=Applications!A1017,Applications!M1017-Applications!A1017,""),"")</f>
        <v/>
      </c>
      <c r="B1017" s="26">
        <f>IF(AND(D1017=1,ISNUMBER(Applications!A1017)),WEEKDAY(Applications!A1017),"")</f>
        <v/>
      </c>
      <c r="C1017" s="27">
        <f>IF(AND(D1017=1,ISNUMBER(Applications!A1017)),Applications!A1017-WEEKDAY(Applications!A1017,3),"")</f>
        <v/>
      </c>
      <c r="D1017" s="26">
        <f>IF(OR(UPPER(TRIM(Applications!I1017))="APPLIED",UPPER(TRIM(Applications!I1017))="INTERVIEWING",UPPER(TRIM(Applications!I1017))="REJECTED",UPPER(TRIM(Applications!I1017))="OFFER"),1,0)</f>
        <v/>
      </c>
      <c r="E1017" s="26">
        <f>IF(AND(ISNUMBER(Applications!M1017),OR(N(Applications!O1017)&gt;0,UPPER(TRIM(Applications!I1017))="INTERVIEWING",UPPER(TRIM(Applications!I1017))="OFFER")),Applications!M1017-WEEKDAY(Applications!M1017,3),"")</f>
        <v/>
      </c>
      <c r="F1017" s="26">
        <f>IF(AND(UPPER(TRIM(Applications!I1017))="SKIPPED",ISNUMBER(Applications!A1017)),Applications!A1017-WEEKDAY(Applications!A1017,3),"")</f>
        <v/>
      </c>
      <c r="G1017" s="26">
        <f>IF(AND(UPPER(TRIM(Applications!I1017))="BOOKMARKED",ISNUMBER(Applications!A1017)),Applications!A1017-WEEKDAY(Applications!A1017,3),"")</f>
        <v/>
      </c>
      <c r="H1017" s="26">
        <f>IF(AND(UPPER(TRIM(Applications!I1017))="NOT APPLIED",ISNUMBER(Applications!A1017)),Applications!A1017-WEEKDAY(Applications!A1017,3),"")</f>
        <v/>
      </c>
      <c r="I1017" s="26">
        <f>IF(AND(UPPER(TRIM(Applications!I1017))="REJECTED",ISNUMBER(Applications!M1017)),Applications!M1017-WEEKDAY(Applications!M1017,3),"")</f>
        <v/>
      </c>
      <c r="J1017" s="26">
        <f>IF(AND(UPPER(TRIM(Applications!I1017))="OFFER",ISNUMBER(Applications!M1017)),Applications!M1017-WEEKDAY(Applications!M1017,3),"")</f>
        <v/>
      </c>
      <c r="K1017" s="26">
        <f>IF(TRIM(Applications!J1017)="","",IFERROR(LOOKUP(2,1/ISNUMBER(SEARCH($R$2:$R$25,Applications!J1017)),$S$2:$S$25),""))</f>
        <v/>
      </c>
      <c r="L1017" s="26">
        <f>IF(K1017="","",IF(COUNTIF(K$2:K1017,K1017)=1,COUNTIF(K$2:K$2000,K1017)+(2001-ROW())/100000,""))</f>
        <v/>
      </c>
      <c r="M1017" s="26">
        <f>IF(TRIM(Applications!D1017)="","",TRIM(LEFT(TRIM(Applications!D1017),FIND(",",TRIM(Applications!D1017)&amp;",")-1)))</f>
        <v/>
      </c>
      <c r="N1017" s="26">
        <f>IF(M1017="","",IF(LEN(TRIM(LEFT(TRIM(MID(TRIM(Applications!D1017),FIND(",",TRIM(Applications!D1017)&amp;",")+1,200)),FIND(",",TRIM(MID(TRIM(Applications!D1017),FIND(",",TRIM(Applications!D1017)&amp;",")+1,200))&amp;",")-1)))=2,UPPER(TRIM(LEFT(TRIM(MID(TRIM(Applications!D1017),FIND(",",TRIM(Applications!D1017)&amp;",")+1,200)),FIND(",",TRIM(MID(TRIM(Applications!D1017),FIND(",",TRIM(Applications!D1017)&amp;",")+1,200))&amp;",")-1))),IFERROR(VLOOKUP(LOWER(TRIM(LEFT(TRIM(MID(TRIM(Applications!D1017),FIND(",",TRIM(Applications!D1017)&amp;",")+1,200)),FIND(",",TRIM(MID(TRIM(Applications!D1017),FIND(",",TRIM(Applications!D1017)&amp;",")+1,200))&amp;",")-1))),$U$2:$V$67,2,FALSE),"")))</f>
        <v/>
      </c>
      <c r="O1017" s="26">
        <f>IF(M1017="","",IF(N1017="",M1017,M1017&amp;", "&amp;N1017))</f>
        <v/>
      </c>
      <c r="P1017" s="26">
        <f>IF(O1017="","",IF(COUNTIF(O$2:O1017,O1017)=1,COUNTIF(O$2:O$2000,O1017)+(2001-ROW())/100000,""))</f>
        <v/>
      </c>
    </row>
    <row r="1018">
      <c r="A1018" s="26">
        <f>IF(AND(ISNUMBER(Applications!A1018),ISNUMBER(Applications!M1018),OR(UPPER(TRIM(Applications!I1018))="INTERVIEWING",UPPER(TRIM(Applications!I1018))="REJECTED",UPPER(TRIM(Applications!I1018))="OFFER")),IF(Applications!M1018&gt;=Applications!A1018,Applications!M1018-Applications!A1018,""),"")</f>
        <v/>
      </c>
      <c r="B1018" s="26">
        <f>IF(AND(D1018=1,ISNUMBER(Applications!A1018)),WEEKDAY(Applications!A1018),"")</f>
        <v/>
      </c>
      <c r="C1018" s="27">
        <f>IF(AND(D1018=1,ISNUMBER(Applications!A1018)),Applications!A1018-WEEKDAY(Applications!A1018,3),"")</f>
        <v/>
      </c>
      <c r="D1018" s="26">
        <f>IF(OR(UPPER(TRIM(Applications!I1018))="APPLIED",UPPER(TRIM(Applications!I1018))="INTERVIEWING",UPPER(TRIM(Applications!I1018))="REJECTED",UPPER(TRIM(Applications!I1018))="OFFER"),1,0)</f>
        <v/>
      </c>
      <c r="E1018" s="26">
        <f>IF(AND(ISNUMBER(Applications!M1018),OR(N(Applications!O1018)&gt;0,UPPER(TRIM(Applications!I1018))="INTERVIEWING",UPPER(TRIM(Applications!I1018))="OFFER")),Applications!M1018-WEEKDAY(Applications!M1018,3),"")</f>
        <v/>
      </c>
      <c r="F1018" s="26">
        <f>IF(AND(UPPER(TRIM(Applications!I1018))="SKIPPED",ISNUMBER(Applications!A1018)),Applications!A1018-WEEKDAY(Applications!A1018,3),"")</f>
        <v/>
      </c>
      <c r="G1018" s="26">
        <f>IF(AND(UPPER(TRIM(Applications!I1018))="BOOKMARKED",ISNUMBER(Applications!A1018)),Applications!A1018-WEEKDAY(Applications!A1018,3),"")</f>
        <v/>
      </c>
      <c r="H1018" s="26">
        <f>IF(AND(UPPER(TRIM(Applications!I1018))="NOT APPLIED",ISNUMBER(Applications!A1018)),Applications!A1018-WEEKDAY(Applications!A1018,3),"")</f>
        <v/>
      </c>
      <c r="I1018" s="26">
        <f>IF(AND(UPPER(TRIM(Applications!I1018))="REJECTED",ISNUMBER(Applications!M1018)),Applications!M1018-WEEKDAY(Applications!M1018,3),"")</f>
        <v/>
      </c>
      <c r="J1018" s="26">
        <f>IF(AND(UPPER(TRIM(Applications!I1018))="OFFER",ISNUMBER(Applications!M1018)),Applications!M1018-WEEKDAY(Applications!M1018,3),"")</f>
        <v/>
      </c>
      <c r="K1018" s="26">
        <f>IF(TRIM(Applications!J1018)="","",IFERROR(LOOKUP(2,1/ISNUMBER(SEARCH($R$2:$R$25,Applications!J1018)),$S$2:$S$25),""))</f>
        <v/>
      </c>
      <c r="L1018" s="26">
        <f>IF(K1018="","",IF(COUNTIF(K$2:K1018,K1018)=1,COUNTIF(K$2:K$2000,K1018)+(2001-ROW())/100000,""))</f>
        <v/>
      </c>
      <c r="M1018" s="26">
        <f>IF(TRIM(Applications!D1018)="","",TRIM(LEFT(TRIM(Applications!D1018),FIND(",",TRIM(Applications!D1018)&amp;",")-1)))</f>
        <v/>
      </c>
      <c r="N1018" s="26">
        <f>IF(M1018="","",IF(LEN(TRIM(LEFT(TRIM(MID(TRIM(Applications!D1018),FIND(",",TRIM(Applications!D1018)&amp;",")+1,200)),FIND(",",TRIM(MID(TRIM(Applications!D1018),FIND(",",TRIM(Applications!D1018)&amp;",")+1,200))&amp;",")-1)))=2,UPPER(TRIM(LEFT(TRIM(MID(TRIM(Applications!D1018),FIND(",",TRIM(Applications!D1018)&amp;",")+1,200)),FIND(",",TRIM(MID(TRIM(Applications!D1018),FIND(",",TRIM(Applications!D1018)&amp;",")+1,200))&amp;",")-1))),IFERROR(VLOOKUP(LOWER(TRIM(LEFT(TRIM(MID(TRIM(Applications!D1018),FIND(",",TRIM(Applications!D1018)&amp;",")+1,200)),FIND(",",TRIM(MID(TRIM(Applications!D1018),FIND(",",TRIM(Applications!D1018)&amp;",")+1,200))&amp;",")-1))),$U$2:$V$67,2,FALSE),"")))</f>
        <v/>
      </c>
      <c r="O1018" s="26">
        <f>IF(M1018="","",IF(N1018="",M1018,M1018&amp;", "&amp;N1018))</f>
        <v/>
      </c>
      <c r="P1018" s="26">
        <f>IF(O1018="","",IF(COUNTIF(O$2:O1018,O1018)=1,COUNTIF(O$2:O$2000,O1018)+(2001-ROW())/100000,""))</f>
        <v/>
      </c>
    </row>
    <row r="1019">
      <c r="A1019" s="26">
        <f>IF(AND(ISNUMBER(Applications!A1019),ISNUMBER(Applications!M1019),OR(UPPER(TRIM(Applications!I1019))="INTERVIEWING",UPPER(TRIM(Applications!I1019))="REJECTED",UPPER(TRIM(Applications!I1019))="OFFER")),IF(Applications!M1019&gt;=Applications!A1019,Applications!M1019-Applications!A1019,""),"")</f>
        <v/>
      </c>
      <c r="B1019" s="26">
        <f>IF(AND(D1019=1,ISNUMBER(Applications!A1019)),WEEKDAY(Applications!A1019),"")</f>
        <v/>
      </c>
      <c r="C1019" s="27">
        <f>IF(AND(D1019=1,ISNUMBER(Applications!A1019)),Applications!A1019-WEEKDAY(Applications!A1019,3),"")</f>
        <v/>
      </c>
      <c r="D1019" s="26">
        <f>IF(OR(UPPER(TRIM(Applications!I1019))="APPLIED",UPPER(TRIM(Applications!I1019))="INTERVIEWING",UPPER(TRIM(Applications!I1019))="REJECTED",UPPER(TRIM(Applications!I1019))="OFFER"),1,0)</f>
        <v/>
      </c>
      <c r="E1019" s="26">
        <f>IF(AND(ISNUMBER(Applications!M1019),OR(N(Applications!O1019)&gt;0,UPPER(TRIM(Applications!I1019))="INTERVIEWING",UPPER(TRIM(Applications!I1019))="OFFER")),Applications!M1019-WEEKDAY(Applications!M1019,3),"")</f>
        <v/>
      </c>
      <c r="F1019" s="26">
        <f>IF(AND(UPPER(TRIM(Applications!I1019))="SKIPPED",ISNUMBER(Applications!A1019)),Applications!A1019-WEEKDAY(Applications!A1019,3),"")</f>
        <v/>
      </c>
      <c r="G1019" s="26">
        <f>IF(AND(UPPER(TRIM(Applications!I1019))="BOOKMARKED",ISNUMBER(Applications!A1019)),Applications!A1019-WEEKDAY(Applications!A1019,3),"")</f>
        <v/>
      </c>
      <c r="H1019" s="26">
        <f>IF(AND(UPPER(TRIM(Applications!I1019))="NOT APPLIED",ISNUMBER(Applications!A1019)),Applications!A1019-WEEKDAY(Applications!A1019,3),"")</f>
        <v/>
      </c>
      <c r="I1019" s="26">
        <f>IF(AND(UPPER(TRIM(Applications!I1019))="REJECTED",ISNUMBER(Applications!M1019)),Applications!M1019-WEEKDAY(Applications!M1019,3),"")</f>
        <v/>
      </c>
      <c r="J1019" s="26">
        <f>IF(AND(UPPER(TRIM(Applications!I1019))="OFFER",ISNUMBER(Applications!M1019)),Applications!M1019-WEEKDAY(Applications!M1019,3),"")</f>
        <v/>
      </c>
      <c r="K1019" s="26">
        <f>IF(TRIM(Applications!J1019)="","",IFERROR(LOOKUP(2,1/ISNUMBER(SEARCH($R$2:$R$25,Applications!J1019)),$S$2:$S$25),""))</f>
        <v/>
      </c>
      <c r="L1019" s="26">
        <f>IF(K1019="","",IF(COUNTIF(K$2:K1019,K1019)=1,COUNTIF(K$2:K$2000,K1019)+(2001-ROW())/100000,""))</f>
        <v/>
      </c>
      <c r="M1019" s="26">
        <f>IF(TRIM(Applications!D1019)="","",TRIM(LEFT(TRIM(Applications!D1019),FIND(",",TRIM(Applications!D1019)&amp;",")-1)))</f>
        <v/>
      </c>
      <c r="N1019" s="26">
        <f>IF(M1019="","",IF(LEN(TRIM(LEFT(TRIM(MID(TRIM(Applications!D1019),FIND(",",TRIM(Applications!D1019)&amp;",")+1,200)),FIND(",",TRIM(MID(TRIM(Applications!D1019),FIND(",",TRIM(Applications!D1019)&amp;",")+1,200))&amp;",")-1)))=2,UPPER(TRIM(LEFT(TRIM(MID(TRIM(Applications!D1019),FIND(",",TRIM(Applications!D1019)&amp;",")+1,200)),FIND(",",TRIM(MID(TRIM(Applications!D1019),FIND(",",TRIM(Applications!D1019)&amp;",")+1,200))&amp;",")-1))),IFERROR(VLOOKUP(LOWER(TRIM(LEFT(TRIM(MID(TRIM(Applications!D1019),FIND(",",TRIM(Applications!D1019)&amp;",")+1,200)),FIND(",",TRIM(MID(TRIM(Applications!D1019),FIND(",",TRIM(Applications!D1019)&amp;",")+1,200))&amp;",")-1))),$U$2:$V$67,2,FALSE),"")))</f>
        <v/>
      </c>
      <c r="O1019" s="26">
        <f>IF(M1019="","",IF(N1019="",M1019,M1019&amp;", "&amp;N1019))</f>
        <v/>
      </c>
      <c r="P1019" s="26">
        <f>IF(O1019="","",IF(COUNTIF(O$2:O1019,O1019)=1,COUNTIF(O$2:O$2000,O1019)+(2001-ROW())/100000,""))</f>
        <v/>
      </c>
    </row>
    <row r="1020">
      <c r="A1020" s="26">
        <f>IF(AND(ISNUMBER(Applications!A1020),ISNUMBER(Applications!M1020),OR(UPPER(TRIM(Applications!I1020))="INTERVIEWING",UPPER(TRIM(Applications!I1020))="REJECTED",UPPER(TRIM(Applications!I1020))="OFFER")),IF(Applications!M1020&gt;=Applications!A1020,Applications!M1020-Applications!A1020,""),"")</f>
        <v/>
      </c>
      <c r="B1020" s="26">
        <f>IF(AND(D1020=1,ISNUMBER(Applications!A1020)),WEEKDAY(Applications!A1020),"")</f>
        <v/>
      </c>
      <c r="C1020" s="27">
        <f>IF(AND(D1020=1,ISNUMBER(Applications!A1020)),Applications!A1020-WEEKDAY(Applications!A1020,3),"")</f>
        <v/>
      </c>
      <c r="D1020" s="26">
        <f>IF(OR(UPPER(TRIM(Applications!I1020))="APPLIED",UPPER(TRIM(Applications!I1020))="INTERVIEWING",UPPER(TRIM(Applications!I1020))="REJECTED",UPPER(TRIM(Applications!I1020))="OFFER"),1,0)</f>
        <v/>
      </c>
      <c r="E1020" s="26">
        <f>IF(AND(ISNUMBER(Applications!M1020),OR(N(Applications!O1020)&gt;0,UPPER(TRIM(Applications!I1020))="INTERVIEWING",UPPER(TRIM(Applications!I1020))="OFFER")),Applications!M1020-WEEKDAY(Applications!M1020,3),"")</f>
        <v/>
      </c>
      <c r="F1020" s="26">
        <f>IF(AND(UPPER(TRIM(Applications!I1020))="SKIPPED",ISNUMBER(Applications!A1020)),Applications!A1020-WEEKDAY(Applications!A1020,3),"")</f>
        <v/>
      </c>
      <c r="G1020" s="26">
        <f>IF(AND(UPPER(TRIM(Applications!I1020))="BOOKMARKED",ISNUMBER(Applications!A1020)),Applications!A1020-WEEKDAY(Applications!A1020,3),"")</f>
        <v/>
      </c>
      <c r="H1020" s="26">
        <f>IF(AND(UPPER(TRIM(Applications!I1020))="NOT APPLIED",ISNUMBER(Applications!A1020)),Applications!A1020-WEEKDAY(Applications!A1020,3),"")</f>
        <v/>
      </c>
      <c r="I1020" s="26">
        <f>IF(AND(UPPER(TRIM(Applications!I1020))="REJECTED",ISNUMBER(Applications!M1020)),Applications!M1020-WEEKDAY(Applications!M1020,3),"")</f>
        <v/>
      </c>
      <c r="J1020" s="26">
        <f>IF(AND(UPPER(TRIM(Applications!I1020))="OFFER",ISNUMBER(Applications!M1020)),Applications!M1020-WEEKDAY(Applications!M1020,3),"")</f>
        <v/>
      </c>
      <c r="K1020" s="26">
        <f>IF(TRIM(Applications!J1020)="","",IFERROR(LOOKUP(2,1/ISNUMBER(SEARCH($R$2:$R$25,Applications!J1020)),$S$2:$S$25),""))</f>
        <v/>
      </c>
      <c r="L1020" s="26">
        <f>IF(K1020="","",IF(COUNTIF(K$2:K1020,K1020)=1,COUNTIF(K$2:K$2000,K1020)+(2001-ROW())/100000,""))</f>
        <v/>
      </c>
      <c r="M1020" s="26">
        <f>IF(TRIM(Applications!D1020)="","",TRIM(LEFT(TRIM(Applications!D1020),FIND(",",TRIM(Applications!D1020)&amp;",")-1)))</f>
        <v/>
      </c>
      <c r="N1020" s="26">
        <f>IF(M1020="","",IF(LEN(TRIM(LEFT(TRIM(MID(TRIM(Applications!D1020),FIND(",",TRIM(Applications!D1020)&amp;",")+1,200)),FIND(",",TRIM(MID(TRIM(Applications!D1020),FIND(",",TRIM(Applications!D1020)&amp;",")+1,200))&amp;",")-1)))=2,UPPER(TRIM(LEFT(TRIM(MID(TRIM(Applications!D1020),FIND(",",TRIM(Applications!D1020)&amp;",")+1,200)),FIND(",",TRIM(MID(TRIM(Applications!D1020),FIND(",",TRIM(Applications!D1020)&amp;",")+1,200))&amp;",")-1))),IFERROR(VLOOKUP(LOWER(TRIM(LEFT(TRIM(MID(TRIM(Applications!D1020),FIND(",",TRIM(Applications!D1020)&amp;",")+1,200)),FIND(",",TRIM(MID(TRIM(Applications!D1020),FIND(",",TRIM(Applications!D1020)&amp;",")+1,200))&amp;",")-1))),$U$2:$V$67,2,FALSE),"")))</f>
        <v/>
      </c>
      <c r="O1020" s="26">
        <f>IF(M1020="","",IF(N1020="",M1020,M1020&amp;", "&amp;N1020))</f>
        <v/>
      </c>
      <c r="P1020" s="26">
        <f>IF(O1020="","",IF(COUNTIF(O$2:O1020,O1020)=1,COUNTIF(O$2:O$2000,O1020)+(2001-ROW())/100000,""))</f>
        <v/>
      </c>
    </row>
    <row r="1021">
      <c r="A1021" s="26">
        <f>IF(AND(ISNUMBER(Applications!A1021),ISNUMBER(Applications!M1021),OR(UPPER(TRIM(Applications!I1021))="INTERVIEWING",UPPER(TRIM(Applications!I1021))="REJECTED",UPPER(TRIM(Applications!I1021))="OFFER")),IF(Applications!M1021&gt;=Applications!A1021,Applications!M1021-Applications!A1021,""),"")</f>
        <v/>
      </c>
      <c r="B1021" s="26">
        <f>IF(AND(D1021=1,ISNUMBER(Applications!A1021)),WEEKDAY(Applications!A1021),"")</f>
        <v/>
      </c>
      <c r="C1021" s="27">
        <f>IF(AND(D1021=1,ISNUMBER(Applications!A1021)),Applications!A1021-WEEKDAY(Applications!A1021,3),"")</f>
        <v/>
      </c>
      <c r="D1021" s="26">
        <f>IF(OR(UPPER(TRIM(Applications!I1021))="APPLIED",UPPER(TRIM(Applications!I1021))="INTERVIEWING",UPPER(TRIM(Applications!I1021))="REJECTED",UPPER(TRIM(Applications!I1021))="OFFER"),1,0)</f>
        <v/>
      </c>
      <c r="E1021" s="26">
        <f>IF(AND(ISNUMBER(Applications!M1021),OR(N(Applications!O1021)&gt;0,UPPER(TRIM(Applications!I1021))="INTERVIEWING",UPPER(TRIM(Applications!I1021))="OFFER")),Applications!M1021-WEEKDAY(Applications!M1021,3),"")</f>
        <v/>
      </c>
      <c r="F1021" s="26">
        <f>IF(AND(UPPER(TRIM(Applications!I1021))="SKIPPED",ISNUMBER(Applications!A1021)),Applications!A1021-WEEKDAY(Applications!A1021,3),"")</f>
        <v/>
      </c>
      <c r="G1021" s="26">
        <f>IF(AND(UPPER(TRIM(Applications!I1021))="BOOKMARKED",ISNUMBER(Applications!A1021)),Applications!A1021-WEEKDAY(Applications!A1021,3),"")</f>
        <v/>
      </c>
      <c r="H1021" s="26">
        <f>IF(AND(UPPER(TRIM(Applications!I1021))="NOT APPLIED",ISNUMBER(Applications!A1021)),Applications!A1021-WEEKDAY(Applications!A1021,3),"")</f>
        <v/>
      </c>
      <c r="I1021" s="26">
        <f>IF(AND(UPPER(TRIM(Applications!I1021))="REJECTED",ISNUMBER(Applications!M1021)),Applications!M1021-WEEKDAY(Applications!M1021,3),"")</f>
        <v/>
      </c>
      <c r="J1021" s="26">
        <f>IF(AND(UPPER(TRIM(Applications!I1021))="OFFER",ISNUMBER(Applications!M1021)),Applications!M1021-WEEKDAY(Applications!M1021,3),"")</f>
        <v/>
      </c>
      <c r="K1021" s="26">
        <f>IF(TRIM(Applications!J1021)="","",IFERROR(LOOKUP(2,1/ISNUMBER(SEARCH($R$2:$R$25,Applications!J1021)),$S$2:$S$25),""))</f>
        <v/>
      </c>
      <c r="L1021" s="26">
        <f>IF(K1021="","",IF(COUNTIF(K$2:K1021,K1021)=1,COUNTIF(K$2:K$2000,K1021)+(2001-ROW())/100000,""))</f>
        <v/>
      </c>
      <c r="M1021" s="26">
        <f>IF(TRIM(Applications!D1021)="","",TRIM(LEFT(TRIM(Applications!D1021),FIND(",",TRIM(Applications!D1021)&amp;",")-1)))</f>
        <v/>
      </c>
      <c r="N1021" s="26">
        <f>IF(M1021="","",IF(LEN(TRIM(LEFT(TRIM(MID(TRIM(Applications!D1021),FIND(",",TRIM(Applications!D1021)&amp;",")+1,200)),FIND(",",TRIM(MID(TRIM(Applications!D1021),FIND(",",TRIM(Applications!D1021)&amp;",")+1,200))&amp;",")-1)))=2,UPPER(TRIM(LEFT(TRIM(MID(TRIM(Applications!D1021),FIND(",",TRIM(Applications!D1021)&amp;",")+1,200)),FIND(",",TRIM(MID(TRIM(Applications!D1021),FIND(",",TRIM(Applications!D1021)&amp;",")+1,200))&amp;",")-1))),IFERROR(VLOOKUP(LOWER(TRIM(LEFT(TRIM(MID(TRIM(Applications!D1021),FIND(",",TRIM(Applications!D1021)&amp;",")+1,200)),FIND(",",TRIM(MID(TRIM(Applications!D1021),FIND(",",TRIM(Applications!D1021)&amp;",")+1,200))&amp;",")-1))),$U$2:$V$67,2,FALSE),"")))</f>
        <v/>
      </c>
      <c r="O1021" s="26">
        <f>IF(M1021="","",IF(N1021="",M1021,M1021&amp;", "&amp;N1021))</f>
        <v/>
      </c>
      <c r="P1021" s="26">
        <f>IF(O1021="","",IF(COUNTIF(O$2:O1021,O1021)=1,COUNTIF(O$2:O$2000,O1021)+(2001-ROW())/100000,""))</f>
        <v/>
      </c>
    </row>
    <row r="1022">
      <c r="A1022" s="26">
        <f>IF(AND(ISNUMBER(Applications!A1022),ISNUMBER(Applications!M1022),OR(UPPER(TRIM(Applications!I1022))="INTERVIEWING",UPPER(TRIM(Applications!I1022))="REJECTED",UPPER(TRIM(Applications!I1022))="OFFER")),IF(Applications!M1022&gt;=Applications!A1022,Applications!M1022-Applications!A1022,""),"")</f>
        <v/>
      </c>
      <c r="B1022" s="26">
        <f>IF(AND(D1022=1,ISNUMBER(Applications!A1022)),WEEKDAY(Applications!A1022),"")</f>
        <v/>
      </c>
      <c r="C1022" s="27">
        <f>IF(AND(D1022=1,ISNUMBER(Applications!A1022)),Applications!A1022-WEEKDAY(Applications!A1022,3),"")</f>
        <v/>
      </c>
      <c r="D1022" s="26">
        <f>IF(OR(UPPER(TRIM(Applications!I1022))="APPLIED",UPPER(TRIM(Applications!I1022))="INTERVIEWING",UPPER(TRIM(Applications!I1022))="REJECTED",UPPER(TRIM(Applications!I1022))="OFFER"),1,0)</f>
        <v/>
      </c>
      <c r="E1022" s="26">
        <f>IF(AND(ISNUMBER(Applications!M1022),OR(N(Applications!O1022)&gt;0,UPPER(TRIM(Applications!I1022))="INTERVIEWING",UPPER(TRIM(Applications!I1022))="OFFER")),Applications!M1022-WEEKDAY(Applications!M1022,3),"")</f>
        <v/>
      </c>
      <c r="F1022" s="26">
        <f>IF(AND(UPPER(TRIM(Applications!I1022))="SKIPPED",ISNUMBER(Applications!A1022)),Applications!A1022-WEEKDAY(Applications!A1022,3),"")</f>
        <v/>
      </c>
      <c r="G1022" s="26">
        <f>IF(AND(UPPER(TRIM(Applications!I1022))="BOOKMARKED",ISNUMBER(Applications!A1022)),Applications!A1022-WEEKDAY(Applications!A1022,3),"")</f>
        <v/>
      </c>
      <c r="H1022" s="26">
        <f>IF(AND(UPPER(TRIM(Applications!I1022))="NOT APPLIED",ISNUMBER(Applications!A1022)),Applications!A1022-WEEKDAY(Applications!A1022,3),"")</f>
        <v/>
      </c>
      <c r="I1022" s="26">
        <f>IF(AND(UPPER(TRIM(Applications!I1022))="REJECTED",ISNUMBER(Applications!M1022)),Applications!M1022-WEEKDAY(Applications!M1022,3),"")</f>
        <v/>
      </c>
      <c r="J1022" s="26">
        <f>IF(AND(UPPER(TRIM(Applications!I1022))="OFFER",ISNUMBER(Applications!M1022)),Applications!M1022-WEEKDAY(Applications!M1022,3),"")</f>
        <v/>
      </c>
      <c r="K1022" s="26">
        <f>IF(TRIM(Applications!J1022)="","",IFERROR(LOOKUP(2,1/ISNUMBER(SEARCH($R$2:$R$25,Applications!J1022)),$S$2:$S$25),""))</f>
        <v/>
      </c>
      <c r="L1022" s="26">
        <f>IF(K1022="","",IF(COUNTIF(K$2:K1022,K1022)=1,COUNTIF(K$2:K$2000,K1022)+(2001-ROW())/100000,""))</f>
        <v/>
      </c>
      <c r="M1022" s="26">
        <f>IF(TRIM(Applications!D1022)="","",TRIM(LEFT(TRIM(Applications!D1022),FIND(",",TRIM(Applications!D1022)&amp;",")-1)))</f>
        <v/>
      </c>
      <c r="N1022" s="26">
        <f>IF(M1022="","",IF(LEN(TRIM(LEFT(TRIM(MID(TRIM(Applications!D1022),FIND(",",TRIM(Applications!D1022)&amp;",")+1,200)),FIND(",",TRIM(MID(TRIM(Applications!D1022),FIND(",",TRIM(Applications!D1022)&amp;",")+1,200))&amp;",")-1)))=2,UPPER(TRIM(LEFT(TRIM(MID(TRIM(Applications!D1022),FIND(",",TRIM(Applications!D1022)&amp;",")+1,200)),FIND(",",TRIM(MID(TRIM(Applications!D1022),FIND(",",TRIM(Applications!D1022)&amp;",")+1,200))&amp;",")-1))),IFERROR(VLOOKUP(LOWER(TRIM(LEFT(TRIM(MID(TRIM(Applications!D1022),FIND(",",TRIM(Applications!D1022)&amp;",")+1,200)),FIND(",",TRIM(MID(TRIM(Applications!D1022),FIND(",",TRIM(Applications!D1022)&amp;",")+1,200))&amp;",")-1))),$U$2:$V$67,2,FALSE),"")))</f>
        <v/>
      </c>
      <c r="O1022" s="26">
        <f>IF(M1022="","",IF(N1022="",M1022,M1022&amp;", "&amp;N1022))</f>
        <v/>
      </c>
      <c r="P1022" s="26">
        <f>IF(O1022="","",IF(COUNTIF(O$2:O1022,O1022)=1,COUNTIF(O$2:O$2000,O1022)+(2001-ROW())/100000,""))</f>
        <v/>
      </c>
    </row>
    <row r="1023">
      <c r="A1023" s="26">
        <f>IF(AND(ISNUMBER(Applications!A1023),ISNUMBER(Applications!M1023),OR(UPPER(TRIM(Applications!I1023))="INTERVIEWING",UPPER(TRIM(Applications!I1023))="REJECTED",UPPER(TRIM(Applications!I1023))="OFFER")),IF(Applications!M1023&gt;=Applications!A1023,Applications!M1023-Applications!A1023,""),"")</f>
        <v/>
      </c>
      <c r="B1023" s="26">
        <f>IF(AND(D1023=1,ISNUMBER(Applications!A1023)),WEEKDAY(Applications!A1023),"")</f>
        <v/>
      </c>
      <c r="C1023" s="27">
        <f>IF(AND(D1023=1,ISNUMBER(Applications!A1023)),Applications!A1023-WEEKDAY(Applications!A1023,3),"")</f>
        <v/>
      </c>
      <c r="D1023" s="26">
        <f>IF(OR(UPPER(TRIM(Applications!I1023))="APPLIED",UPPER(TRIM(Applications!I1023))="INTERVIEWING",UPPER(TRIM(Applications!I1023))="REJECTED",UPPER(TRIM(Applications!I1023))="OFFER"),1,0)</f>
        <v/>
      </c>
      <c r="E1023" s="26">
        <f>IF(AND(ISNUMBER(Applications!M1023),OR(N(Applications!O1023)&gt;0,UPPER(TRIM(Applications!I1023))="INTERVIEWING",UPPER(TRIM(Applications!I1023))="OFFER")),Applications!M1023-WEEKDAY(Applications!M1023,3),"")</f>
        <v/>
      </c>
      <c r="F1023" s="26">
        <f>IF(AND(UPPER(TRIM(Applications!I1023))="SKIPPED",ISNUMBER(Applications!A1023)),Applications!A1023-WEEKDAY(Applications!A1023,3),"")</f>
        <v/>
      </c>
      <c r="G1023" s="26">
        <f>IF(AND(UPPER(TRIM(Applications!I1023))="BOOKMARKED",ISNUMBER(Applications!A1023)),Applications!A1023-WEEKDAY(Applications!A1023,3),"")</f>
        <v/>
      </c>
      <c r="H1023" s="26">
        <f>IF(AND(UPPER(TRIM(Applications!I1023))="NOT APPLIED",ISNUMBER(Applications!A1023)),Applications!A1023-WEEKDAY(Applications!A1023,3),"")</f>
        <v/>
      </c>
      <c r="I1023" s="26">
        <f>IF(AND(UPPER(TRIM(Applications!I1023))="REJECTED",ISNUMBER(Applications!M1023)),Applications!M1023-WEEKDAY(Applications!M1023,3),"")</f>
        <v/>
      </c>
      <c r="J1023" s="26">
        <f>IF(AND(UPPER(TRIM(Applications!I1023))="OFFER",ISNUMBER(Applications!M1023)),Applications!M1023-WEEKDAY(Applications!M1023,3),"")</f>
        <v/>
      </c>
      <c r="K1023" s="26">
        <f>IF(TRIM(Applications!J1023)="","",IFERROR(LOOKUP(2,1/ISNUMBER(SEARCH($R$2:$R$25,Applications!J1023)),$S$2:$S$25),""))</f>
        <v/>
      </c>
      <c r="L1023" s="26">
        <f>IF(K1023="","",IF(COUNTIF(K$2:K1023,K1023)=1,COUNTIF(K$2:K$2000,K1023)+(2001-ROW())/100000,""))</f>
        <v/>
      </c>
      <c r="M1023" s="26">
        <f>IF(TRIM(Applications!D1023)="","",TRIM(LEFT(TRIM(Applications!D1023),FIND(",",TRIM(Applications!D1023)&amp;",")-1)))</f>
        <v/>
      </c>
      <c r="N1023" s="26">
        <f>IF(M1023="","",IF(LEN(TRIM(LEFT(TRIM(MID(TRIM(Applications!D1023),FIND(",",TRIM(Applications!D1023)&amp;",")+1,200)),FIND(",",TRIM(MID(TRIM(Applications!D1023),FIND(",",TRIM(Applications!D1023)&amp;",")+1,200))&amp;",")-1)))=2,UPPER(TRIM(LEFT(TRIM(MID(TRIM(Applications!D1023),FIND(",",TRIM(Applications!D1023)&amp;",")+1,200)),FIND(",",TRIM(MID(TRIM(Applications!D1023),FIND(",",TRIM(Applications!D1023)&amp;",")+1,200))&amp;",")-1))),IFERROR(VLOOKUP(LOWER(TRIM(LEFT(TRIM(MID(TRIM(Applications!D1023),FIND(",",TRIM(Applications!D1023)&amp;",")+1,200)),FIND(",",TRIM(MID(TRIM(Applications!D1023),FIND(",",TRIM(Applications!D1023)&amp;",")+1,200))&amp;",")-1))),$U$2:$V$67,2,FALSE),"")))</f>
        <v/>
      </c>
      <c r="O1023" s="26">
        <f>IF(M1023="","",IF(N1023="",M1023,M1023&amp;", "&amp;N1023))</f>
        <v/>
      </c>
      <c r="P1023" s="26">
        <f>IF(O1023="","",IF(COUNTIF(O$2:O1023,O1023)=1,COUNTIF(O$2:O$2000,O1023)+(2001-ROW())/100000,""))</f>
        <v/>
      </c>
    </row>
    <row r="1024">
      <c r="A1024" s="26">
        <f>IF(AND(ISNUMBER(Applications!A1024),ISNUMBER(Applications!M1024),OR(UPPER(TRIM(Applications!I1024))="INTERVIEWING",UPPER(TRIM(Applications!I1024))="REJECTED",UPPER(TRIM(Applications!I1024))="OFFER")),IF(Applications!M1024&gt;=Applications!A1024,Applications!M1024-Applications!A1024,""),"")</f>
        <v/>
      </c>
      <c r="B1024" s="26">
        <f>IF(AND(D1024=1,ISNUMBER(Applications!A1024)),WEEKDAY(Applications!A1024),"")</f>
        <v/>
      </c>
      <c r="C1024" s="27">
        <f>IF(AND(D1024=1,ISNUMBER(Applications!A1024)),Applications!A1024-WEEKDAY(Applications!A1024,3),"")</f>
        <v/>
      </c>
      <c r="D1024" s="26">
        <f>IF(OR(UPPER(TRIM(Applications!I1024))="APPLIED",UPPER(TRIM(Applications!I1024))="INTERVIEWING",UPPER(TRIM(Applications!I1024))="REJECTED",UPPER(TRIM(Applications!I1024))="OFFER"),1,0)</f>
        <v/>
      </c>
      <c r="E1024" s="26">
        <f>IF(AND(ISNUMBER(Applications!M1024),OR(N(Applications!O1024)&gt;0,UPPER(TRIM(Applications!I1024))="INTERVIEWING",UPPER(TRIM(Applications!I1024))="OFFER")),Applications!M1024-WEEKDAY(Applications!M1024,3),"")</f>
        <v/>
      </c>
      <c r="F1024" s="26">
        <f>IF(AND(UPPER(TRIM(Applications!I1024))="SKIPPED",ISNUMBER(Applications!A1024)),Applications!A1024-WEEKDAY(Applications!A1024,3),"")</f>
        <v/>
      </c>
      <c r="G1024" s="26">
        <f>IF(AND(UPPER(TRIM(Applications!I1024))="BOOKMARKED",ISNUMBER(Applications!A1024)),Applications!A1024-WEEKDAY(Applications!A1024,3),"")</f>
        <v/>
      </c>
      <c r="H1024" s="26">
        <f>IF(AND(UPPER(TRIM(Applications!I1024))="NOT APPLIED",ISNUMBER(Applications!A1024)),Applications!A1024-WEEKDAY(Applications!A1024,3),"")</f>
        <v/>
      </c>
      <c r="I1024" s="26">
        <f>IF(AND(UPPER(TRIM(Applications!I1024))="REJECTED",ISNUMBER(Applications!M1024)),Applications!M1024-WEEKDAY(Applications!M1024,3),"")</f>
        <v/>
      </c>
      <c r="J1024" s="26">
        <f>IF(AND(UPPER(TRIM(Applications!I1024))="OFFER",ISNUMBER(Applications!M1024)),Applications!M1024-WEEKDAY(Applications!M1024,3),"")</f>
        <v/>
      </c>
      <c r="K1024" s="26">
        <f>IF(TRIM(Applications!J1024)="","",IFERROR(LOOKUP(2,1/ISNUMBER(SEARCH($R$2:$R$25,Applications!J1024)),$S$2:$S$25),""))</f>
        <v/>
      </c>
      <c r="L1024" s="26">
        <f>IF(K1024="","",IF(COUNTIF(K$2:K1024,K1024)=1,COUNTIF(K$2:K$2000,K1024)+(2001-ROW())/100000,""))</f>
        <v/>
      </c>
      <c r="M1024" s="26">
        <f>IF(TRIM(Applications!D1024)="","",TRIM(LEFT(TRIM(Applications!D1024),FIND(",",TRIM(Applications!D1024)&amp;",")-1)))</f>
        <v/>
      </c>
      <c r="N1024" s="26">
        <f>IF(M1024="","",IF(LEN(TRIM(LEFT(TRIM(MID(TRIM(Applications!D1024),FIND(",",TRIM(Applications!D1024)&amp;",")+1,200)),FIND(",",TRIM(MID(TRIM(Applications!D1024),FIND(",",TRIM(Applications!D1024)&amp;",")+1,200))&amp;",")-1)))=2,UPPER(TRIM(LEFT(TRIM(MID(TRIM(Applications!D1024),FIND(",",TRIM(Applications!D1024)&amp;",")+1,200)),FIND(",",TRIM(MID(TRIM(Applications!D1024),FIND(",",TRIM(Applications!D1024)&amp;",")+1,200))&amp;",")-1))),IFERROR(VLOOKUP(LOWER(TRIM(LEFT(TRIM(MID(TRIM(Applications!D1024),FIND(",",TRIM(Applications!D1024)&amp;",")+1,200)),FIND(",",TRIM(MID(TRIM(Applications!D1024),FIND(",",TRIM(Applications!D1024)&amp;",")+1,200))&amp;",")-1))),$U$2:$V$67,2,FALSE),"")))</f>
        <v/>
      </c>
      <c r="O1024" s="26">
        <f>IF(M1024="","",IF(N1024="",M1024,M1024&amp;", "&amp;N1024))</f>
        <v/>
      </c>
      <c r="P1024" s="26">
        <f>IF(O1024="","",IF(COUNTIF(O$2:O1024,O1024)=1,COUNTIF(O$2:O$2000,O1024)+(2001-ROW())/100000,""))</f>
        <v/>
      </c>
    </row>
    <row r="1025">
      <c r="A1025" s="26">
        <f>IF(AND(ISNUMBER(Applications!A1025),ISNUMBER(Applications!M1025),OR(UPPER(TRIM(Applications!I1025))="INTERVIEWING",UPPER(TRIM(Applications!I1025))="REJECTED",UPPER(TRIM(Applications!I1025))="OFFER")),IF(Applications!M1025&gt;=Applications!A1025,Applications!M1025-Applications!A1025,""),"")</f>
        <v/>
      </c>
      <c r="B1025" s="26">
        <f>IF(AND(D1025=1,ISNUMBER(Applications!A1025)),WEEKDAY(Applications!A1025),"")</f>
        <v/>
      </c>
      <c r="C1025" s="27">
        <f>IF(AND(D1025=1,ISNUMBER(Applications!A1025)),Applications!A1025-WEEKDAY(Applications!A1025,3),"")</f>
        <v/>
      </c>
      <c r="D1025" s="26">
        <f>IF(OR(UPPER(TRIM(Applications!I1025))="APPLIED",UPPER(TRIM(Applications!I1025))="INTERVIEWING",UPPER(TRIM(Applications!I1025))="REJECTED",UPPER(TRIM(Applications!I1025))="OFFER"),1,0)</f>
        <v/>
      </c>
      <c r="E1025" s="26">
        <f>IF(AND(ISNUMBER(Applications!M1025),OR(N(Applications!O1025)&gt;0,UPPER(TRIM(Applications!I1025))="INTERVIEWING",UPPER(TRIM(Applications!I1025))="OFFER")),Applications!M1025-WEEKDAY(Applications!M1025,3),"")</f>
        <v/>
      </c>
      <c r="F1025" s="26">
        <f>IF(AND(UPPER(TRIM(Applications!I1025))="SKIPPED",ISNUMBER(Applications!A1025)),Applications!A1025-WEEKDAY(Applications!A1025,3),"")</f>
        <v/>
      </c>
      <c r="G1025" s="26">
        <f>IF(AND(UPPER(TRIM(Applications!I1025))="BOOKMARKED",ISNUMBER(Applications!A1025)),Applications!A1025-WEEKDAY(Applications!A1025,3),"")</f>
        <v/>
      </c>
      <c r="H1025" s="26">
        <f>IF(AND(UPPER(TRIM(Applications!I1025))="NOT APPLIED",ISNUMBER(Applications!A1025)),Applications!A1025-WEEKDAY(Applications!A1025,3),"")</f>
        <v/>
      </c>
      <c r="I1025" s="26">
        <f>IF(AND(UPPER(TRIM(Applications!I1025))="REJECTED",ISNUMBER(Applications!M1025)),Applications!M1025-WEEKDAY(Applications!M1025,3),"")</f>
        <v/>
      </c>
      <c r="J1025" s="26">
        <f>IF(AND(UPPER(TRIM(Applications!I1025))="OFFER",ISNUMBER(Applications!M1025)),Applications!M1025-WEEKDAY(Applications!M1025,3),"")</f>
        <v/>
      </c>
      <c r="K1025" s="26">
        <f>IF(TRIM(Applications!J1025)="","",IFERROR(LOOKUP(2,1/ISNUMBER(SEARCH($R$2:$R$25,Applications!J1025)),$S$2:$S$25),""))</f>
        <v/>
      </c>
      <c r="L1025" s="26">
        <f>IF(K1025="","",IF(COUNTIF(K$2:K1025,K1025)=1,COUNTIF(K$2:K$2000,K1025)+(2001-ROW())/100000,""))</f>
        <v/>
      </c>
      <c r="M1025" s="26">
        <f>IF(TRIM(Applications!D1025)="","",TRIM(LEFT(TRIM(Applications!D1025),FIND(",",TRIM(Applications!D1025)&amp;",")-1)))</f>
        <v/>
      </c>
      <c r="N1025" s="26">
        <f>IF(M1025="","",IF(LEN(TRIM(LEFT(TRIM(MID(TRIM(Applications!D1025),FIND(",",TRIM(Applications!D1025)&amp;",")+1,200)),FIND(",",TRIM(MID(TRIM(Applications!D1025),FIND(",",TRIM(Applications!D1025)&amp;",")+1,200))&amp;",")-1)))=2,UPPER(TRIM(LEFT(TRIM(MID(TRIM(Applications!D1025),FIND(",",TRIM(Applications!D1025)&amp;",")+1,200)),FIND(",",TRIM(MID(TRIM(Applications!D1025),FIND(",",TRIM(Applications!D1025)&amp;",")+1,200))&amp;",")-1))),IFERROR(VLOOKUP(LOWER(TRIM(LEFT(TRIM(MID(TRIM(Applications!D1025),FIND(",",TRIM(Applications!D1025)&amp;",")+1,200)),FIND(",",TRIM(MID(TRIM(Applications!D1025),FIND(",",TRIM(Applications!D1025)&amp;",")+1,200))&amp;",")-1))),$U$2:$V$67,2,FALSE),"")))</f>
        <v/>
      </c>
      <c r="O1025" s="26">
        <f>IF(M1025="","",IF(N1025="",M1025,M1025&amp;", "&amp;N1025))</f>
        <v/>
      </c>
      <c r="P1025" s="26">
        <f>IF(O1025="","",IF(COUNTIF(O$2:O1025,O1025)=1,COUNTIF(O$2:O$2000,O1025)+(2001-ROW())/100000,""))</f>
        <v/>
      </c>
    </row>
    <row r="1026">
      <c r="A1026" s="26">
        <f>IF(AND(ISNUMBER(Applications!A1026),ISNUMBER(Applications!M1026),OR(UPPER(TRIM(Applications!I1026))="INTERVIEWING",UPPER(TRIM(Applications!I1026))="REJECTED",UPPER(TRIM(Applications!I1026))="OFFER")),IF(Applications!M1026&gt;=Applications!A1026,Applications!M1026-Applications!A1026,""),"")</f>
        <v/>
      </c>
      <c r="B1026" s="26">
        <f>IF(AND(D1026=1,ISNUMBER(Applications!A1026)),WEEKDAY(Applications!A1026),"")</f>
        <v/>
      </c>
      <c r="C1026" s="27">
        <f>IF(AND(D1026=1,ISNUMBER(Applications!A1026)),Applications!A1026-WEEKDAY(Applications!A1026,3),"")</f>
        <v/>
      </c>
      <c r="D1026" s="26">
        <f>IF(OR(UPPER(TRIM(Applications!I1026))="APPLIED",UPPER(TRIM(Applications!I1026))="INTERVIEWING",UPPER(TRIM(Applications!I1026))="REJECTED",UPPER(TRIM(Applications!I1026))="OFFER"),1,0)</f>
        <v/>
      </c>
      <c r="E1026" s="26">
        <f>IF(AND(ISNUMBER(Applications!M1026),OR(N(Applications!O1026)&gt;0,UPPER(TRIM(Applications!I1026))="INTERVIEWING",UPPER(TRIM(Applications!I1026))="OFFER")),Applications!M1026-WEEKDAY(Applications!M1026,3),"")</f>
        <v/>
      </c>
      <c r="F1026" s="26">
        <f>IF(AND(UPPER(TRIM(Applications!I1026))="SKIPPED",ISNUMBER(Applications!A1026)),Applications!A1026-WEEKDAY(Applications!A1026,3),"")</f>
        <v/>
      </c>
      <c r="G1026" s="26">
        <f>IF(AND(UPPER(TRIM(Applications!I1026))="BOOKMARKED",ISNUMBER(Applications!A1026)),Applications!A1026-WEEKDAY(Applications!A1026,3),"")</f>
        <v/>
      </c>
      <c r="H1026" s="26">
        <f>IF(AND(UPPER(TRIM(Applications!I1026))="NOT APPLIED",ISNUMBER(Applications!A1026)),Applications!A1026-WEEKDAY(Applications!A1026,3),"")</f>
        <v/>
      </c>
      <c r="I1026" s="26">
        <f>IF(AND(UPPER(TRIM(Applications!I1026))="REJECTED",ISNUMBER(Applications!M1026)),Applications!M1026-WEEKDAY(Applications!M1026,3),"")</f>
        <v/>
      </c>
      <c r="J1026" s="26">
        <f>IF(AND(UPPER(TRIM(Applications!I1026))="OFFER",ISNUMBER(Applications!M1026)),Applications!M1026-WEEKDAY(Applications!M1026,3),"")</f>
        <v/>
      </c>
      <c r="K1026" s="26">
        <f>IF(TRIM(Applications!J1026)="","",IFERROR(LOOKUP(2,1/ISNUMBER(SEARCH($R$2:$R$25,Applications!J1026)),$S$2:$S$25),""))</f>
        <v/>
      </c>
      <c r="L1026" s="26">
        <f>IF(K1026="","",IF(COUNTIF(K$2:K1026,K1026)=1,COUNTIF(K$2:K$2000,K1026)+(2001-ROW())/100000,""))</f>
        <v/>
      </c>
      <c r="M1026" s="26">
        <f>IF(TRIM(Applications!D1026)="","",TRIM(LEFT(TRIM(Applications!D1026),FIND(",",TRIM(Applications!D1026)&amp;",")-1)))</f>
        <v/>
      </c>
      <c r="N1026" s="26">
        <f>IF(M1026="","",IF(LEN(TRIM(LEFT(TRIM(MID(TRIM(Applications!D1026),FIND(",",TRIM(Applications!D1026)&amp;",")+1,200)),FIND(",",TRIM(MID(TRIM(Applications!D1026),FIND(",",TRIM(Applications!D1026)&amp;",")+1,200))&amp;",")-1)))=2,UPPER(TRIM(LEFT(TRIM(MID(TRIM(Applications!D1026),FIND(",",TRIM(Applications!D1026)&amp;",")+1,200)),FIND(",",TRIM(MID(TRIM(Applications!D1026),FIND(",",TRIM(Applications!D1026)&amp;",")+1,200))&amp;",")-1))),IFERROR(VLOOKUP(LOWER(TRIM(LEFT(TRIM(MID(TRIM(Applications!D1026),FIND(",",TRIM(Applications!D1026)&amp;",")+1,200)),FIND(",",TRIM(MID(TRIM(Applications!D1026),FIND(",",TRIM(Applications!D1026)&amp;",")+1,200))&amp;",")-1))),$U$2:$V$67,2,FALSE),"")))</f>
        <v/>
      </c>
      <c r="O1026" s="26">
        <f>IF(M1026="","",IF(N1026="",M1026,M1026&amp;", "&amp;N1026))</f>
        <v/>
      </c>
      <c r="P1026" s="26">
        <f>IF(O1026="","",IF(COUNTIF(O$2:O1026,O1026)=1,COUNTIF(O$2:O$2000,O1026)+(2001-ROW())/100000,""))</f>
        <v/>
      </c>
    </row>
    <row r="1027">
      <c r="A1027" s="26">
        <f>IF(AND(ISNUMBER(Applications!A1027),ISNUMBER(Applications!M1027),OR(UPPER(TRIM(Applications!I1027))="INTERVIEWING",UPPER(TRIM(Applications!I1027))="REJECTED",UPPER(TRIM(Applications!I1027))="OFFER")),IF(Applications!M1027&gt;=Applications!A1027,Applications!M1027-Applications!A1027,""),"")</f>
        <v/>
      </c>
      <c r="B1027" s="26">
        <f>IF(AND(D1027=1,ISNUMBER(Applications!A1027)),WEEKDAY(Applications!A1027),"")</f>
        <v/>
      </c>
      <c r="C1027" s="27">
        <f>IF(AND(D1027=1,ISNUMBER(Applications!A1027)),Applications!A1027-WEEKDAY(Applications!A1027,3),"")</f>
        <v/>
      </c>
      <c r="D1027" s="26">
        <f>IF(OR(UPPER(TRIM(Applications!I1027))="APPLIED",UPPER(TRIM(Applications!I1027))="INTERVIEWING",UPPER(TRIM(Applications!I1027))="REJECTED",UPPER(TRIM(Applications!I1027))="OFFER"),1,0)</f>
        <v/>
      </c>
      <c r="E1027" s="26">
        <f>IF(AND(ISNUMBER(Applications!M1027),OR(N(Applications!O1027)&gt;0,UPPER(TRIM(Applications!I1027))="INTERVIEWING",UPPER(TRIM(Applications!I1027))="OFFER")),Applications!M1027-WEEKDAY(Applications!M1027,3),"")</f>
        <v/>
      </c>
      <c r="F1027" s="26">
        <f>IF(AND(UPPER(TRIM(Applications!I1027))="SKIPPED",ISNUMBER(Applications!A1027)),Applications!A1027-WEEKDAY(Applications!A1027,3),"")</f>
        <v/>
      </c>
      <c r="G1027" s="26">
        <f>IF(AND(UPPER(TRIM(Applications!I1027))="BOOKMARKED",ISNUMBER(Applications!A1027)),Applications!A1027-WEEKDAY(Applications!A1027,3),"")</f>
        <v/>
      </c>
      <c r="H1027" s="26">
        <f>IF(AND(UPPER(TRIM(Applications!I1027))="NOT APPLIED",ISNUMBER(Applications!A1027)),Applications!A1027-WEEKDAY(Applications!A1027,3),"")</f>
        <v/>
      </c>
      <c r="I1027" s="26">
        <f>IF(AND(UPPER(TRIM(Applications!I1027))="REJECTED",ISNUMBER(Applications!M1027)),Applications!M1027-WEEKDAY(Applications!M1027,3),"")</f>
        <v/>
      </c>
      <c r="J1027" s="26">
        <f>IF(AND(UPPER(TRIM(Applications!I1027))="OFFER",ISNUMBER(Applications!M1027)),Applications!M1027-WEEKDAY(Applications!M1027,3),"")</f>
        <v/>
      </c>
      <c r="K1027" s="26">
        <f>IF(TRIM(Applications!J1027)="","",IFERROR(LOOKUP(2,1/ISNUMBER(SEARCH($R$2:$R$25,Applications!J1027)),$S$2:$S$25),""))</f>
        <v/>
      </c>
      <c r="L1027" s="26">
        <f>IF(K1027="","",IF(COUNTIF(K$2:K1027,K1027)=1,COUNTIF(K$2:K$2000,K1027)+(2001-ROW())/100000,""))</f>
        <v/>
      </c>
      <c r="M1027" s="26">
        <f>IF(TRIM(Applications!D1027)="","",TRIM(LEFT(TRIM(Applications!D1027),FIND(",",TRIM(Applications!D1027)&amp;",")-1)))</f>
        <v/>
      </c>
      <c r="N1027" s="26">
        <f>IF(M1027="","",IF(LEN(TRIM(LEFT(TRIM(MID(TRIM(Applications!D1027),FIND(",",TRIM(Applications!D1027)&amp;",")+1,200)),FIND(",",TRIM(MID(TRIM(Applications!D1027),FIND(",",TRIM(Applications!D1027)&amp;",")+1,200))&amp;",")-1)))=2,UPPER(TRIM(LEFT(TRIM(MID(TRIM(Applications!D1027),FIND(",",TRIM(Applications!D1027)&amp;",")+1,200)),FIND(",",TRIM(MID(TRIM(Applications!D1027),FIND(",",TRIM(Applications!D1027)&amp;",")+1,200))&amp;",")-1))),IFERROR(VLOOKUP(LOWER(TRIM(LEFT(TRIM(MID(TRIM(Applications!D1027),FIND(",",TRIM(Applications!D1027)&amp;",")+1,200)),FIND(",",TRIM(MID(TRIM(Applications!D1027),FIND(",",TRIM(Applications!D1027)&amp;",")+1,200))&amp;",")-1))),$U$2:$V$67,2,FALSE),"")))</f>
        <v/>
      </c>
      <c r="O1027" s="26">
        <f>IF(M1027="","",IF(N1027="",M1027,M1027&amp;", "&amp;N1027))</f>
        <v/>
      </c>
      <c r="P1027" s="26">
        <f>IF(O1027="","",IF(COUNTIF(O$2:O1027,O1027)=1,COUNTIF(O$2:O$2000,O1027)+(2001-ROW())/100000,""))</f>
        <v/>
      </c>
    </row>
    <row r="1028">
      <c r="A1028" s="26">
        <f>IF(AND(ISNUMBER(Applications!A1028),ISNUMBER(Applications!M1028),OR(UPPER(TRIM(Applications!I1028))="INTERVIEWING",UPPER(TRIM(Applications!I1028))="REJECTED",UPPER(TRIM(Applications!I1028))="OFFER")),IF(Applications!M1028&gt;=Applications!A1028,Applications!M1028-Applications!A1028,""),"")</f>
        <v/>
      </c>
      <c r="B1028" s="26">
        <f>IF(AND(D1028=1,ISNUMBER(Applications!A1028)),WEEKDAY(Applications!A1028),"")</f>
        <v/>
      </c>
      <c r="C1028" s="27">
        <f>IF(AND(D1028=1,ISNUMBER(Applications!A1028)),Applications!A1028-WEEKDAY(Applications!A1028,3),"")</f>
        <v/>
      </c>
      <c r="D1028" s="26">
        <f>IF(OR(UPPER(TRIM(Applications!I1028))="APPLIED",UPPER(TRIM(Applications!I1028))="INTERVIEWING",UPPER(TRIM(Applications!I1028))="REJECTED",UPPER(TRIM(Applications!I1028))="OFFER"),1,0)</f>
        <v/>
      </c>
      <c r="E1028" s="26">
        <f>IF(AND(ISNUMBER(Applications!M1028),OR(N(Applications!O1028)&gt;0,UPPER(TRIM(Applications!I1028))="INTERVIEWING",UPPER(TRIM(Applications!I1028))="OFFER")),Applications!M1028-WEEKDAY(Applications!M1028,3),"")</f>
        <v/>
      </c>
      <c r="F1028" s="26">
        <f>IF(AND(UPPER(TRIM(Applications!I1028))="SKIPPED",ISNUMBER(Applications!A1028)),Applications!A1028-WEEKDAY(Applications!A1028,3),"")</f>
        <v/>
      </c>
      <c r="G1028" s="26">
        <f>IF(AND(UPPER(TRIM(Applications!I1028))="BOOKMARKED",ISNUMBER(Applications!A1028)),Applications!A1028-WEEKDAY(Applications!A1028,3),"")</f>
        <v/>
      </c>
      <c r="H1028" s="26">
        <f>IF(AND(UPPER(TRIM(Applications!I1028))="NOT APPLIED",ISNUMBER(Applications!A1028)),Applications!A1028-WEEKDAY(Applications!A1028,3),"")</f>
        <v/>
      </c>
      <c r="I1028" s="26">
        <f>IF(AND(UPPER(TRIM(Applications!I1028))="REJECTED",ISNUMBER(Applications!M1028)),Applications!M1028-WEEKDAY(Applications!M1028,3),"")</f>
        <v/>
      </c>
      <c r="J1028" s="26">
        <f>IF(AND(UPPER(TRIM(Applications!I1028))="OFFER",ISNUMBER(Applications!M1028)),Applications!M1028-WEEKDAY(Applications!M1028,3),"")</f>
        <v/>
      </c>
      <c r="K1028" s="26">
        <f>IF(TRIM(Applications!J1028)="","",IFERROR(LOOKUP(2,1/ISNUMBER(SEARCH($R$2:$R$25,Applications!J1028)),$S$2:$S$25),""))</f>
        <v/>
      </c>
      <c r="L1028" s="26">
        <f>IF(K1028="","",IF(COUNTIF(K$2:K1028,K1028)=1,COUNTIF(K$2:K$2000,K1028)+(2001-ROW())/100000,""))</f>
        <v/>
      </c>
      <c r="M1028" s="26">
        <f>IF(TRIM(Applications!D1028)="","",TRIM(LEFT(TRIM(Applications!D1028),FIND(",",TRIM(Applications!D1028)&amp;",")-1)))</f>
        <v/>
      </c>
      <c r="N1028" s="26">
        <f>IF(M1028="","",IF(LEN(TRIM(LEFT(TRIM(MID(TRIM(Applications!D1028),FIND(",",TRIM(Applications!D1028)&amp;",")+1,200)),FIND(",",TRIM(MID(TRIM(Applications!D1028),FIND(",",TRIM(Applications!D1028)&amp;",")+1,200))&amp;",")-1)))=2,UPPER(TRIM(LEFT(TRIM(MID(TRIM(Applications!D1028),FIND(",",TRIM(Applications!D1028)&amp;",")+1,200)),FIND(",",TRIM(MID(TRIM(Applications!D1028),FIND(",",TRIM(Applications!D1028)&amp;",")+1,200))&amp;",")-1))),IFERROR(VLOOKUP(LOWER(TRIM(LEFT(TRIM(MID(TRIM(Applications!D1028),FIND(",",TRIM(Applications!D1028)&amp;",")+1,200)),FIND(",",TRIM(MID(TRIM(Applications!D1028),FIND(",",TRIM(Applications!D1028)&amp;",")+1,200))&amp;",")-1))),$U$2:$V$67,2,FALSE),"")))</f>
        <v/>
      </c>
      <c r="O1028" s="26">
        <f>IF(M1028="","",IF(N1028="",M1028,M1028&amp;", "&amp;N1028))</f>
        <v/>
      </c>
      <c r="P1028" s="26">
        <f>IF(O1028="","",IF(COUNTIF(O$2:O1028,O1028)=1,COUNTIF(O$2:O$2000,O1028)+(2001-ROW())/100000,""))</f>
        <v/>
      </c>
    </row>
    <row r="1029">
      <c r="A1029" s="26">
        <f>IF(AND(ISNUMBER(Applications!A1029),ISNUMBER(Applications!M1029),OR(UPPER(TRIM(Applications!I1029))="INTERVIEWING",UPPER(TRIM(Applications!I1029))="REJECTED",UPPER(TRIM(Applications!I1029))="OFFER")),IF(Applications!M1029&gt;=Applications!A1029,Applications!M1029-Applications!A1029,""),"")</f>
        <v/>
      </c>
      <c r="B1029" s="26">
        <f>IF(AND(D1029=1,ISNUMBER(Applications!A1029)),WEEKDAY(Applications!A1029),"")</f>
        <v/>
      </c>
      <c r="C1029" s="27">
        <f>IF(AND(D1029=1,ISNUMBER(Applications!A1029)),Applications!A1029-WEEKDAY(Applications!A1029,3),"")</f>
        <v/>
      </c>
      <c r="D1029" s="26">
        <f>IF(OR(UPPER(TRIM(Applications!I1029))="APPLIED",UPPER(TRIM(Applications!I1029))="INTERVIEWING",UPPER(TRIM(Applications!I1029))="REJECTED",UPPER(TRIM(Applications!I1029))="OFFER"),1,0)</f>
        <v/>
      </c>
      <c r="E1029" s="26">
        <f>IF(AND(ISNUMBER(Applications!M1029),OR(N(Applications!O1029)&gt;0,UPPER(TRIM(Applications!I1029))="INTERVIEWING",UPPER(TRIM(Applications!I1029))="OFFER")),Applications!M1029-WEEKDAY(Applications!M1029,3),"")</f>
        <v/>
      </c>
      <c r="F1029" s="26">
        <f>IF(AND(UPPER(TRIM(Applications!I1029))="SKIPPED",ISNUMBER(Applications!A1029)),Applications!A1029-WEEKDAY(Applications!A1029,3),"")</f>
        <v/>
      </c>
      <c r="G1029" s="26">
        <f>IF(AND(UPPER(TRIM(Applications!I1029))="BOOKMARKED",ISNUMBER(Applications!A1029)),Applications!A1029-WEEKDAY(Applications!A1029,3),"")</f>
        <v/>
      </c>
      <c r="H1029" s="26">
        <f>IF(AND(UPPER(TRIM(Applications!I1029))="NOT APPLIED",ISNUMBER(Applications!A1029)),Applications!A1029-WEEKDAY(Applications!A1029,3),"")</f>
        <v/>
      </c>
      <c r="I1029" s="26">
        <f>IF(AND(UPPER(TRIM(Applications!I1029))="REJECTED",ISNUMBER(Applications!M1029)),Applications!M1029-WEEKDAY(Applications!M1029,3),"")</f>
        <v/>
      </c>
      <c r="J1029" s="26">
        <f>IF(AND(UPPER(TRIM(Applications!I1029))="OFFER",ISNUMBER(Applications!M1029)),Applications!M1029-WEEKDAY(Applications!M1029,3),"")</f>
        <v/>
      </c>
      <c r="K1029" s="26">
        <f>IF(TRIM(Applications!J1029)="","",IFERROR(LOOKUP(2,1/ISNUMBER(SEARCH($R$2:$R$25,Applications!J1029)),$S$2:$S$25),""))</f>
        <v/>
      </c>
      <c r="L1029" s="26">
        <f>IF(K1029="","",IF(COUNTIF(K$2:K1029,K1029)=1,COUNTIF(K$2:K$2000,K1029)+(2001-ROW())/100000,""))</f>
        <v/>
      </c>
      <c r="M1029" s="26">
        <f>IF(TRIM(Applications!D1029)="","",TRIM(LEFT(TRIM(Applications!D1029),FIND(",",TRIM(Applications!D1029)&amp;",")-1)))</f>
        <v/>
      </c>
      <c r="N1029" s="26">
        <f>IF(M1029="","",IF(LEN(TRIM(LEFT(TRIM(MID(TRIM(Applications!D1029),FIND(",",TRIM(Applications!D1029)&amp;",")+1,200)),FIND(",",TRIM(MID(TRIM(Applications!D1029),FIND(",",TRIM(Applications!D1029)&amp;",")+1,200))&amp;",")-1)))=2,UPPER(TRIM(LEFT(TRIM(MID(TRIM(Applications!D1029),FIND(",",TRIM(Applications!D1029)&amp;",")+1,200)),FIND(",",TRIM(MID(TRIM(Applications!D1029),FIND(",",TRIM(Applications!D1029)&amp;",")+1,200))&amp;",")-1))),IFERROR(VLOOKUP(LOWER(TRIM(LEFT(TRIM(MID(TRIM(Applications!D1029),FIND(",",TRIM(Applications!D1029)&amp;",")+1,200)),FIND(",",TRIM(MID(TRIM(Applications!D1029),FIND(",",TRIM(Applications!D1029)&amp;",")+1,200))&amp;",")-1))),$U$2:$V$67,2,FALSE),"")))</f>
        <v/>
      </c>
      <c r="O1029" s="26">
        <f>IF(M1029="","",IF(N1029="",M1029,M1029&amp;", "&amp;N1029))</f>
        <v/>
      </c>
      <c r="P1029" s="26">
        <f>IF(O1029="","",IF(COUNTIF(O$2:O1029,O1029)=1,COUNTIF(O$2:O$2000,O1029)+(2001-ROW())/100000,""))</f>
        <v/>
      </c>
    </row>
    <row r="1030">
      <c r="A1030" s="26">
        <f>IF(AND(ISNUMBER(Applications!A1030),ISNUMBER(Applications!M1030),OR(UPPER(TRIM(Applications!I1030))="INTERVIEWING",UPPER(TRIM(Applications!I1030))="REJECTED",UPPER(TRIM(Applications!I1030))="OFFER")),IF(Applications!M1030&gt;=Applications!A1030,Applications!M1030-Applications!A1030,""),"")</f>
        <v/>
      </c>
      <c r="B1030" s="26">
        <f>IF(AND(D1030=1,ISNUMBER(Applications!A1030)),WEEKDAY(Applications!A1030),"")</f>
        <v/>
      </c>
      <c r="C1030" s="27">
        <f>IF(AND(D1030=1,ISNUMBER(Applications!A1030)),Applications!A1030-WEEKDAY(Applications!A1030,3),"")</f>
        <v/>
      </c>
      <c r="D1030" s="26">
        <f>IF(OR(UPPER(TRIM(Applications!I1030))="APPLIED",UPPER(TRIM(Applications!I1030))="INTERVIEWING",UPPER(TRIM(Applications!I1030))="REJECTED",UPPER(TRIM(Applications!I1030))="OFFER"),1,0)</f>
        <v/>
      </c>
      <c r="E1030" s="26">
        <f>IF(AND(ISNUMBER(Applications!M1030),OR(N(Applications!O1030)&gt;0,UPPER(TRIM(Applications!I1030))="INTERVIEWING",UPPER(TRIM(Applications!I1030))="OFFER")),Applications!M1030-WEEKDAY(Applications!M1030,3),"")</f>
        <v/>
      </c>
      <c r="F1030" s="26">
        <f>IF(AND(UPPER(TRIM(Applications!I1030))="SKIPPED",ISNUMBER(Applications!A1030)),Applications!A1030-WEEKDAY(Applications!A1030,3),"")</f>
        <v/>
      </c>
      <c r="G1030" s="26">
        <f>IF(AND(UPPER(TRIM(Applications!I1030))="BOOKMARKED",ISNUMBER(Applications!A1030)),Applications!A1030-WEEKDAY(Applications!A1030,3),"")</f>
        <v/>
      </c>
      <c r="H1030" s="26">
        <f>IF(AND(UPPER(TRIM(Applications!I1030))="NOT APPLIED",ISNUMBER(Applications!A1030)),Applications!A1030-WEEKDAY(Applications!A1030,3),"")</f>
        <v/>
      </c>
      <c r="I1030" s="26">
        <f>IF(AND(UPPER(TRIM(Applications!I1030))="REJECTED",ISNUMBER(Applications!M1030)),Applications!M1030-WEEKDAY(Applications!M1030,3),"")</f>
        <v/>
      </c>
      <c r="J1030" s="26">
        <f>IF(AND(UPPER(TRIM(Applications!I1030))="OFFER",ISNUMBER(Applications!M1030)),Applications!M1030-WEEKDAY(Applications!M1030,3),"")</f>
        <v/>
      </c>
      <c r="K1030" s="26">
        <f>IF(TRIM(Applications!J1030)="","",IFERROR(LOOKUP(2,1/ISNUMBER(SEARCH($R$2:$R$25,Applications!J1030)),$S$2:$S$25),""))</f>
        <v/>
      </c>
      <c r="L1030" s="26">
        <f>IF(K1030="","",IF(COUNTIF(K$2:K1030,K1030)=1,COUNTIF(K$2:K$2000,K1030)+(2001-ROW())/100000,""))</f>
        <v/>
      </c>
      <c r="M1030" s="26">
        <f>IF(TRIM(Applications!D1030)="","",TRIM(LEFT(TRIM(Applications!D1030),FIND(",",TRIM(Applications!D1030)&amp;",")-1)))</f>
        <v/>
      </c>
      <c r="N1030" s="26">
        <f>IF(M1030="","",IF(LEN(TRIM(LEFT(TRIM(MID(TRIM(Applications!D1030),FIND(",",TRIM(Applications!D1030)&amp;",")+1,200)),FIND(",",TRIM(MID(TRIM(Applications!D1030),FIND(",",TRIM(Applications!D1030)&amp;",")+1,200))&amp;",")-1)))=2,UPPER(TRIM(LEFT(TRIM(MID(TRIM(Applications!D1030),FIND(",",TRIM(Applications!D1030)&amp;",")+1,200)),FIND(",",TRIM(MID(TRIM(Applications!D1030),FIND(",",TRIM(Applications!D1030)&amp;",")+1,200))&amp;",")-1))),IFERROR(VLOOKUP(LOWER(TRIM(LEFT(TRIM(MID(TRIM(Applications!D1030),FIND(",",TRIM(Applications!D1030)&amp;",")+1,200)),FIND(",",TRIM(MID(TRIM(Applications!D1030),FIND(",",TRIM(Applications!D1030)&amp;",")+1,200))&amp;",")-1))),$U$2:$V$67,2,FALSE),"")))</f>
        <v/>
      </c>
      <c r="O1030" s="26">
        <f>IF(M1030="","",IF(N1030="",M1030,M1030&amp;", "&amp;N1030))</f>
        <v/>
      </c>
      <c r="P1030" s="26">
        <f>IF(O1030="","",IF(COUNTIF(O$2:O1030,O1030)=1,COUNTIF(O$2:O$2000,O1030)+(2001-ROW())/100000,""))</f>
        <v/>
      </c>
    </row>
    <row r="1031">
      <c r="A1031" s="26">
        <f>IF(AND(ISNUMBER(Applications!A1031),ISNUMBER(Applications!M1031),OR(UPPER(TRIM(Applications!I1031))="INTERVIEWING",UPPER(TRIM(Applications!I1031))="REJECTED",UPPER(TRIM(Applications!I1031))="OFFER")),IF(Applications!M1031&gt;=Applications!A1031,Applications!M1031-Applications!A1031,""),"")</f>
        <v/>
      </c>
      <c r="B1031" s="26">
        <f>IF(AND(D1031=1,ISNUMBER(Applications!A1031)),WEEKDAY(Applications!A1031),"")</f>
        <v/>
      </c>
      <c r="C1031" s="27">
        <f>IF(AND(D1031=1,ISNUMBER(Applications!A1031)),Applications!A1031-WEEKDAY(Applications!A1031,3),"")</f>
        <v/>
      </c>
      <c r="D1031" s="26">
        <f>IF(OR(UPPER(TRIM(Applications!I1031))="APPLIED",UPPER(TRIM(Applications!I1031))="INTERVIEWING",UPPER(TRIM(Applications!I1031))="REJECTED",UPPER(TRIM(Applications!I1031))="OFFER"),1,0)</f>
        <v/>
      </c>
      <c r="E1031" s="26">
        <f>IF(AND(ISNUMBER(Applications!M1031),OR(N(Applications!O1031)&gt;0,UPPER(TRIM(Applications!I1031))="INTERVIEWING",UPPER(TRIM(Applications!I1031))="OFFER")),Applications!M1031-WEEKDAY(Applications!M1031,3),"")</f>
        <v/>
      </c>
      <c r="F1031" s="26">
        <f>IF(AND(UPPER(TRIM(Applications!I1031))="SKIPPED",ISNUMBER(Applications!A1031)),Applications!A1031-WEEKDAY(Applications!A1031,3),"")</f>
        <v/>
      </c>
      <c r="G1031" s="26">
        <f>IF(AND(UPPER(TRIM(Applications!I1031))="BOOKMARKED",ISNUMBER(Applications!A1031)),Applications!A1031-WEEKDAY(Applications!A1031,3),"")</f>
        <v/>
      </c>
      <c r="H1031" s="26">
        <f>IF(AND(UPPER(TRIM(Applications!I1031))="NOT APPLIED",ISNUMBER(Applications!A1031)),Applications!A1031-WEEKDAY(Applications!A1031,3),"")</f>
        <v/>
      </c>
      <c r="I1031" s="26">
        <f>IF(AND(UPPER(TRIM(Applications!I1031))="REJECTED",ISNUMBER(Applications!M1031)),Applications!M1031-WEEKDAY(Applications!M1031,3),"")</f>
        <v/>
      </c>
      <c r="J1031" s="26">
        <f>IF(AND(UPPER(TRIM(Applications!I1031))="OFFER",ISNUMBER(Applications!M1031)),Applications!M1031-WEEKDAY(Applications!M1031,3),"")</f>
        <v/>
      </c>
      <c r="K1031" s="26">
        <f>IF(TRIM(Applications!J1031)="","",IFERROR(LOOKUP(2,1/ISNUMBER(SEARCH($R$2:$R$25,Applications!J1031)),$S$2:$S$25),""))</f>
        <v/>
      </c>
      <c r="L1031" s="26">
        <f>IF(K1031="","",IF(COUNTIF(K$2:K1031,K1031)=1,COUNTIF(K$2:K$2000,K1031)+(2001-ROW())/100000,""))</f>
        <v/>
      </c>
      <c r="M1031" s="26">
        <f>IF(TRIM(Applications!D1031)="","",TRIM(LEFT(TRIM(Applications!D1031),FIND(",",TRIM(Applications!D1031)&amp;",")-1)))</f>
        <v/>
      </c>
      <c r="N1031" s="26">
        <f>IF(M1031="","",IF(LEN(TRIM(LEFT(TRIM(MID(TRIM(Applications!D1031),FIND(",",TRIM(Applications!D1031)&amp;",")+1,200)),FIND(",",TRIM(MID(TRIM(Applications!D1031),FIND(",",TRIM(Applications!D1031)&amp;",")+1,200))&amp;",")-1)))=2,UPPER(TRIM(LEFT(TRIM(MID(TRIM(Applications!D1031),FIND(",",TRIM(Applications!D1031)&amp;",")+1,200)),FIND(",",TRIM(MID(TRIM(Applications!D1031),FIND(",",TRIM(Applications!D1031)&amp;",")+1,200))&amp;",")-1))),IFERROR(VLOOKUP(LOWER(TRIM(LEFT(TRIM(MID(TRIM(Applications!D1031),FIND(",",TRIM(Applications!D1031)&amp;",")+1,200)),FIND(",",TRIM(MID(TRIM(Applications!D1031),FIND(",",TRIM(Applications!D1031)&amp;",")+1,200))&amp;",")-1))),$U$2:$V$67,2,FALSE),"")))</f>
        <v/>
      </c>
      <c r="O1031" s="26">
        <f>IF(M1031="","",IF(N1031="",M1031,M1031&amp;", "&amp;N1031))</f>
        <v/>
      </c>
      <c r="P1031" s="26">
        <f>IF(O1031="","",IF(COUNTIF(O$2:O1031,O1031)=1,COUNTIF(O$2:O$2000,O1031)+(2001-ROW())/100000,""))</f>
        <v/>
      </c>
    </row>
    <row r="1032">
      <c r="A1032" s="26">
        <f>IF(AND(ISNUMBER(Applications!A1032),ISNUMBER(Applications!M1032),OR(UPPER(TRIM(Applications!I1032))="INTERVIEWING",UPPER(TRIM(Applications!I1032))="REJECTED",UPPER(TRIM(Applications!I1032))="OFFER")),IF(Applications!M1032&gt;=Applications!A1032,Applications!M1032-Applications!A1032,""),"")</f>
        <v/>
      </c>
      <c r="B1032" s="26">
        <f>IF(AND(D1032=1,ISNUMBER(Applications!A1032)),WEEKDAY(Applications!A1032),"")</f>
        <v/>
      </c>
      <c r="C1032" s="27">
        <f>IF(AND(D1032=1,ISNUMBER(Applications!A1032)),Applications!A1032-WEEKDAY(Applications!A1032,3),"")</f>
        <v/>
      </c>
      <c r="D1032" s="26">
        <f>IF(OR(UPPER(TRIM(Applications!I1032))="APPLIED",UPPER(TRIM(Applications!I1032))="INTERVIEWING",UPPER(TRIM(Applications!I1032))="REJECTED",UPPER(TRIM(Applications!I1032))="OFFER"),1,0)</f>
        <v/>
      </c>
      <c r="E1032" s="26">
        <f>IF(AND(ISNUMBER(Applications!M1032),OR(N(Applications!O1032)&gt;0,UPPER(TRIM(Applications!I1032))="INTERVIEWING",UPPER(TRIM(Applications!I1032))="OFFER")),Applications!M1032-WEEKDAY(Applications!M1032,3),"")</f>
        <v/>
      </c>
      <c r="F1032" s="26">
        <f>IF(AND(UPPER(TRIM(Applications!I1032))="SKIPPED",ISNUMBER(Applications!A1032)),Applications!A1032-WEEKDAY(Applications!A1032,3),"")</f>
        <v/>
      </c>
      <c r="G1032" s="26">
        <f>IF(AND(UPPER(TRIM(Applications!I1032))="BOOKMARKED",ISNUMBER(Applications!A1032)),Applications!A1032-WEEKDAY(Applications!A1032,3),"")</f>
        <v/>
      </c>
      <c r="H1032" s="26">
        <f>IF(AND(UPPER(TRIM(Applications!I1032))="NOT APPLIED",ISNUMBER(Applications!A1032)),Applications!A1032-WEEKDAY(Applications!A1032,3),"")</f>
        <v/>
      </c>
      <c r="I1032" s="26">
        <f>IF(AND(UPPER(TRIM(Applications!I1032))="REJECTED",ISNUMBER(Applications!M1032)),Applications!M1032-WEEKDAY(Applications!M1032,3),"")</f>
        <v/>
      </c>
      <c r="J1032" s="26">
        <f>IF(AND(UPPER(TRIM(Applications!I1032))="OFFER",ISNUMBER(Applications!M1032)),Applications!M1032-WEEKDAY(Applications!M1032,3),"")</f>
        <v/>
      </c>
      <c r="K1032" s="26">
        <f>IF(TRIM(Applications!J1032)="","",IFERROR(LOOKUP(2,1/ISNUMBER(SEARCH($R$2:$R$25,Applications!J1032)),$S$2:$S$25),""))</f>
        <v/>
      </c>
      <c r="L1032" s="26">
        <f>IF(K1032="","",IF(COUNTIF(K$2:K1032,K1032)=1,COUNTIF(K$2:K$2000,K1032)+(2001-ROW())/100000,""))</f>
        <v/>
      </c>
      <c r="M1032" s="26">
        <f>IF(TRIM(Applications!D1032)="","",TRIM(LEFT(TRIM(Applications!D1032),FIND(",",TRIM(Applications!D1032)&amp;",")-1)))</f>
        <v/>
      </c>
      <c r="N1032" s="26">
        <f>IF(M1032="","",IF(LEN(TRIM(LEFT(TRIM(MID(TRIM(Applications!D1032),FIND(",",TRIM(Applications!D1032)&amp;",")+1,200)),FIND(",",TRIM(MID(TRIM(Applications!D1032),FIND(",",TRIM(Applications!D1032)&amp;",")+1,200))&amp;",")-1)))=2,UPPER(TRIM(LEFT(TRIM(MID(TRIM(Applications!D1032),FIND(",",TRIM(Applications!D1032)&amp;",")+1,200)),FIND(",",TRIM(MID(TRIM(Applications!D1032),FIND(",",TRIM(Applications!D1032)&amp;",")+1,200))&amp;",")-1))),IFERROR(VLOOKUP(LOWER(TRIM(LEFT(TRIM(MID(TRIM(Applications!D1032),FIND(",",TRIM(Applications!D1032)&amp;",")+1,200)),FIND(",",TRIM(MID(TRIM(Applications!D1032),FIND(",",TRIM(Applications!D1032)&amp;",")+1,200))&amp;",")-1))),$U$2:$V$67,2,FALSE),"")))</f>
        <v/>
      </c>
      <c r="O1032" s="26">
        <f>IF(M1032="","",IF(N1032="",M1032,M1032&amp;", "&amp;N1032))</f>
        <v/>
      </c>
      <c r="P1032" s="26">
        <f>IF(O1032="","",IF(COUNTIF(O$2:O1032,O1032)=1,COUNTIF(O$2:O$2000,O1032)+(2001-ROW())/100000,""))</f>
        <v/>
      </c>
    </row>
    <row r="1033">
      <c r="A1033" s="26">
        <f>IF(AND(ISNUMBER(Applications!A1033),ISNUMBER(Applications!M1033),OR(UPPER(TRIM(Applications!I1033))="INTERVIEWING",UPPER(TRIM(Applications!I1033))="REJECTED",UPPER(TRIM(Applications!I1033))="OFFER")),IF(Applications!M1033&gt;=Applications!A1033,Applications!M1033-Applications!A1033,""),"")</f>
        <v/>
      </c>
      <c r="B1033" s="26">
        <f>IF(AND(D1033=1,ISNUMBER(Applications!A1033)),WEEKDAY(Applications!A1033),"")</f>
        <v/>
      </c>
      <c r="C1033" s="27">
        <f>IF(AND(D1033=1,ISNUMBER(Applications!A1033)),Applications!A1033-WEEKDAY(Applications!A1033,3),"")</f>
        <v/>
      </c>
      <c r="D1033" s="26">
        <f>IF(OR(UPPER(TRIM(Applications!I1033))="APPLIED",UPPER(TRIM(Applications!I1033))="INTERVIEWING",UPPER(TRIM(Applications!I1033))="REJECTED",UPPER(TRIM(Applications!I1033))="OFFER"),1,0)</f>
        <v/>
      </c>
      <c r="E1033" s="26">
        <f>IF(AND(ISNUMBER(Applications!M1033),OR(N(Applications!O1033)&gt;0,UPPER(TRIM(Applications!I1033))="INTERVIEWING",UPPER(TRIM(Applications!I1033))="OFFER")),Applications!M1033-WEEKDAY(Applications!M1033,3),"")</f>
        <v/>
      </c>
      <c r="F1033" s="26">
        <f>IF(AND(UPPER(TRIM(Applications!I1033))="SKIPPED",ISNUMBER(Applications!A1033)),Applications!A1033-WEEKDAY(Applications!A1033,3),"")</f>
        <v/>
      </c>
      <c r="G1033" s="26">
        <f>IF(AND(UPPER(TRIM(Applications!I1033))="BOOKMARKED",ISNUMBER(Applications!A1033)),Applications!A1033-WEEKDAY(Applications!A1033,3),"")</f>
        <v/>
      </c>
      <c r="H1033" s="26">
        <f>IF(AND(UPPER(TRIM(Applications!I1033))="NOT APPLIED",ISNUMBER(Applications!A1033)),Applications!A1033-WEEKDAY(Applications!A1033,3),"")</f>
        <v/>
      </c>
      <c r="I1033" s="26">
        <f>IF(AND(UPPER(TRIM(Applications!I1033))="REJECTED",ISNUMBER(Applications!M1033)),Applications!M1033-WEEKDAY(Applications!M1033,3),"")</f>
        <v/>
      </c>
      <c r="J1033" s="26">
        <f>IF(AND(UPPER(TRIM(Applications!I1033))="OFFER",ISNUMBER(Applications!M1033)),Applications!M1033-WEEKDAY(Applications!M1033,3),"")</f>
        <v/>
      </c>
      <c r="K1033" s="26">
        <f>IF(TRIM(Applications!J1033)="","",IFERROR(LOOKUP(2,1/ISNUMBER(SEARCH($R$2:$R$25,Applications!J1033)),$S$2:$S$25),""))</f>
        <v/>
      </c>
      <c r="L1033" s="26">
        <f>IF(K1033="","",IF(COUNTIF(K$2:K1033,K1033)=1,COUNTIF(K$2:K$2000,K1033)+(2001-ROW())/100000,""))</f>
        <v/>
      </c>
      <c r="M1033" s="26">
        <f>IF(TRIM(Applications!D1033)="","",TRIM(LEFT(TRIM(Applications!D1033),FIND(",",TRIM(Applications!D1033)&amp;",")-1)))</f>
        <v/>
      </c>
      <c r="N1033" s="26">
        <f>IF(M1033="","",IF(LEN(TRIM(LEFT(TRIM(MID(TRIM(Applications!D1033),FIND(",",TRIM(Applications!D1033)&amp;",")+1,200)),FIND(",",TRIM(MID(TRIM(Applications!D1033),FIND(",",TRIM(Applications!D1033)&amp;",")+1,200))&amp;",")-1)))=2,UPPER(TRIM(LEFT(TRIM(MID(TRIM(Applications!D1033),FIND(",",TRIM(Applications!D1033)&amp;",")+1,200)),FIND(",",TRIM(MID(TRIM(Applications!D1033),FIND(",",TRIM(Applications!D1033)&amp;",")+1,200))&amp;",")-1))),IFERROR(VLOOKUP(LOWER(TRIM(LEFT(TRIM(MID(TRIM(Applications!D1033),FIND(",",TRIM(Applications!D1033)&amp;",")+1,200)),FIND(",",TRIM(MID(TRIM(Applications!D1033),FIND(",",TRIM(Applications!D1033)&amp;",")+1,200))&amp;",")-1))),$U$2:$V$67,2,FALSE),"")))</f>
        <v/>
      </c>
      <c r="O1033" s="26">
        <f>IF(M1033="","",IF(N1033="",M1033,M1033&amp;", "&amp;N1033))</f>
        <v/>
      </c>
      <c r="P1033" s="26">
        <f>IF(O1033="","",IF(COUNTIF(O$2:O1033,O1033)=1,COUNTIF(O$2:O$2000,O1033)+(2001-ROW())/100000,""))</f>
        <v/>
      </c>
    </row>
    <row r="1034">
      <c r="A1034" s="26">
        <f>IF(AND(ISNUMBER(Applications!A1034),ISNUMBER(Applications!M1034),OR(UPPER(TRIM(Applications!I1034))="INTERVIEWING",UPPER(TRIM(Applications!I1034))="REJECTED",UPPER(TRIM(Applications!I1034))="OFFER")),IF(Applications!M1034&gt;=Applications!A1034,Applications!M1034-Applications!A1034,""),"")</f>
        <v/>
      </c>
      <c r="B1034" s="26">
        <f>IF(AND(D1034=1,ISNUMBER(Applications!A1034)),WEEKDAY(Applications!A1034),"")</f>
        <v/>
      </c>
      <c r="C1034" s="27">
        <f>IF(AND(D1034=1,ISNUMBER(Applications!A1034)),Applications!A1034-WEEKDAY(Applications!A1034,3),"")</f>
        <v/>
      </c>
      <c r="D1034" s="26">
        <f>IF(OR(UPPER(TRIM(Applications!I1034))="APPLIED",UPPER(TRIM(Applications!I1034))="INTERVIEWING",UPPER(TRIM(Applications!I1034))="REJECTED",UPPER(TRIM(Applications!I1034))="OFFER"),1,0)</f>
        <v/>
      </c>
      <c r="E1034" s="26">
        <f>IF(AND(ISNUMBER(Applications!M1034),OR(N(Applications!O1034)&gt;0,UPPER(TRIM(Applications!I1034))="INTERVIEWING",UPPER(TRIM(Applications!I1034))="OFFER")),Applications!M1034-WEEKDAY(Applications!M1034,3),"")</f>
        <v/>
      </c>
      <c r="F1034" s="26">
        <f>IF(AND(UPPER(TRIM(Applications!I1034))="SKIPPED",ISNUMBER(Applications!A1034)),Applications!A1034-WEEKDAY(Applications!A1034,3),"")</f>
        <v/>
      </c>
      <c r="G1034" s="26">
        <f>IF(AND(UPPER(TRIM(Applications!I1034))="BOOKMARKED",ISNUMBER(Applications!A1034)),Applications!A1034-WEEKDAY(Applications!A1034,3),"")</f>
        <v/>
      </c>
      <c r="H1034" s="26">
        <f>IF(AND(UPPER(TRIM(Applications!I1034))="NOT APPLIED",ISNUMBER(Applications!A1034)),Applications!A1034-WEEKDAY(Applications!A1034,3),"")</f>
        <v/>
      </c>
      <c r="I1034" s="26">
        <f>IF(AND(UPPER(TRIM(Applications!I1034))="REJECTED",ISNUMBER(Applications!M1034)),Applications!M1034-WEEKDAY(Applications!M1034,3),"")</f>
        <v/>
      </c>
      <c r="J1034" s="26">
        <f>IF(AND(UPPER(TRIM(Applications!I1034))="OFFER",ISNUMBER(Applications!M1034)),Applications!M1034-WEEKDAY(Applications!M1034,3),"")</f>
        <v/>
      </c>
      <c r="K1034" s="26">
        <f>IF(TRIM(Applications!J1034)="","",IFERROR(LOOKUP(2,1/ISNUMBER(SEARCH($R$2:$R$25,Applications!J1034)),$S$2:$S$25),""))</f>
        <v/>
      </c>
      <c r="L1034" s="26">
        <f>IF(K1034="","",IF(COUNTIF(K$2:K1034,K1034)=1,COUNTIF(K$2:K$2000,K1034)+(2001-ROW())/100000,""))</f>
        <v/>
      </c>
      <c r="M1034" s="26">
        <f>IF(TRIM(Applications!D1034)="","",TRIM(LEFT(TRIM(Applications!D1034),FIND(",",TRIM(Applications!D1034)&amp;",")-1)))</f>
        <v/>
      </c>
      <c r="N1034" s="26">
        <f>IF(M1034="","",IF(LEN(TRIM(LEFT(TRIM(MID(TRIM(Applications!D1034),FIND(",",TRIM(Applications!D1034)&amp;",")+1,200)),FIND(",",TRIM(MID(TRIM(Applications!D1034),FIND(",",TRIM(Applications!D1034)&amp;",")+1,200))&amp;",")-1)))=2,UPPER(TRIM(LEFT(TRIM(MID(TRIM(Applications!D1034),FIND(",",TRIM(Applications!D1034)&amp;",")+1,200)),FIND(",",TRIM(MID(TRIM(Applications!D1034),FIND(",",TRIM(Applications!D1034)&amp;",")+1,200))&amp;",")-1))),IFERROR(VLOOKUP(LOWER(TRIM(LEFT(TRIM(MID(TRIM(Applications!D1034),FIND(",",TRIM(Applications!D1034)&amp;",")+1,200)),FIND(",",TRIM(MID(TRIM(Applications!D1034),FIND(",",TRIM(Applications!D1034)&amp;",")+1,200))&amp;",")-1))),$U$2:$V$67,2,FALSE),"")))</f>
        <v/>
      </c>
      <c r="O1034" s="26">
        <f>IF(M1034="","",IF(N1034="",M1034,M1034&amp;", "&amp;N1034))</f>
        <v/>
      </c>
      <c r="P1034" s="26">
        <f>IF(O1034="","",IF(COUNTIF(O$2:O1034,O1034)=1,COUNTIF(O$2:O$2000,O1034)+(2001-ROW())/100000,""))</f>
        <v/>
      </c>
    </row>
    <row r="1035">
      <c r="A1035" s="26">
        <f>IF(AND(ISNUMBER(Applications!A1035),ISNUMBER(Applications!M1035),OR(UPPER(TRIM(Applications!I1035))="INTERVIEWING",UPPER(TRIM(Applications!I1035))="REJECTED",UPPER(TRIM(Applications!I1035))="OFFER")),IF(Applications!M1035&gt;=Applications!A1035,Applications!M1035-Applications!A1035,""),"")</f>
        <v/>
      </c>
      <c r="B1035" s="26">
        <f>IF(AND(D1035=1,ISNUMBER(Applications!A1035)),WEEKDAY(Applications!A1035),"")</f>
        <v/>
      </c>
      <c r="C1035" s="27">
        <f>IF(AND(D1035=1,ISNUMBER(Applications!A1035)),Applications!A1035-WEEKDAY(Applications!A1035,3),"")</f>
        <v/>
      </c>
      <c r="D1035" s="26">
        <f>IF(OR(UPPER(TRIM(Applications!I1035))="APPLIED",UPPER(TRIM(Applications!I1035))="INTERVIEWING",UPPER(TRIM(Applications!I1035))="REJECTED",UPPER(TRIM(Applications!I1035))="OFFER"),1,0)</f>
        <v/>
      </c>
      <c r="E1035" s="26">
        <f>IF(AND(ISNUMBER(Applications!M1035),OR(N(Applications!O1035)&gt;0,UPPER(TRIM(Applications!I1035))="INTERVIEWING",UPPER(TRIM(Applications!I1035))="OFFER")),Applications!M1035-WEEKDAY(Applications!M1035,3),"")</f>
        <v/>
      </c>
      <c r="F1035" s="26">
        <f>IF(AND(UPPER(TRIM(Applications!I1035))="SKIPPED",ISNUMBER(Applications!A1035)),Applications!A1035-WEEKDAY(Applications!A1035,3),"")</f>
        <v/>
      </c>
      <c r="G1035" s="26">
        <f>IF(AND(UPPER(TRIM(Applications!I1035))="BOOKMARKED",ISNUMBER(Applications!A1035)),Applications!A1035-WEEKDAY(Applications!A1035,3),"")</f>
        <v/>
      </c>
      <c r="H1035" s="26">
        <f>IF(AND(UPPER(TRIM(Applications!I1035))="NOT APPLIED",ISNUMBER(Applications!A1035)),Applications!A1035-WEEKDAY(Applications!A1035,3),"")</f>
        <v/>
      </c>
      <c r="I1035" s="26">
        <f>IF(AND(UPPER(TRIM(Applications!I1035))="REJECTED",ISNUMBER(Applications!M1035)),Applications!M1035-WEEKDAY(Applications!M1035,3),"")</f>
        <v/>
      </c>
      <c r="J1035" s="26">
        <f>IF(AND(UPPER(TRIM(Applications!I1035))="OFFER",ISNUMBER(Applications!M1035)),Applications!M1035-WEEKDAY(Applications!M1035,3),"")</f>
        <v/>
      </c>
      <c r="K1035" s="26">
        <f>IF(TRIM(Applications!J1035)="","",IFERROR(LOOKUP(2,1/ISNUMBER(SEARCH($R$2:$R$25,Applications!J1035)),$S$2:$S$25),""))</f>
        <v/>
      </c>
      <c r="L1035" s="26">
        <f>IF(K1035="","",IF(COUNTIF(K$2:K1035,K1035)=1,COUNTIF(K$2:K$2000,K1035)+(2001-ROW())/100000,""))</f>
        <v/>
      </c>
      <c r="M1035" s="26">
        <f>IF(TRIM(Applications!D1035)="","",TRIM(LEFT(TRIM(Applications!D1035),FIND(",",TRIM(Applications!D1035)&amp;",")-1)))</f>
        <v/>
      </c>
      <c r="N1035" s="26">
        <f>IF(M1035="","",IF(LEN(TRIM(LEFT(TRIM(MID(TRIM(Applications!D1035),FIND(",",TRIM(Applications!D1035)&amp;",")+1,200)),FIND(",",TRIM(MID(TRIM(Applications!D1035),FIND(",",TRIM(Applications!D1035)&amp;",")+1,200))&amp;",")-1)))=2,UPPER(TRIM(LEFT(TRIM(MID(TRIM(Applications!D1035),FIND(",",TRIM(Applications!D1035)&amp;",")+1,200)),FIND(",",TRIM(MID(TRIM(Applications!D1035),FIND(",",TRIM(Applications!D1035)&amp;",")+1,200))&amp;",")-1))),IFERROR(VLOOKUP(LOWER(TRIM(LEFT(TRIM(MID(TRIM(Applications!D1035),FIND(",",TRIM(Applications!D1035)&amp;",")+1,200)),FIND(",",TRIM(MID(TRIM(Applications!D1035),FIND(",",TRIM(Applications!D1035)&amp;",")+1,200))&amp;",")-1))),$U$2:$V$67,2,FALSE),"")))</f>
        <v/>
      </c>
      <c r="O1035" s="26">
        <f>IF(M1035="","",IF(N1035="",M1035,M1035&amp;", "&amp;N1035))</f>
        <v/>
      </c>
      <c r="P1035" s="26">
        <f>IF(O1035="","",IF(COUNTIF(O$2:O1035,O1035)=1,COUNTIF(O$2:O$2000,O1035)+(2001-ROW())/100000,""))</f>
        <v/>
      </c>
    </row>
    <row r="1036">
      <c r="A1036" s="26">
        <f>IF(AND(ISNUMBER(Applications!A1036),ISNUMBER(Applications!M1036),OR(UPPER(TRIM(Applications!I1036))="INTERVIEWING",UPPER(TRIM(Applications!I1036))="REJECTED",UPPER(TRIM(Applications!I1036))="OFFER")),IF(Applications!M1036&gt;=Applications!A1036,Applications!M1036-Applications!A1036,""),"")</f>
        <v/>
      </c>
      <c r="B1036" s="26">
        <f>IF(AND(D1036=1,ISNUMBER(Applications!A1036)),WEEKDAY(Applications!A1036),"")</f>
        <v/>
      </c>
      <c r="C1036" s="27">
        <f>IF(AND(D1036=1,ISNUMBER(Applications!A1036)),Applications!A1036-WEEKDAY(Applications!A1036,3),"")</f>
        <v/>
      </c>
      <c r="D1036" s="26">
        <f>IF(OR(UPPER(TRIM(Applications!I1036))="APPLIED",UPPER(TRIM(Applications!I1036))="INTERVIEWING",UPPER(TRIM(Applications!I1036))="REJECTED",UPPER(TRIM(Applications!I1036))="OFFER"),1,0)</f>
        <v/>
      </c>
      <c r="E1036" s="26">
        <f>IF(AND(ISNUMBER(Applications!M1036),OR(N(Applications!O1036)&gt;0,UPPER(TRIM(Applications!I1036))="INTERVIEWING",UPPER(TRIM(Applications!I1036))="OFFER")),Applications!M1036-WEEKDAY(Applications!M1036,3),"")</f>
        <v/>
      </c>
      <c r="F1036" s="26">
        <f>IF(AND(UPPER(TRIM(Applications!I1036))="SKIPPED",ISNUMBER(Applications!A1036)),Applications!A1036-WEEKDAY(Applications!A1036,3),"")</f>
        <v/>
      </c>
      <c r="G1036" s="26">
        <f>IF(AND(UPPER(TRIM(Applications!I1036))="BOOKMARKED",ISNUMBER(Applications!A1036)),Applications!A1036-WEEKDAY(Applications!A1036,3),"")</f>
        <v/>
      </c>
      <c r="H1036" s="26">
        <f>IF(AND(UPPER(TRIM(Applications!I1036))="NOT APPLIED",ISNUMBER(Applications!A1036)),Applications!A1036-WEEKDAY(Applications!A1036,3),"")</f>
        <v/>
      </c>
      <c r="I1036" s="26">
        <f>IF(AND(UPPER(TRIM(Applications!I1036))="REJECTED",ISNUMBER(Applications!M1036)),Applications!M1036-WEEKDAY(Applications!M1036,3),"")</f>
        <v/>
      </c>
      <c r="J1036" s="26">
        <f>IF(AND(UPPER(TRIM(Applications!I1036))="OFFER",ISNUMBER(Applications!M1036)),Applications!M1036-WEEKDAY(Applications!M1036,3),"")</f>
        <v/>
      </c>
      <c r="K1036" s="26">
        <f>IF(TRIM(Applications!J1036)="","",IFERROR(LOOKUP(2,1/ISNUMBER(SEARCH($R$2:$R$25,Applications!J1036)),$S$2:$S$25),""))</f>
        <v/>
      </c>
      <c r="L1036" s="26">
        <f>IF(K1036="","",IF(COUNTIF(K$2:K1036,K1036)=1,COUNTIF(K$2:K$2000,K1036)+(2001-ROW())/100000,""))</f>
        <v/>
      </c>
      <c r="M1036" s="26">
        <f>IF(TRIM(Applications!D1036)="","",TRIM(LEFT(TRIM(Applications!D1036),FIND(",",TRIM(Applications!D1036)&amp;",")-1)))</f>
        <v/>
      </c>
      <c r="N1036" s="26">
        <f>IF(M1036="","",IF(LEN(TRIM(LEFT(TRIM(MID(TRIM(Applications!D1036),FIND(",",TRIM(Applications!D1036)&amp;",")+1,200)),FIND(",",TRIM(MID(TRIM(Applications!D1036),FIND(",",TRIM(Applications!D1036)&amp;",")+1,200))&amp;",")-1)))=2,UPPER(TRIM(LEFT(TRIM(MID(TRIM(Applications!D1036),FIND(",",TRIM(Applications!D1036)&amp;",")+1,200)),FIND(",",TRIM(MID(TRIM(Applications!D1036),FIND(",",TRIM(Applications!D1036)&amp;",")+1,200))&amp;",")-1))),IFERROR(VLOOKUP(LOWER(TRIM(LEFT(TRIM(MID(TRIM(Applications!D1036),FIND(",",TRIM(Applications!D1036)&amp;",")+1,200)),FIND(",",TRIM(MID(TRIM(Applications!D1036),FIND(",",TRIM(Applications!D1036)&amp;",")+1,200))&amp;",")-1))),$U$2:$V$67,2,FALSE),"")))</f>
        <v/>
      </c>
      <c r="O1036" s="26">
        <f>IF(M1036="","",IF(N1036="",M1036,M1036&amp;", "&amp;N1036))</f>
        <v/>
      </c>
      <c r="P1036" s="26">
        <f>IF(O1036="","",IF(COUNTIF(O$2:O1036,O1036)=1,COUNTIF(O$2:O$2000,O1036)+(2001-ROW())/100000,""))</f>
        <v/>
      </c>
    </row>
    <row r="1037">
      <c r="A1037" s="26">
        <f>IF(AND(ISNUMBER(Applications!A1037),ISNUMBER(Applications!M1037),OR(UPPER(TRIM(Applications!I1037))="INTERVIEWING",UPPER(TRIM(Applications!I1037))="REJECTED",UPPER(TRIM(Applications!I1037))="OFFER")),IF(Applications!M1037&gt;=Applications!A1037,Applications!M1037-Applications!A1037,""),"")</f>
        <v/>
      </c>
      <c r="B1037" s="26">
        <f>IF(AND(D1037=1,ISNUMBER(Applications!A1037)),WEEKDAY(Applications!A1037),"")</f>
        <v/>
      </c>
      <c r="C1037" s="27">
        <f>IF(AND(D1037=1,ISNUMBER(Applications!A1037)),Applications!A1037-WEEKDAY(Applications!A1037,3),"")</f>
        <v/>
      </c>
      <c r="D1037" s="26">
        <f>IF(OR(UPPER(TRIM(Applications!I1037))="APPLIED",UPPER(TRIM(Applications!I1037))="INTERVIEWING",UPPER(TRIM(Applications!I1037))="REJECTED",UPPER(TRIM(Applications!I1037))="OFFER"),1,0)</f>
        <v/>
      </c>
      <c r="E1037" s="26">
        <f>IF(AND(ISNUMBER(Applications!M1037),OR(N(Applications!O1037)&gt;0,UPPER(TRIM(Applications!I1037))="INTERVIEWING",UPPER(TRIM(Applications!I1037))="OFFER")),Applications!M1037-WEEKDAY(Applications!M1037,3),"")</f>
        <v/>
      </c>
      <c r="F1037" s="26">
        <f>IF(AND(UPPER(TRIM(Applications!I1037))="SKIPPED",ISNUMBER(Applications!A1037)),Applications!A1037-WEEKDAY(Applications!A1037,3),"")</f>
        <v/>
      </c>
      <c r="G1037" s="26">
        <f>IF(AND(UPPER(TRIM(Applications!I1037))="BOOKMARKED",ISNUMBER(Applications!A1037)),Applications!A1037-WEEKDAY(Applications!A1037,3),"")</f>
        <v/>
      </c>
      <c r="H1037" s="26">
        <f>IF(AND(UPPER(TRIM(Applications!I1037))="NOT APPLIED",ISNUMBER(Applications!A1037)),Applications!A1037-WEEKDAY(Applications!A1037,3),"")</f>
        <v/>
      </c>
      <c r="I1037" s="26">
        <f>IF(AND(UPPER(TRIM(Applications!I1037))="REJECTED",ISNUMBER(Applications!M1037)),Applications!M1037-WEEKDAY(Applications!M1037,3),"")</f>
        <v/>
      </c>
      <c r="J1037" s="26">
        <f>IF(AND(UPPER(TRIM(Applications!I1037))="OFFER",ISNUMBER(Applications!M1037)),Applications!M1037-WEEKDAY(Applications!M1037,3),"")</f>
        <v/>
      </c>
      <c r="K1037" s="26">
        <f>IF(TRIM(Applications!J1037)="","",IFERROR(LOOKUP(2,1/ISNUMBER(SEARCH($R$2:$R$25,Applications!J1037)),$S$2:$S$25),""))</f>
        <v/>
      </c>
      <c r="L1037" s="26">
        <f>IF(K1037="","",IF(COUNTIF(K$2:K1037,K1037)=1,COUNTIF(K$2:K$2000,K1037)+(2001-ROW())/100000,""))</f>
        <v/>
      </c>
      <c r="M1037" s="26">
        <f>IF(TRIM(Applications!D1037)="","",TRIM(LEFT(TRIM(Applications!D1037),FIND(",",TRIM(Applications!D1037)&amp;",")-1)))</f>
        <v/>
      </c>
      <c r="N1037" s="26">
        <f>IF(M1037="","",IF(LEN(TRIM(LEFT(TRIM(MID(TRIM(Applications!D1037),FIND(",",TRIM(Applications!D1037)&amp;",")+1,200)),FIND(",",TRIM(MID(TRIM(Applications!D1037),FIND(",",TRIM(Applications!D1037)&amp;",")+1,200))&amp;",")-1)))=2,UPPER(TRIM(LEFT(TRIM(MID(TRIM(Applications!D1037),FIND(",",TRIM(Applications!D1037)&amp;",")+1,200)),FIND(",",TRIM(MID(TRIM(Applications!D1037),FIND(",",TRIM(Applications!D1037)&amp;",")+1,200))&amp;",")-1))),IFERROR(VLOOKUP(LOWER(TRIM(LEFT(TRIM(MID(TRIM(Applications!D1037),FIND(",",TRIM(Applications!D1037)&amp;",")+1,200)),FIND(",",TRIM(MID(TRIM(Applications!D1037),FIND(",",TRIM(Applications!D1037)&amp;",")+1,200))&amp;",")-1))),$U$2:$V$67,2,FALSE),"")))</f>
        <v/>
      </c>
      <c r="O1037" s="26">
        <f>IF(M1037="","",IF(N1037="",M1037,M1037&amp;", "&amp;N1037))</f>
        <v/>
      </c>
      <c r="P1037" s="26">
        <f>IF(O1037="","",IF(COUNTIF(O$2:O1037,O1037)=1,COUNTIF(O$2:O$2000,O1037)+(2001-ROW())/100000,""))</f>
        <v/>
      </c>
    </row>
    <row r="1038">
      <c r="A1038" s="26">
        <f>IF(AND(ISNUMBER(Applications!A1038),ISNUMBER(Applications!M1038),OR(UPPER(TRIM(Applications!I1038))="INTERVIEWING",UPPER(TRIM(Applications!I1038))="REJECTED",UPPER(TRIM(Applications!I1038))="OFFER")),IF(Applications!M1038&gt;=Applications!A1038,Applications!M1038-Applications!A1038,""),"")</f>
        <v/>
      </c>
      <c r="B1038" s="26">
        <f>IF(AND(D1038=1,ISNUMBER(Applications!A1038)),WEEKDAY(Applications!A1038),"")</f>
        <v/>
      </c>
      <c r="C1038" s="27">
        <f>IF(AND(D1038=1,ISNUMBER(Applications!A1038)),Applications!A1038-WEEKDAY(Applications!A1038,3),"")</f>
        <v/>
      </c>
      <c r="D1038" s="26">
        <f>IF(OR(UPPER(TRIM(Applications!I1038))="APPLIED",UPPER(TRIM(Applications!I1038))="INTERVIEWING",UPPER(TRIM(Applications!I1038))="REJECTED",UPPER(TRIM(Applications!I1038))="OFFER"),1,0)</f>
        <v/>
      </c>
      <c r="E1038" s="26">
        <f>IF(AND(ISNUMBER(Applications!M1038),OR(N(Applications!O1038)&gt;0,UPPER(TRIM(Applications!I1038))="INTERVIEWING",UPPER(TRIM(Applications!I1038))="OFFER")),Applications!M1038-WEEKDAY(Applications!M1038,3),"")</f>
        <v/>
      </c>
      <c r="F1038" s="26">
        <f>IF(AND(UPPER(TRIM(Applications!I1038))="SKIPPED",ISNUMBER(Applications!A1038)),Applications!A1038-WEEKDAY(Applications!A1038,3),"")</f>
        <v/>
      </c>
      <c r="G1038" s="26">
        <f>IF(AND(UPPER(TRIM(Applications!I1038))="BOOKMARKED",ISNUMBER(Applications!A1038)),Applications!A1038-WEEKDAY(Applications!A1038,3),"")</f>
        <v/>
      </c>
      <c r="H1038" s="26">
        <f>IF(AND(UPPER(TRIM(Applications!I1038))="NOT APPLIED",ISNUMBER(Applications!A1038)),Applications!A1038-WEEKDAY(Applications!A1038,3),"")</f>
        <v/>
      </c>
      <c r="I1038" s="26">
        <f>IF(AND(UPPER(TRIM(Applications!I1038))="REJECTED",ISNUMBER(Applications!M1038)),Applications!M1038-WEEKDAY(Applications!M1038,3),"")</f>
        <v/>
      </c>
      <c r="J1038" s="26">
        <f>IF(AND(UPPER(TRIM(Applications!I1038))="OFFER",ISNUMBER(Applications!M1038)),Applications!M1038-WEEKDAY(Applications!M1038,3),"")</f>
        <v/>
      </c>
      <c r="K1038" s="26">
        <f>IF(TRIM(Applications!J1038)="","",IFERROR(LOOKUP(2,1/ISNUMBER(SEARCH($R$2:$R$25,Applications!J1038)),$S$2:$S$25),""))</f>
        <v/>
      </c>
      <c r="L1038" s="26">
        <f>IF(K1038="","",IF(COUNTIF(K$2:K1038,K1038)=1,COUNTIF(K$2:K$2000,K1038)+(2001-ROW())/100000,""))</f>
        <v/>
      </c>
      <c r="M1038" s="26">
        <f>IF(TRIM(Applications!D1038)="","",TRIM(LEFT(TRIM(Applications!D1038),FIND(",",TRIM(Applications!D1038)&amp;",")-1)))</f>
        <v/>
      </c>
      <c r="N1038" s="26">
        <f>IF(M1038="","",IF(LEN(TRIM(LEFT(TRIM(MID(TRIM(Applications!D1038),FIND(",",TRIM(Applications!D1038)&amp;",")+1,200)),FIND(",",TRIM(MID(TRIM(Applications!D1038),FIND(",",TRIM(Applications!D1038)&amp;",")+1,200))&amp;",")-1)))=2,UPPER(TRIM(LEFT(TRIM(MID(TRIM(Applications!D1038),FIND(",",TRIM(Applications!D1038)&amp;",")+1,200)),FIND(",",TRIM(MID(TRIM(Applications!D1038),FIND(",",TRIM(Applications!D1038)&amp;",")+1,200))&amp;",")-1))),IFERROR(VLOOKUP(LOWER(TRIM(LEFT(TRIM(MID(TRIM(Applications!D1038),FIND(",",TRIM(Applications!D1038)&amp;",")+1,200)),FIND(",",TRIM(MID(TRIM(Applications!D1038),FIND(",",TRIM(Applications!D1038)&amp;",")+1,200))&amp;",")-1))),$U$2:$V$67,2,FALSE),"")))</f>
        <v/>
      </c>
      <c r="O1038" s="26">
        <f>IF(M1038="","",IF(N1038="",M1038,M1038&amp;", "&amp;N1038))</f>
        <v/>
      </c>
      <c r="P1038" s="26">
        <f>IF(O1038="","",IF(COUNTIF(O$2:O1038,O1038)=1,COUNTIF(O$2:O$2000,O1038)+(2001-ROW())/100000,""))</f>
        <v/>
      </c>
    </row>
    <row r="1039">
      <c r="A1039" s="26">
        <f>IF(AND(ISNUMBER(Applications!A1039),ISNUMBER(Applications!M1039),OR(UPPER(TRIM(Applications!I1039))="INTERVIEWING",UPPER(TRIM(Applications!I1039))="REJECTED",UPPER(TRIM(Applications!I1039))="OFFER")),IF(Applications!M1039&gt;=Applications!A1039,Applications!M1039-Applications!A1039,""),"")</f>
        <v/>
      </c>
      <c r="B1039" s="26">
        <f>IF(AND(D1039=1,ISNUMBER(Applications!A1039)),WEEKDAY(Applications!A1039),"")</f>
        <v/>
      </c>
      <c r="C1039" s="27">
        <f>IF(AND(D1039=1,ISNUMBER(Applications!A1039)),Applications!A1039-WEEKDAY(Applications!A1039,3),"")</f>
        <v/>
      </c>
      <c r="D1039" s="26">
        <f>IF(OR(UPPER(TRIM(Applications!I1039))="APPLIED",UPPER(TRIM(Applications!I1039))="INTERVIEWING",UPPER(TRIM(Applications!I1039))="REJECTED",UPPER(TRIM(Applications!I1039))="OFFER"),1,0)</f>
        <v/>
      </c>
      <c r="E1039" s="26">
        <f>IF(AND(ISNUMBER(Applications!M1039),OR(N(Applications!O1039)&gt;0,UPPER(TRIM(Applications!I1039))="INTERVIEWING",UPPER(TRIM(Applications!I1039))="OFFER")),Applications!M1039-WEEKDAY(Applications!M1039,3),"")</f>
        <v/>
      </c>
      <c r="F1039" s="26">
        <f>IF(AND(UPPER(TRIM(Applications!I1039))="SKIPPED",ISNUMBER(Applications!A1039)),Applications!A1039-WEEKDAY(Applications!A1039,3),"")</f>
        <v/>
      </c>
      <c r="G1039" s="26">
        <f>IF(AND(UPPER(TRIM(Applications!I1039))="BOOKMARKED",ISNUMBER(Applications!A1039)),Applications!A1039-WEEKDAY(Applications!A1039,3),"")</f>
        <v/>
      </c>
      <c r="H1039" s="26">
        <f>IF(AND(UPPER(TRIM(Applications!I1039))="NOT APPLIED",ISNUMBER(Applications!A1039)),Applications!A1039-WEEKDAY(Applications!A1039,3),"")</f>
        <v/>
      </c>
      <c r="I1039" s="26">
        <f>IF(AND(UPPER(TRIM(Applications!I1039))="REJECTED",ISNUMBER(Applications!M1039)),Applications!M1039-WEEKDAY(Applications!M1039,3),"")</f>
        <v/>
      </c>
      <c r="J1039" s="26">
        <f>IF(AND(UPPER(TRIM(Applications!I1039))="OFFER",ISNUMBER(Applications!M1039)),Applications!M1039-WEEKDAY(Applications!M1039,3),"")</f>
        <v/>
      </c>
      <c r="K1039" s="26">
        <f>IF(TRIM(Applications!J1039)="","",IFERROR(LOOKUP(2,1/ISNUMBER(SEARCH($R$2:$R$25,Applications!J1039)),$S$2:$S$25),""))</f>
        <v/>
      </c>
      <c r="L1039" s="26">
        <f>IF(K1039="","",IF(COUNTIF(K$2:K1039,K1039)=1,COUNTIF(K$2:K$2000,K1039)+(2001-ROW())/100000,""))</f>
        <v/>
      </c>
      <c r="M1039" s="26">
        <f>IF(TRIM(Applications!D1039)="","",TRIM(LEFT(TRIM(Applications!D1039),FIND(",",TRIM(Applications!D1039)&amp;",")-1)))</f>
        <v/>
      </c>
      <c r="N1039" s="26">
        <f>IF(M1039="","",IF(LEN(TRIM(LEFT(TRIM(MID(TRIM(Applications!D1039),FIND(",",TRIM(Applications!D1039)&amp;",")+1,200)),FIND(",",TRIM(MID(TRIM(Applications!D1039),FIND(",",TRIM(Applications!D1039)&amp;",")+1,200))&amp;",")-1)))=2,UPPER(TRIM(LEFT(TRIM(MID(TRIM(Applications!D1039),FIND(",",TRIM(Applications!D1039)&amp;",")+1,200)),FIND(",",TRIM(MID(TRIM(Applications!D1039),FIND(",",TRIM(Applications!D1039)&amp;",")+1,200))&amp;",")-1))),IFERROR(VLOOKUP(LOWER(TRIM(LEFT(TRIM(MID(TRIM(Applications!D1039),FIND(",",TRIM(Applications!D1039)&amp;",")+1,200)),FIND(",",TRIM(MID(TRIM(Applications!D1039),FIND(",",TRIM(Applications!D1039)&amp;",")+1,200))&amp;",")-1))),$U$2:$V$67,2,FALSE),"")))</f>
        <v/>
      </c>
      <c r="O1039" s="26">
        <f>IF(M1039="","",IF(N1039="",M1039,M1039&amp;", "&amp;N1039))</f>
        <v/>
      </c>
      <c r="P1039" s="26">
        <f>IF(O1039="","",IF(COUNTIF(O$2:O1039,O1039)=1,COUNTIF(O$2:O$2000,O1039)+(2001-ROW())/100000,""))</f>
        <v/>
      </c>
    </row>
    <row r="1040">
      <c r="A1040" s="26">
        <f>IF(AND(ISNUMBER(Applications!A1040),ISNUMBER(Applications!M1040),OR(UPPER(TRIM(Applications!I1040))="INTERVIEWING",UPPER(TRIM(Applications!I1040))="REJECTED",UPPER(TRIM(Applications!I1040))="OFFER")),IF(Applications!M1040&gt;=Applications!A1040,Applications!M1040-Applications!A1040,""),"")</f>
        <v/>
      </c>
      <c r="B1040" s="26">
        <f>IF(AND(D1040=1,ISNUMBER(Applications!A1040)),WEEKDAY(Applications!A1040),"")</f>
        <v/>
      </c>
      <c r="C1040" s="27">
        <f>IF(AND(D1040=1,ISNUMBER(Applications!A1040)),Applications!A1040-WEEKDAY(Applications!A1040,3),"")</f>
        <v/>
      </c>
      <c r="D1040" s="26">
        <f>IF(OR(UPPER(TRIM(Applications!I1040))="APPLIED",UPPER(TRIM(Applications!I1040))="INTERVIEWING",UPPER(TRIM(Applications!I1040))="REJECTED",UPPER(TRIM(Applications!I1040))="OFFER"),1,0)</f>
        <v/>
      </c>
      <c r="E1040" s="26">
        <f>IF(AND(ISNUMBER(Applications!M1040),OR(N(Applications!O1040)&gt;0,UPPER(TRIM(Applications!I1040))="INTERVIEWING",UPPER(TRIM(Applications!I1040))="OFFER")),Applications!M1040-WEEKDAY(Applications!M1040,3),"")</f>
        <v/>
      </c>
      <c r="F1040" s="26">
        <f>IF(AND(UPPER(TRIM(Applications!I1040))="SKIPPED",ISNUMBER(Applications!A1040)),Applications!A1040-WEEKDAY(Applications!A1040,3),"")</f>
        <v/>
      </c>
      <c r="G1040" s="26">
        <f>IF(AND(UPPER(TRIM(Applications!I1040))="BOOKMARKED",ISNUMBER(Applications!A1040)),Applications!A1040-WEEKDAY(Applications!A1040,3),"")</f>
        <v/>
      </c>
      <c r="H1040" s="26">
        <f>IF(AND(UPPER(TRIM(Applications!I1040))="NOT APPLIED",ISNUMBER(Applications!A1040)),Applications!A1040-WEEKDAY(Applications!A1040,3),"")</f>
        <v/>
      </c>
      <c r="I1040" s="26">
        <f>IF(AND(UPPER(TRIM(Applications!I1040))="REJECTED",ISNUMBER(Applications!M1040)),Applications!M1040-WEEKDAY(Applications!M1040,3),"")</f>
        <v/>
      </c>
      <c r="J1040" s="26">
        <f>IF(AND(UPPER(TRIM(Applications!I1040))="OFFER",ISNUMBER(Applications!M1040)),Applications!M1040-WEEKDAY(Applications!M1040,3),"")</f>
        <v/>
      </c>
      <c r="K1040" s="26">
        <f>IF(TRIM(Applications!J1040)="","",IFERROR(LOOKUP(2,1/ISNUMBER(SEARCH($R$2:$R$25,Applications!J1040)),$S$2:$S$25),""))</f>
        <v/>
      </c>
      <c r="L1040" s="26">
        <f>IF(K1040="","",IF(COUNTIF(K$2:K1040,K1040)=1,COUNTIF(K$2:K$2000,K1040)+(2001-ROW())/100000,""))</f>
        <v/>
      </c>
      <c r="M1040" s="26">
        <f>IF(TRIM(Applications!D1040)="","",TRIM(LEFT(TRIM(Applications!D1040),FIND(",",TRIM(Applications!D1040)&amp;",")-1)))</f>
        <v/>
      </c>
      <c r="N1040" s="26">
        <f>IF(M1040="","",IF(LEN(TRIM(LEFT(TRIM(MID(TRIM(Applications!D1040),FIND(",",TRIM(Applications!D1040)&amp;",")+1,200)),FIND(",",TRIM(MID(TRIM(Applications!D1040),FIND(",",TRIM(Applications!D1040)&amp;",")+1,200))&amp;",")-1)))=2,UPPER(TRIM(LEFT(TRIM(MID(TRIM(Applications!D1040),FIND(",",TRIM(Applications!D1040)&amp;",")+1,200)),FIND(",",TRIM(MID(TRIM(Applications!D1040),FIND(",",TRIM(Applications!D1040)&amp;",")+1,200))&amp;",")-1))),IFERROR(VLOOKUP(LOWER(TRIM(LEFT(TRIM(MID(TRIM(Applications!D1040),FIND(",",TRIM(Applications!D1040)&amp;",")+1,200)),FIND(",",TRIM(MID(TRIM(Applications!D1040),FIND(",",TRIM(Applications!D1040)&amp;",")+1,200))&amp;",")-1))),$U$2:$V$67,2,FALSE),"")))</f>
        <v/>
      </c>
      <c r="O1040" s="26">
        <f>IF(M1040="","",IF(N1040="",M1040,M1040&amp;", "&amp;N1040))</f>
        <v/>
      </c>
      <c r="P1040" s="26">
        <f>IF(O1040="","",IF(COUNTIF(O$2:O1040,O1040)=1,COUNTIF(O$2:O$2000,O1040)+(2001-ROW())/100000,""))</f>
        <v/>
      </c>
    </row>
    <row r="1041">
      <c r="A1041" s="26">
        <f>IF(AND(ISNUMBER(Applications!A1041),ISNUMBER(Applications!M1041),OR(UPPER(TRIM(Applications!I1041))="INTERVIEWING",UPPER(TRIM(Applications!I1041))="REJECTED",UPPER(TRIM(Applications!I1041))="OFFER")),IF(Applications!M1041&gt;=Applications!A1041,Applications!M1041-Applications!A1041,""),"")</f>
        <v/>
      </c>
      <c r="B1041" s="26">
        <f>IF(AND(D1041=1,ISNUMBER(Applications!A1041)),WEEKDAY(Applications!A1041),"")</f>
        <v/>
      </c>
      <c r="C1041" s="27">
        <f>IF(AND(D1041=1,ISNUMBER(Applications!A1041)),Applications!A1041-WEEKDAY(Applications!A1041,3),"")</f>
        <v/>
      </c>
      <c r="D1041" s="26">
        <f>IF(OR(UPPER(TRIM(Applications!I1041))="APPLIED",UPPER(TRIM(Applications!I1041))="INTERVIEWING",UPPER(TRIM(Applications!I1041))="REJECTED",UPPER(TRIM(Applications!I1041))="OFFER"),1,0)</f>
        <v/>
      </c>
      <c r="E1041" s="26">
        <f>IF(AND(ISNUMBER(Applications!M1041),OR(N(Applications!O1041)&gt;0,UPPER(TRIM(Applications!I1041))="INTERVIEWING",UPPER(TRIM(Applications!I1041))="OFFER")),Applications!M1041-WEEKDAY(Applications!M1041,3),"")</f>
        <v/>
      </c>
      <c r="F1041" s="26">
        <f>IF(AND(UPPER(TRIM(Applications!I1041))="SKIPPED",ISNUMBER(Applications!A1041)),Applications!A1041-WEEKDAY(Applications!A1041,3),"")</f>
        <v/>
      </c>
      <c r="G1041" s="26">
        <f>IF(AND(UPPER(TRIM(Applications!I1041))="BOOKMARKED",ISNUMBER(Applications!A1041)),Applications!A1041-WEEKDAY(Applications!A1041,3),"")</f>
        <v/>
      </c>
      <c r="H1041" s="26">
        <f>IF(AND(UPPER(TRIM(Applications!I1041))="NOT APPLIED",ISNUMBER(Applications!A1041)),Applications!A1041-WEEKDAY(Applications!A1041,3),"")</f>
        <v/>
      </c>
      <c r="I1041" s="26">
        <f>IF(AND(UPPER(TRIM(Applications!I1041))="REJECTED",ISNUMBER(Applications!M1041)),Applications!M1041-WEEKDAY(Applications!M1041,3),"")</f>
        <v/>
      </c>
      <c r="J1041" s="26">
        <f>IF(AND(UPPER(TRIM(Applications!I1041))="OFFER",ISNUMBER(Applications!M1041)),Applications!M1041-WEEKDAY(Applications!M1041,3),"")</f>
        <v/>
      </c>
      <c r="K1041" s="26">
        <f>IF(TRIM(Applications!J1041)="","",IFERROR(LOOKUP(2,1/ISNUMBER(SEARCH($R$2:$R$25,Applications!J1041)),$S$2:$S$25),""))</f>
        <v/>
      </c>
      <c r="L1041" s="26">
        <f>IF(K1041="","",IF(COUNTIF(K$2:K1041,K1041)=1,COUNTIF(K$2:K$2000,K1041)+(2001-ROW())/100000,""))</f>
        <v/>
      </c>
      <c r="M1041" s="26">
        <f>IF(TRIM(Applications!D1041)="","",TRIM(LEFT(TRIM(Applications!D1041),FIND(",",TRIM(Applications!D1041)&amp;",")-1)))</f>
        <v/>
      </c>
      <c r="N1041" s="26">
        <f>IF(M1041="","",IF(LEN(TRIM(LEFT(TRIM(MID(TRIM(Applications!D1041),FIND(",",TRIM(Applications!D1041)&amp;",")+1,200)),FIND(",",TRIM(MID(TRIM(Applications!D1041),FIND(",",TRIM(Applications!D1041)&amp;",")+1,200))&amp;",")-1)))=2,UPPER(TRIM(LEFT(TRIM(MID(TRIM(Applications!D1041),FIND(",",TRIM(Applications!D1041)&amp;",")+1,200)),FIND(",",TRIM(MID(TRIM(Applications!D1041),FIND(",",TRIM(Applications!D1041)&amp;",")+1,200))&amp;",")-1))),IFERROR(VLOOKUP(LOWER(TRIM(LEFT(TRIM(MID(TRIM(Applications!D1041),FIND(",",TRIM(Applications!D1041)&amp;",")+1,200)),FIND(",",TRIM(MID(TRIM(Applications!D1041),FIND(",",TRIM(Applications!D1041)&amp;",")+1,200))&amp;",")-1))),$U$2:$V$67,2,FALSE),"")))</f>
        <v/>
      </c>
      <c r="O1041" s="26">
        <f>IF(M1041="","",IF(N1041="",M1041,M1041&amp;", "&amp;N1041))</f>
        <v/>
      </c>
      <c r="P1041" s="26">
        <f>IF(O1041="","",IF(COUNTIF(O$2:O1041,O1041)=1,COUNTIF(O$2:O$2000,O1041)+(2001-ROW())/100000,""))</f>
        <v/>
      </c>
    </row>
    <row r="1042">
      <c r="A1042" s="26">
        <f>IF(AND(ISNUMBER(Applications!A1042),ISNUMBER(Applications!M1042),OR(UPPER(TRIM(Applications!I1042))="INTERVIEWING",UPPER(TRIM(Applications!I1042))="REJECTED",UPPER(TRIM(Applications!I1042))="OFFER")),IF(Applications!M1042&gt;=Applications!A1042,Applications!M1042-Applications!A1042,""),"")</f>
        <v/>
      </c>
      <c r="B1042" s="26">
        <f>IF(AND(D1042=1,ISNUMBER(Applications!A1042)),WEEKDAY(Applications!A1042),"")</f>
        <v/>
      </c>
      <c r="C1042" s="27">
        <f>IF(AND(D1042=1,ISNUMBER(Applications!A1042)),Applications!A1042-WEEKDAY(Applications!A1042,3),"")</f>
        <v/>
      </c>
      <c r="D1042" s="26">
        <f>IF(OR(UPPER(TRIM(Applications!I1042))="APPLIED",UPPER(TRIM(Applications!I1042))="INTERVIEWING",UPPER(TRIM(Applications!I1042))="REJECTED",UPPER(TRIM(Applications!I1042))="OFFER"),1,0)</f>
        <v/>
      </c>
      <c r="E1042" s="26">
        <f>IF(AND(ISNUMBER(Applications!M1042),OR(N(Applications!O1042)&gt;0,UPPER(TRIM(Applications!I1042))="INTERVIEWING",UPPER(TRIM(Applications!I1042))="OFFER")),Applications!M1042-WEEKDAY(Applications!M1042,3),"")</f>
        <v/>
      </c>
      <c r="F1042" s="26">
        <f>IF(AND(UPPER(TRIM(Applications!I1042))="SKIPPED",ISNUMBER(Applications!A1042)),Applications!A1042-WEEKDAY(Applications!A1042,3),"")</f>
        <v/>
      </c>
      <c r="G1042" s="26">
        <f>IF(AND(UPPER(TRIM(Applications!I1042))="BOOKMARKED",ISNUMBER(Applications!A1042)),Applications!A1042-WEEKDAY(Applications!A1042,3),"")</f>
        <v/>
      </c>
      <c r="H1042" s="26">
        <f>IF(AND(UPPER(TRIM(Applications!I1042))="NOT APPLIED",ISNUMBER(Applications!A1042)),Applications!A1042-WEEKDAY(Applications!A1042,3),"")</f>
        <v/>
      </c>
      <c r="I1042" s="26">
        <f>IF(AND(UPPER(TRIM(Applications!I1042))="REJECTED",ISNUMBER(Applications!M1042)),Applications!M1042-WEEKDAY(Applications!M1042,3),"")</f>
        <v/>
      </c>
      <c r="J1042" s="26">
        <f>IF(AND(UPPER(TRIM(Applications!I1042))="OFFER",ISNUMBER(Applications!M1042)),Applications!M1042-WEEKDAY(Applications!M1042,3),"")</f>
        <v/>
      </c>
      <c r="K1042" s="26">
        <f>IF(TRIM(Applications!J1042)="","",IFERROR(LOOKUP(2,1/ISNUMBER(SEARCH($R$2:$R$25,Applications!J1042)),$S$2:$S$25),""))</f>
        <v/>
      </c>
      <c r="L1042" s="26">
        <f>IF(K1042="","",IF(COUNTIF(K$2:K1042,K1042)=1,COUNTIF(K$2:K$2000,K1042)+(2001-ROW())/100000,""))</f>
        <v/>
      </c>
      <c r="M1042" s="26">
        <f>IF(TRIM(Applications!D1042)="","",TRIM(LEFT(TRIM(Applications!D1042),FIND(",",TRIM(Applications!D1042)&amp;",")-1)))</f>
        <v/>
      </c>
      <c r="N1042" s="26">
        <f>IF(M1042="","",IF(LEN(TRIM(LEFT(TRIM(MID(TRIM(Applications!D1042),FIND(",",TRIM(Applications!D1042)&amp;",")+1,200)),FIND(",",TRIM(MID(TRIM(Applications!D1042),FIND(",",TRIM(Applications!D1042)&amp;",")+1,200))&amp;",")-1)))=2,UPPER(TRIM(LEFT(TRIM(MID(TRIM(Applications!D1042),FIND(",",TRIM(Applications!D1042)&amp;",")+1,200)),FIND(",",TRIM(MID(TRIM(Applications!D1042),FIND(",",TRIM(Applications!D1042)&amp;",")+1,200))&amp;",")-1))),IFERROR(VLOOKUP(LOWER(TRIM(LEFT(TRIM(MID(TRIM(Applications!D1042),FIND(",",TRIM(Applications!D1042)&amp;",")+1,200)),FIND(",",TRIM(MID(TRIM(Applications!D1042),FIND(",",TRIM(Applications!D1042)&amp;",")+1,200))&amp;",")-1))),$U$2:$V$67,2,FALSE),"")))</f>
        <v/>
      </c>
      <c r="O1042" s="26">
        <f>IF(M1042="","",IF(N1042="",M1042,M1042&amp;", "&amp;N1042))</f>
        <v/>
      </c>
      <c r="P1042" s="26">
        <f>IF(O1042="","",IF(COUNTIF(O$2:O1042,O1042)=1,COUNTIF(O$2:O$2000,O1042)+(2001-ROW())/100000,""))</f>
        <v/>
      </c>
    </row>
    <row r="1043">
      <c r="A1043" s="26">
        <f>IF(AND(ISNUMBER(Applications!A1043),ISNUMBER(Applications!M1043),OR(UPPER(TRIM(Applications!I1043))="INTERVIEWING",UPPER(TRIM(Applications!I1043))="REJECTED",UPPER(TRIM(Applications!I1043))="OFFER")),IF(Applications!M1043&gt;=Applications!A1043,Applications!M1043-Applications!A1043,""),"")</f>
        <v/>
      </c>
      <c r="B1043" s="26">
        <f>IF(AND(D1043=1,ISNUMBER(Applications!A1043)),WEEKDAY(Applications!A1043),"")</f>
        <v/>
      </c>
      <c r="C1043" s="27">
        <f>IF(AND(D1043=1,ISNUMBER(Applications!A1043)),Applications!A1043-WEEKDAY(Applications!A1043,3),"")</f>
        <v/>
      </c>
      <c r="D1043" s="26">
        <f>IF(OR(UPPER(TRIM(Applications!I1043))="APPLIED",UPPER(TRIM(Applications!I1043))="INTERVIEWING",UPPER(TRIM(Applications!I1043))="REJECTED",UPPER(TRIM(Applications!I1043))="OFFER"),1,0)</f>
        <v/>
      </c>
      <c r="E1043" s="26">
        <f>IF(AND(ISNUMBER(Applications!M1043),OR(N(Applications!O1043)&gt;0,UPPER(TRIM(Applications!I1043))="INTERVIEWING",UPPER(TRIM(Applications!I1043))="OFFER")),Applications!M1043-WEEKDAY(Applications!M1043,3),"")</f>
        <v/>
      </c>
      <c r="F1043" s="26">
        <f>IF(AND(UPPER(TRIM(Applications!I1043))="SKIPPED",ISNUMBER(Applications!A1043)),Applications!A1043-WEEKDAY(Applications!A1043,3),"")</f>
        <v/>
      </c>
      <c r="G1043" s="26">
        <f>IF(AND(UPPER(TRIM(Applications!I1043))="BOOKMARKED",ISNUMBER(Applications!A1043)),Applications!A1043-WEEKDAY(Applications!A1043,3),"")</f>
        <v/>
      </c>
      <c r="H1043" s="26">
        <f>IF(AND(UPPER(TRIM(Applications!I1043))="NOT APPLIED",ISNUMBER(Applications!A1043)),Applications!A1043-WEEKDAY(Applications!A1043,3),"")</f>
        <v/>
      </c>
      <c r="I1043" s="26">
        <f>IF(AND(UPPER(TRIM(Applications!I1043))="REJECTED",ISNUMBER(Applications!M1043)),Applications!M1043-WEEKDAY(Applications!M1043,3),"")</f>
        <v/>
      </c>
      <c r="J1043" s="26">
        <f>IF(AND(UPPER(TRIM(Applications!I1043))="OFFER",ISNUMBER(Applications!M1043)),Applications!M1043-WEEKDAY(Applications!M1043,3),"")</f>
        <v/>
      </c>
      <c r="K1043" s="26">
        <f>IF(TRIM(Applications!J1043)="","",IFERROR(LOOKUP(2,1/ISNUMBER(SEARCH($R$2:$R$25,Applications!J1043)),$S$2:$S$25),""))</f>
        <v/>
      </c>
      <c r="L1043" s="26">
        <f>IF(K1043="","",IF(COUNTIF(K$2:K1043,K1043)=1,COUNTIF(K$2:K$2000,K1043)+(2001-ROW())/100000,""))</f>
        <v/>
      </c>
      <c r="M1043" s="26">
        <f>IF(TRIM(Applications!D1043)="","",TRIM(LEFT(TRIM(Applications!D1043),FIND(",",TRIM(Applications!D1043)&amp;",")-1)))</f>
        <v/>
      </c>
      <c r="N1043" s="26">
        <f>IF(M1043="","",IF(LEN(TRIM(LEFT(TRIM(MID(TRIM(Applications!D1043),FIND(",",TRIM(Applications!D1043)&amp;",")+1,200)),FIND(",",TRIM(MID(TRIM(Applications!D1043),FIND(",",TRIM(Applications!D1043)&amp;",")+1,200))&amp;",")-1)))=2,UPPER(TRIM(LEFT(TRIM(MID(TRIM(Applications!D1043),FIND(",",TRIM(Applications!D1043)&amp;",")+1,200)),FIND(",",TRIM(MID(TRIM(Applications!D1043),FIND(",",TRIM(Applications!D1043)&amp;",")+1,200))&amp;",")-1))),IFERROR(VLOOKUP(LOWER(TRIM(LEFT(TRIM(MID(TRIM(Applications!D1043),FIND(",",TRIM(Applications!D1043)&amp;",")+1,200)),FIND(",",TRIM(MID(TRIM(Applications!D1043),FIND(",",TRIM(Applications!D1043)&amp;",")+1,200))&amp;",")-1))),$U$2:$V$67,2,FALSE),"")))</f>
        <v/>
      </c>
      <c r="O1043" s="26">
        <f>IF(M1043="","",IF(N1043="",M1043,M1043&amp;", "&amp;N1043))</f>
        <v/>
      </c>
      <c r="P1043" s="26">
        <f>IF(O1043="","",IF(COUNTIF(O$2:O1043,O1043)=1,COUNTIF(O$2:O$2000,O1043)+(2001-ROW())/100000,""))</f>
        <v/>
      </c>
    </row>
    <row r="1044">
      <c r="A1044" s="26">
        <f>IF(AND(ISNUMBER(Applications!A1044),ISNUMBER(Applications!M1044),OR(UPPER(TRIM(Applications!I1044))="INTERVIEWING",UPPER(TRIM(Applications!I1044))="REJECTED",UPPER(TRIM(Applications!I1044))="OFFER")),IF(Applications!M1044&gt;=Applications!A1044,Applications!M1044-Applications!A1044,""),"")</f>
        <v/>
      </c>
      <c r="B1044" s="26">
        <f>IF(AND(D1044=1,ISNUMBER(Applications!A1044)),WEEKDAY(Applications!A1044),"")</f>
        <v/>
      </c>
      <c r="C1044" s="27">
        <f>IF(AND(D1044=1,ISNUMBER(Applications!A1044)),Applications!A1044-WEEKDAY(Applications!A1044,3),"")</f>
        <v/>
      </c>
      <c r="D1044" s="26">
        <f>IF(OR(UPPER(TRIM(Applications!I1044))="APPLIED",UPPER(TRIM(Applications!I1044))="INTERVIEWING",UPPER(TRIM(Applications!I1044))="REJECTED",UPPER(TRIM(Applications!I1044))="OFFER"),1,0)</f>
        <v/>
      </c>
      <c r="E1044" s="26">
        <f>IF(AND(ISNUMBER(Applications!M1044),OR(N(Applications!O1044)&gt;0,UPPER(TRIM(Applications!I1044))="INTERVIEWING",UPPER(TRIM(Applications!I1044))="OFFER")),Applications!M1044-WEEKDAY(Applications!M1044,3),"")</f>
        <v/>
      </c>
      <c r="F1044" s="26">
        <f>IF(AND(UPPER(TRIM(Applications!I1044))="SKIPPED",ISNUMBER(Applications!A1044)),Applications!A1044-WEEKDAY(Applications!A1044,3),"")</f>
        <v/>
      </c>
      <c r="G1044" s="26">
        <f>IF(AND(UPPER(TRIM(Applications!I1044))="BOOKMARKED",ISNUMBER(Applications!A1044)),Applications!A1044-WEEKDAY(Applications!A1044,3),"")</f>
        <v/>
      </c>
      <c r="H1044" s="26">
        <f>IF(AND(UPPER(TRIM(Applications!I1044))="NOT APPLIED",ISNUMBER(Applications!A1044)),Applications!A1044-WEEKDAY(Applications!A1044,3),"")</f>
        <v/>
      </c>
      <c r="I1044" s="26">
        <f>IF(AND(UPPER(TRIM(Applications!I1044))="REJECTED",ISNUMBER(Applications!M1044)),Applications!M1044-WEEKDAY(Applications!M1044,3),"")</f>
        <v/>
      </c>
      <c r="J1044" s="26">
        <f>IF(AND(UPPER(TRIM(Applications!I1044))="OFFER",ISNUMBER(Applications!M1044)),Applications!M1044-WEEKDAY(Applications!M1044,3),"")</f>
        <v/>
      </c>
      <c r="K1044" s="26">
        <f>IF(TRIM(Applications!J1044)="","",IFERROR(LOOKUP(2,1/ISNUMBER(SEARCH($R$2:$R$25,Applications!J1044)),$S$2:$S$25),""))</f>
        <v/>
      </c>
      <c r="L1044" s="26">
        <f>IF(K1044="","",IF(COUNTIF(K$2:K1044,K1044)=1,COUNTIF(K$2:K$2000,K1044)+(2001-ROW())/100000,""))</f>
        <v/>
      </c>
      <c r="M1044" s="26">
        <f>IF(TRIM(Applications!D1044)="","",TRIM(LEFT(TRIM(Applications!D1044),FIND(",",TRIM(Applications!D1044)&amp;",")-1)))</f>
        <v/>
      </c>
      <c r="N1044" s="26">
        <f>IF(M1044="","",IF(LEN(TRIM(LEFT(TRIM(MID(TRIM(Applications!D1044),FIND(",",TRIM(Applications!D1044)&amp;",")+1,200)),FIND(",",TRIM(MID(TRIM(Applications!D1044),FIND(",",TRIM(Applications!D1044)&amp;",")+1,200))&amp;",")-1)))=2,UPPER(TRIM(LEFT(TRIM(MID(TRIM(Applications!D1044),FIND(",",TRIM(Applications!D1044)&amp;",")+1,200)),FIND(",",TRIM(MID(TRIM(Applications!D1044),FIND(",",TRIM(Applications!D1044)&amp;",")+1,200))&amp;",")-1))),IFERROR(VLOOKUP(LOWER(TRIM(LEFT(TRIM(MID(TRIM(Applications!D1044),FIND(",",TRIM(Applications!D1044)&amp;",")+1,200)),FIND(",",TRIM(MID(TRIM(Applications!D1044),FIND(",",TRIM(Applications!D1044)&amp;",")+1,200))&amp;",")-1))),$U$2:$V$67,2,FALSE),"")))</f>
        <v/>
      </c>
      <c r="O1044" s="26">
        <f>IF(M1044="","",IF(N1044="",M1044,M1044&amp;", "&amp;N1044))</f>
        <v/>
      </c>
      <c r="P1044" s="26">
        <f>IF(O1044="","",IF(COUNTIF(O$2:O1044,O1044)=1,COUNTIF(O$2:O$2000,O1044)+(2001-ROW())/100000,""))</f>
        <v/>
      </c>
    </row>
    <row r="1045">
      <c r="A1045" s="26">
        <f>IF(AND(ISNUMBER(Applications!A1045),ISNUMBER(Applications!M1045),OR(UPPER(TRIM(Applications!I1045))="INTERVIEWING",UPPER(TRIM(Applications!I1045))="REJECTED",UPPER(TRIM(Applications!I1045))="OFFER")),IF(Applications!M1045&gt;=Applications!A1045,Applications!M1045-Applications!A1045,""),"")</f>
        <v/>
      </c>
      <c r="B1045" s="26">
        <f>IF(AND(D1045=1,ISNUMBER(Applications!A1045)),WEEKDAY(Applications!A1045),"")</f>
        <v/>
      </c>
      <c r="C1045" s="27">
        <f>IF(AND(D1045=1,ISNUMBER(Applications!A1045)),Applications!A1045-WEEKDAY(Applications!A1045,3),"")</f>
        <v/>
      </c>
      <c r="D1045" s="26">
        <f>IF(OR(UPPER(TRIM(Applications!I1045))="APPLIED",UPPER(TRIM(Applications!I1045))="INTERVIEWING",UPPER(TRIM(Applications!I1045))="REJECTED",UPPER(TRIM(Applications!I1045))="OFFER"),1,0)</f>
        <v/>
      </c>
      <c r="E1045" s="26">
        <f>IF(AND(ISNUMBER(Applications!M1045),OR(N(Applications!O1045)&gt;0,UPPER(TRIM(Applications!I1045))="INTERVIEWING",UPPER(TRIM(Applications!I1045))="OFFER")),Applications!M1045-WEEKDAY(Applications!M1045,3),"")</f>
        <v/>
      </c>
      <c r="F1045" s="26">
        <f>IF(AND(UPPER(TRIM(Applications!I1045))="SKIPPED",ISNUMBER(Applications!A1045)),Applications!A1045-WEEKDAY(Applications!A1045,3),"")</f>
        <v/>
      </c>
      <c r="G1045" s="26">
        <f>IF(AND(UPPER(TRIM(Applications!I1045))="BOOKMARKED",ISNUMBER(Applications!A1045)),Applications!A1045-WEEKDAY(Applications!A1045,3),"")</f>
        <v/>
      </c>
      <c r="H1045" s="26">
        <f>IF(AND(UPPER(TRIM(Applications!I1045))="NOT APPLIED",ISNUMBER(Applications!A1045)),Applications!A1045-WEEKDAY(Applications!A1045,3),"")</f>
        <v/>
      </c>
      <c r="I1045" s="26">
        <f>IF(AND(UPPER(TRIM(Applications!I1045))="REJECTED",ISNUMBER(Applications!M1045)),Applications!M1045-WEEKDAY(Applications!M1045,3),"")</f>
        <v/>
      </c>
      <c r="J1045" s="26">
        <f>IF(AND(UPPER(TRIM(Applications!I1045))="OFFER",ISNUMBER(Applications!M1045)),Applications!M1045-WEEKDAY(Applications!M1045,3),"")</f>
        <v/>
      </c>
      <c r="K1045" s="26">
        <f>IF(TRIM(Applications!J1045)="","",IFERROR(LOOKUP(2,1/ISNUMBER(SEARCH($R$2:$R$25,Applications!J1045)),$S$2:$S$25),""))</f>
        <v/>
      </c>
      <c r="L1045" s="26">
        <f>IF(K1045="","",IF(COUNTIF(K$2:K1045,K1045)=1,COUNTIF(K$2:K$2000,K1045)+(2001-ROW())/100000,""))</f>
        <v/>
      </c>
      <c r="M1045" s="26">
        <f>IF(TRIM(Applications!D1045)="","",TRIM(LEFT(TRIM(Applications!D1045),FIND(",",TRIM(Applications!D1045)&amp;",")-1)))</f>
        <v/>
      </c>
      <c r="N1045" s="26">
        <f>IF(M1045="","",IF(LEN(TRIM(LEFT(TRIM(MID(TRIM(Applications!D1045),FIND(",",TRIM(Applications!D1045)&amp;",")+1,200)),FIND(",",TRIM(MID(TRIM(Applications!D1045),FIND(",",TRIM(Applications!D1045)&amp;",")+1,200))&amp;",")-1)))=2,UPPER(TRIM(LEFT(TRIM(MID(TRIM(Applications!D1045),FIND(",",TRIM(Applications!D1045)&amp;",")+1,200)),FIND(",",TRIM(MID(TRIM(Applications!D1045),FIND(",",TRIM(Applications!D1045)&amp;",")+1,200))&amp;",")-1))),IFERROR(VLOOKUP(LOWER(TRIM(LEFT(TRIM(MID(TRIM(Applications!D1045),FIND(",",TRIM(Applications!D1045)&amp;",")+1,200)),FIND(",",TRIM(MID(TRIM(Applications!D1045),FIND(",",TRIM(Applications!D1045)&amp;",")+1,200))&amp;",")-1))),$U$2:$V$67,2,FALSE),"")))</f>
        <v/>
      </c>
      <c r="O1045" s="26">
        <f>IF(M1045="","",IF(N1045="",M1045,M1045&amp;", "&amp;N1045))</f>
        <v/>
      </c>
      <c r="P1045" s="26">
        <f>IF(O1045="","",IF(COUNTIF(O$2:O1045,O1045)=1,COUNTIF(O$2:O$2000,O1045)+(2001-ROW())/100000,""))</f>
        <v/>
      </c>
    </row>
    <row r="1046">
      <c r="A1046" s="26">
        <f>IF(AND(ISNUMBER(Applications!A1046),ISNUMBER(Applications!M1046),OR(UPPER(TRIM(Applications!I1046))="INTERVIEWING",UPPER(TRIM(Applications!I1046))="REJECTED",UPPER(TRIM(Applications!I1046))="OFFER")),IF(Applications!M1046&gt;=Applications!A1046,Applications!M1046-Applications!A1046,""),"")</f>
        <v/>
      </c>
      <c r="B1046" s="26">
        <f>IF(AND(D1046=1,ISNUMBER(Applications!A1046)),WEEKDAY(Applications!A1046),"")</f>
        <v/>
      </c>
      <c r="C1046" s="27">
        <f>IF(AND(D1046=1,ISNUMBER(Applications!A1046)),Applications!A1046-WEEKDAY(Applications!A1046,3),"")</f>
        <v/>
      </c>
      <c r="D1046" s="26">
        <f>IF(OR(UPPER(TRIM(Applications!I1046))="APPLIED",UPPER(TRIM(Applications!I1046))="INTERVIEWING",UPPER(TRIM(Applications!I1046))="REJECTED",UPPER(TRIM(Applications!I1046))="OFFER"),1,0)</f>
        <v/>
      </c>
      <c r="E1046" s="26">
        <f>IF(AND(ISNUMBER(Applications!M1046),OR(N(Applications!O1046)&gt;0,UPPER(TRIM(Applications!I1046))="INTERVIEWING",UPPER(TRIM(Applications!I1046))="OFFER")),Applications!M1046-WEEKDAY(Applications!M1046,3),"")</f>
        <v/>
      </c>
      <c r="F1046" s="26">
        <f>IF(AND(UPPER(TRIM(Applications!I1046))="SKIPPED",ISNUMBER(Applications!A1046)),Applications!A1046-WEEKDAY(Applications!A1046,3),"")</f>
        <v/>
      </c>
      <c r="G1046" s="26">
        <f>IF(AND(UPPER(TRIM(Applications!I1046))="BOOKMARKED",ISNUMBER(Applications!A1046)),Applications!A1046-WEEKDAY(Applications!A1046,3),"")</f>
        <v/>
      </c>
      <c r="H1046" s="26">
        <f>IF(AND(UPPER(TRIM(Applications!I1046))="NOT APPLIED",ISNUMBER(Applications!A1046)),Applications!A1046-WEEKDAY(Applications!A1046,3),"")</f>
        <v/>
      </c>
      <c r="I1046" s="26">
        <f>IF(AND(UPPER(TRIM(Applications!I1046))="REJECTED",ISNUMBER(Applications!M1046)),Applications!M1046-WEEKDAY(Applications!M1046,3),"")</f>
        <v/>
      </c>
      <c r="J1046" s="26">
        <f>IF(AND(UPPER(TRIM(Applications!I1046))="OFFER",ISNUMBER(Applications!M1046)),Applications!M1046-WEEKDAY(Applications!M1046,3),"")</f>
        <v/>
      </c>
      <c r="K1046" s="26">
        <f>IF(TRIM(Applications!J1046)="","",IFERROR(LOOKUP(2,1/ISNUMBER(SEARCH($R$2:$R$25,Applications!J1046)),$S$2:$S$25),""))</f>
        <v/>
      </c>
      <c r="L1046" s="26">
        <f>IF(K1046="","",IF(COUNTIF(K$2:K1046,K1046)=1,COUNTIF(K$2:K$2000,K1046)+(2001-ROW())/100000,""))</f>
        <v/>
      </c>
      <c r="M1046" s="26">
        <f>IF(TRIM(Applications!D1046)="","",TRIM(LEFT(TRIM(Applications!D1046),FIND(",",TRIM(Applications!D1046)&amp;",")-1)))</f>
        <v/>
      </c>
      <c r="N1046" s="26">
        <f>IF(M1046="","",IF(LEN(TRIM(LEFT(TRIM(MID(TRIM(Applications!D1046),FIND(",",TRIM(Applications!D1046)&amp;",")+1,200)),FIND(",",TRIM(MID(TRIM(Applications!D1046),FIND(",",TRIM(Applications!D1046)&amp;",")+1,200))&amp;",")-1)))=2,UPPER(TRIM(LEFT(TRIM(MID(TRIM(Applications!D1046),FIND(",",TRIM(Applications!D1046)&amp;",")+1,200)),FIND(",",TRIM(MID(TRIM(Applications!D1046),FIND(",",TRIM(Applications!D1046)&amp;",")+1,200))&amp;",")-1))),IFERROR(VLOOKUP(LOWER(TRIM(LEFT(TRIM(MID(TRIM(Applications!D1046),FIND(",",TRIM(Applications!D1046)&amp;",")+1,200)),FIND(",",TRIM(MID(TRIM(Applications!D1046),FIND(",",TRIM(Applications!D1046)&amp;",")+1,200))&amp;",")-1))),$U$2:$V$67,2,FALSE),"")))</f>
        <v/>
      </c>
      <c r="O1046" s="26">
        <f>IF(M1046="","",IF(N1046="",M1046,M1046&amp;", "&amp;N1046))</f>
        <v/>
      </c>
      <c r="P1046" s="26">
        <f>IF(O1046="","",IF(COUNTIF(O$2:O1046,O1046)=1,COUNTIF(O$2:O$2000,O1046)+(2001-ROW())/100000,""))</f>
        <v/>
      </c>
    </row>
    <row r="1047">
      <c r="A1047" s="26">
        <f>IF(AND(ISNUMBER(Applications!A1047),ISNUMBER(Applications!M1047),OR(UPPER(TRIM(Applications!I1047))="INTERVIEWING",UPPER(TRIM(Applications!I1047))="REJECTED",UPPER(TRIM(Applications!I1047))="OFFER")),IF(Applications!M1047&gt;=Applications!A1047,Applications!M1047-Applications!A1047,""),"")</f>
        <v/>
      </c>
      <c r="B1047" s="26">
        <f>IF(AND(D1047=1,ISNUMBER(Applications!A1047)),WEEKDAY(Applications!A1047),"")</f>
        <v/>
      </c>
      <c r="C1047" s="27">
        <f>IF(AND(D1047=1,ISNUMBER(Applications!A1047)),Applications!A1047-WEEKDAY(Applications!A1047,3),"")</f>
        <v/>
      </c>
      <c r="D1047" s="26">
        <f>IF(OR(UPPER(TRIM(Applications!I1047))="APPLIED",UPPER(TRIM(Applications!I1047))="INTERVIEWING",UPPER(TRIM(Applications!I1047))="REJECTED",UPPER(TRIM(Applications!I1047))="OFFER"),1,0)</f>
        <v/>
      </c>
      <c r="E1047" s="26">
        <f>IF(AND(ISNUMBER(Applications!M1047),OR(N(Applications!O1047)&gt;0,UPPER(TRIM(Applications!I1047))="INTERVIEWING",UPPER(TRIM(Applications!I1047))="OFFER")),Applications!M1047-WEEKDAY(Applications!M1047,3),"")</f>
        <v/>
      </c>
      <c r="F1047" s="26">
        <f>IF(AND(UPPER(TRIM(Applications!I1047))="SKIPPED",ISNUMBER(Applications!A1047)),Applications!A1047-WEEKDAY(Applications!A1047,3),"")</f>
        <v/>
      </c>
      <c r="G1047" s="26">
        <f>IF(AND(UPPER(TRIM(Applications!I1047))="BOOKMARKED",ISNUMBER(Applications!A1047)),Applications!A1047-WEEKDAY(Applications!A1047,3),"")</f>
        <v/>
      </c>
      <c r="H1047" s="26">
        <f>IF(AND(UPPER(TRIM(Applications!I1047))="NOT APPLIED",ISNUMBER(Applications!A1047)),Applications!A1047-WEEKDAY(Applications!A1047,3),"")</f>
        <v/>
      </c>
      <c r="I1047" s="26">
        <f>IF(AND(UPPER(TRIM(Applications!I1047))="REJECTED",ISNUMBER(Applications!M1047)),Applications!M1047-WEEKDAY(Applications!M1047,3),"")</f>
        <v/>
      </c>
      <c r="J1047" s="26">
        <f>IF(AND(UPPER(TRIM(Applications!I1047))="OFFER",ISNUMBER(Applications!M1047)),Applications!M1047-WEEKDAY(Applications!M1047,3),"")</f>
        <v/>
      </c>
      <c r="K1047" s="26">
        <f>IF(TRIM(Applications!J1047)="","",IFERROR(LOOKUP(2,1/ISNUMBER(SEARCH($R$2:$R$25,Applications!J1047)),$S$2:$S$25),""))</f>
        <v/>
      </c>
      <c r="L1047" s="26">
        <f>IF(K1047="","",IF(COUNTIF(K$2:K1047,K1047)=1,COUNTIF(K$2:K$2000,K1047)+(2001-ROW())/100000,""))</f>
        <v/>
      </c>
      <c r="M1047" s="26">
        <f>IF(TRIM(Applications!D1047)="","",TRIM(LEFT(TRIM(Applications!D1047),FIND(",",TRIM(Applications!D1047)&amp;",")-1)))</f>
        <v/>
      </c>
      <c r="N1047" s="26">
        <f>IF(M1047="","",IF(LEN(TRIM(LEFT(TRIM(MID(TRIM(Applications!D1047),FIND(",",TRIM(Applications!D1047)&amp;",")+1,200)),FIND(",",TRIM(MID(TRIM(Applications!D1047),FIND(",",TRIM(Applications!D1047)&amp;",")+1,200))&amp;",")-1)))=2,UPPER(TRIM(LEFT(TRIM(MID(TRIM(Applications!D1047),FIND(",",TRIM(Applications!D1047)&amp;",")+1,200)),FIND(",",TRIM(MID(TRIM(Applications!D1047),FIND(",",TRIM(Applications!D1047)&amp;",")+1,200))&amp;",")-1))),IFERROR(VLOOKUP(LOWER(TRIM(LEFT(TRIM(MID(TRIM(Applications!D1047),FIND(",",TRIM(Applications!D1047)&amp;",")+1,200)),FIND(",",TRIM(MID(TRIM(Applications!D1047),FIND(",",TRIM(Applications!D1047)&amp;",")+1,200))&amp;",")-1))),$U$2:$V$67,2,FALSE),"")))</f>
        <v/>
      </c>
      <c r="O1047" s="26">
        <f>IF(M1047="","",IF(N1047="",M1047,M1047&amp;", "&amp;N1047))</f>
        <v/>
      </c>
      <c r="P1047" s="26">
        <f>IF(O1047="","",IF(COUNTIF(O$2:O1047,O1047)=1,COUNTIF(O$2:O$2000,O1047)+(2001-ROW())/100000,""))</f>
        <v/>
      </c>
    </row>
    <row r="1048">
      <c r="A1048" s="26">
        <f>IF(AND(ISNUMBER(Applications!A1048),ISNUMBER(Applications!M1048),OR(UPPER(TRIM(Applications!I1048))="INTERVIEWING",UPPER(TRIM(Applications!I1048))="REJECTED",UPPER(TRIM(Applications!I1048))="OFFER")),IF(Applications!M1048&gt;=Applications!A1048,Applications!M1048-Applications!A1048,""),"")</f>
        <v/>
      </c>
      <c r="B1048" s="26">
        <f>IF(AND(D1048=1,ISNUMBER(Applications!A1048)),WEEKDAY(Applications!A1048),"")</f>
        <v/>
      </c>
      <c r="C1048" s="27">
        <f>IF(AND(D1048=1,ISNUMBER(Applications!A1048)),Applications!A1048-WEEKDAY(Applications!A1048,3),"")</f>
        <v/>
      </c>
      <c r="D1048" s="26">
        <f>IF(OR(UPPER(TRIM(Applications!I1048))="APPLIED",UPPER(TRIM(Applications!I1048))="INTERVIEWING",UPPER(TRIM(Applications!I1048))="REJECTED",UPPER(TRIM(Applications!I1048))="OFFER"),1,0)</f>
        <v/>
      </c>
      <c r="E1048" s="26">
        <f>IF(AND(ISNUMBER(Applications!M1048),OR(N(Applications!O1048)&gt;0,UPPER(TRIM(Applications!I1048))="INTERVIEWING",UPPER(TRIM(Applications!I1048))="OFFER")),Applications!M1048-WEEKDAY(Applications!M1048,3),"")</f>
        <v/>
      </c>
      <c r="F1048" s="26">
        <f>IF(AND(UPPER(TRIM(Applications!I1048))="SKIPPED",ISNUMBER(Applications!A1048)),Applications!A1048-WEEKDAY(Applications!A1048,3),"")</f>
        <v/>
      </c>
      <c r="G1048" s="26">
        <f>IF(AND(UPPER(TRIM(Applications!I1048))="BOOKMARKED",ISNUMBER(Applications!A1048)),Applications!A1048-WEEKDAY(Applications!A1048,3),"")</f>
        <v/>
      </c>
      <c r="H1048" s="26">
        <f>IF(AND(UPPER(TRIM(Applications!I1048))="NOT APPLIED",ISNUMBER(Applications!A1048)),Applications!A1048-WEEKDAY(Applications!A1048,3),"")</f>
        <v/>
      </c>
      <c r="I1048" s="26">
        <f>IF(AND(UPPER(TRIM(Applications!I1048))="REJECTED",ISNUMBER(Applications!M1048)),Applications!M1048-WEEKDAY(Applications!M1048,3),"")</f>
        <v/>
      </c>
      <c r="J1048" s="26">
        <f>IF(AND(UPPER(TRIM(Applications!I1048))="OFFER",ISNUMBER(Applications!M1048)),Applications!M1048-WEEKDAY(Applications!M1048,3),"")</f>
        <v/>
      </c>
      <c r="K1048" s="26">
        <f>IF(TRIM(Applications!J1048)="","",IFERROR(LOOKUP(2,1/ISNUMBER(SEARCH($R$2:$R$25,Applications!J1048)),$S$2:$S$25),""))</f>
        <v/>
      </c>
      <c r="L1048" s="26">
        <f>IF(K1048="","",IF(COUNTIF(K$2:K1048,K1048)=1,COUNTIF(K$2:K$2000,K1048)+(2001-ROW())/100000,""))</f>
        <v/>
      </c>
      <c r="M1048" s="26">
        <f>IF(TRIM(Applications!D1048)="","",TRIM(LEFT(TRIM(Applications!D1048),FIND(",",TRIM(Applications!D1048)&amp;",")-1)))</f>
        <v/>
      </c>
      <c r="N1048" s="26">
        <f>IF(M1048="","",IF(LEN(TRIM(LEFT(TRIM(MID(TRIM(Applications!D1048),FIND(",",TRIM(Applications!D1048)&amp;",")+1,200)),FIND(",",TRIM(MID(TRIM(Applications!D1048),FIND(",",TRIM(Applications!D1048)&amp;",")+1,200))&amp;",")-1)))=2,UPPER(TRIM(LEFT(TRIM(MID(TRIM(Applications!D1048),FIND(",",TRIM(Applications!D1048)&amp;",")+1,200)),FIND(",",TRIM(MID(TRIM(Applications!D1048),FIND(",",TRIM(Applications!D1048)&amp;",")+1,200))&amp;",")-1))),IFERROR(VLOOKUP(LOWER(TRIM(LEFT(TRIM(MID(TRIM(Applications!D1048),FIND(",",TRIM(Applications!D1048)&amp;",")+1,200)),FIND(",",TRIM(MID(TRIM(Applications!D1048),FIND(",",TRIM(Applications!D1048)&amp;",")+1,200))&amp;",")-1))),$U$2:$V$67,2,FALSE),"")))</f>
        <v/>
      </c>
      <c r="O1048" s="26">
        <f>IF(M1048="","",IF(N1048="",M1048,M1048&amp;", "&amp;N1048))</f>
        <v/>
      </c>
      <c r="P1048" s="26">
        <f>IF(O1048="","",IF(COUNTIF(O$2:O1048,O1048)=1,COUNTIF(O$2:O$2000,O1048)+(2001-ROW())/100000,""))</f>
        <v/>
      </c>
    </row>
    <row r="1049">
      <c r="A1049" s="26">
        <f>IF(AND(ISNUMBER(Applications!A1049),ISNUMBER(Applications!M1049),OR(UPPER(TRIM(Applications!I1049))="INTERVIEWING",UPPER(TRIM(Applications!I1049))="REJECTED",UPPER(TRIM(Applications!I1049))="OFFER")),IF(Applications!M1049&gt;=Applications!A1049,Applications!M1049-Applications!A1049,""),"")</f>
        <v/>
      </c>
      <c r="B1049" s="26">
        <f>IF(AND(D1049=1,ISNUMBER(Applications!A1049)),WEEKDAY(Applications!A1049),"")</f>
        <v/>
      </c>
      <c r="C1049" s="27">
        <f>IF(AND(D1049=1,ISNUMBER(Applications!A1049)),Applications!A1049-WEEKDAY(Applications!A1049,3),"")</f>
        <v/>
      </c>
      <c r="D1049" s="26">
        <f>IF(OR(UPPER(TRIM(Applications!I1049))="APPLIED",UPPER(TRIM(Applications!I1049))="INTERVIEWING",UPPER(TRIM(Applications!I1049))="REJECTED",UPPER(TRIM(Applications!I1049))="OFFER"),1,0)</f>
        <v/>
      </c>
      <c r="E1049" s="26">
        <f>IF(AND(ISNUMBER(Applications!M1049),OR(N(Applications!O1049)&gt;0,UPPER(TRIM(Applications!I1049))="INTERVIEWING",UPPER(TRIM(Applications!I1049))="OFFER")),Applications!M1049-WEEKDAY(Applications!M1049,3),"")</f>
        <v/>
      </c>
      <c r="F1049" s="26">
        <f>IF(AND(UPPER(TRIM(Applications!I1049))="SKIPPED",ISNUMBER(Applications!A1049)),Applications!A1049-WEEKDAY(Applications!A1049,3),"")</f>
        <v/>
      </c>
      <c r="G1049" s="26">
        <f>IF(AND(UPPER(TRIM(Applications!I1049))="BOOKMARKED",ISNUMBER(Applications!A1049)),Applications!A1049-WEEKDAY(Applications!A1049,3),"")</f>
        <v/>
      </c>
      <c r="H1049" s="26">
        <f>IF(AND(UPPER(TRIM(Applications!I1049))="NOT APPLIED",ISNUMBER(Applications!A1049)),Applications!A1049-WEEKDAY(Applications!A1049,3),"")</f>
        <v/>
      </c>
      <c r="I1049" s="26">
        <f>IF(AND(UPPER(TRIM(Applications!I1049))="REJECTED",ISNUMBER(Applications!M1049)),Applications!M1049-WEEKDAY(Applications!M1049,3),"")</f>
        <v/>
      </c>
      <c r="J1049" s="26">
        <f>IF(AND(UPPER(TRIM(Applications!I1049))="OFFER",ISNUMBER(Applications!M1049)),Applications!M1049-WEEKDAY(Applications!M1049,3),"")</f>
        <v/>
      </c>
      <c r="K1049" s="26">
        <f>IF(TRIM(Applications!J1049)="","",IFERROR(LOOKUP(2,1/ISNUMBER(SEARCH($R$2:$R$25,Applications!J1049)),$S$2:$S$25),""))</f>
        <v/>
      </c>
      <c r="L1049" s="26">
        <f>IF(K1049="","",IF(COUNTIF(K$2:K1049,K1049)=1,COUNTIF(K$2:K$2000,K1049)+(2001-ROW())/100000,""))</f>
        <v/>
      </c>
      <c r="M1049" s="26">
        <f>IF(TRIM(Applications!D1049)="","",TRIM(LEFT(TRIM(Applications!D1049),FIND(",",TRIM(Applications!D1049)&amp;",")-1)))</f>
        <v/>
      </c>
      <c r="N1049" s="26">
        <f>IF(M1049="","",IF(LEN(TRIM(LEFT(TRIM(MID(TRIM(Applications!D1049),FIND(",",TRIM(Applications!D1049)&amp;",")+1,200)),FIND(",",TRIM(MID(TRIM(Applications!D1049),FIND(",",TRIM(Applications!D1049)&amp;",")+1,200))&amp;",")-1)))=2,UPPER(TRIM(LEFT(TRIM(MID(TRIM(Applications!D1049),FIND(",",TRIM(Applications!D1049)&amp;",")+1,200)),FIND(",",TRIM(MID(TRIM(Applications!D1049),FIND(",",TRIM(Applications!D1049)&amp;",")+1,200))&amp;",")-1))),IFERROR(VLOOKUP(LOWER(TRIM(LEFT(TRIM(MID(TRIM(Applications!D1049),FIND(",",TRIM(Applications!D1049)&amp;",")+1,200)),FIND(",",TRIM(MID(TRIM(Applications!D1049),FIND(",",TRIM(Applications!D1049)&amp;",")+1,200))&amp;",")-1))),$U$2:$V$67,2,FALSE),"")))</f>
        <v/>
      </c>
      <c r="O1049" s="26">
        <f>IF(M1049="","",IF(N1049="",M1049,M1049&amp;", "&amp;N1049))</f>
        <v/>
      </c>
      <c r="P1049" s="26">
        <f>IF(O1049="","",IF(COUNTIF(O$2:O1049,O1049)=1,COUNTIF(O$2:O$2000,O1049)+(2001-ROW())/100000,""))</f>
        <v/>
      </c>
    </row>
    <row r="1050">
      <c r="A1050" s="26">
        <f>IF(AND(ISNUMBER(Applications!A1050),ISNUMBER(Applications!M1050),OR(UPPER(TRIM(Applications!I1050))="INTERVIEWING",UPPER(TRIM(Applications!I1050))="REJECTED",UPPER(TRIM(Applications!I1050))="OFFER")),IF(Applications!M1050&gt;=Applications!A1050,Applications!M1050-Applications!A1050,""),"")</f>
        <v/>
      </c>
      <c r="B1050" s="26">
        <f>IF(AND(D1050=1,ISNUMBER(Applications!A1050)),WEEKDAY(Applications!A1050),"")</f>
        <v/>
      </c>
      <c r="C1050" s="27">
        <f>IF(AND(D1050=1,ISNUMBER(Applications!A1050)),Applications!A1050-WEEKDAY(Applications!A1050,3),"")</f>
        <v/>
      </c>
      <c r="D1050" s="26">
        <f>IF(OR(UPPER(TRIM(Applications!I1050))="APPLIED",UPPER(TRIM(Applications!I1050))="INTERVIEWING",UPPER(TRIM(Applications!I1050))="REJECTED",UPPER(TRIM(Applications!I1050))="OFFER"),1,0)</f>
        <v/>
      </c>
      <c r="E1050" s="26">
        <f>IF(AND(ISNUMBER(Applications!M1050),OR(N(Applications!O1050)&gt;0,UPPER(TRIM(Applications!I1050))="INTERVIEWING",UPPER(TRIM(Applications!I1050))="OFFER")),Applications!M1050-WEEKDAY(Applications!M1050,3),"")</f>
        <v/>
      </c>
      <c r="F1050" s="26">
        <f>IF(AND(UPPER(TRIM(Applications!I1050))="SKIPPED",ISNUMBER(Applications!A1050)),Applications!A1050-WEEKDAY(Applications!A1050,3),"")</f>
        <v/>
      </c>
      <c r="G1050" s="26">
        <f>IF(AND(UPPER(TRIM(Applications!I1050))="BOOKMARKED",ISNUMBER(Applications!A1050)),Applications!A1050-WEEKDAY(Applications!A1050,3),"")</f>
        <v/>
      </c>
      <c r="H1050" s="26">
        <f>IF(AND(UPPER(TRIM(Applications!I1050))="NOT APPLIED",ISNUMBER(Applications!A1050)),Applications!A1050-WEEKDAY(Applications!A1050,3),"")</f>
        <v/>
      </c>
      <c r="I1050" s="26">
        <f>IF(AND(UPPER(TRIM(Applications!I1050))="REJECTED",ISNUMBER(Applications!M1050)),Applications!M1050-WEEKDAY(Applications!M1050,3),"")</f>
        <v/>
      </c>
      <c r="J1050" s="26">
        <f>IF(AND(UPPER(TRIM(Applications!I1050))="OFFER",ISNUMBER(Applications!M1050)),Applications!M1050-WEEKDAY(Applications!M1050,3),"")</f>
        <v/>
      </c>
      <c r="K1050" s="26">
        <f>IF(TRIM(Applications!J1050)="","",IFERROR(LOOKUP(2,1/ISNUMBER(SEARCH($R$2:$R$25,Applications!J1050)),$S$2:$S$25),""))</f>
        <v/>
      </c>
      <c r="L1050" s="26">
        <f>IF(K1050="","",IF(COUNTIF(K$2:K1050,K1050)=1,COUNTIF(K$2:K$2000,K1050)+(2001-ROW())/100000,""))</f>
        <v/>
      </c>
      <c r="M1050" s="26">
        <f>IF(TRIM(Applications!D1050)="","",TRIM(LEFT(TRIM(Applications!D1050),FIND(",",TRIM(Applications!D1050)&amp;",")-1)))</f>
        <v/>
      </c>
      <c r="N1050" s="26">
        <f>IF(M1050="","",IF(LEN(TRIM(LEFT(TRIM(MID(TRIM(Applications!D1050),FIND(",",TRIM(Applications!D1050)&amp;",")+1,200)),FIND(",",TRIM(MID(TRIM(Applications!D1050),FIND(",",TRIM(Applications!D1050)&amp;",")+1,200))&amp;",")-1)))=2,UPPER(TRIM(LEFT(TRIM(MID(TRIM(Applications!D1050),FIND(",",TRIM(Applications!D1050)&amp;",")+1,200)),FIND(",",TRIM(MID(TRIM(Applications!D1050),FIND(",",TRIM(Applications!D1050)&amp;",")+1,200))&amp;",")-1))),IFERROR(VLOOKUP(LOWER(TRIM(LEFT(TRIM(MID(TRIM(Applications!D1050),FIND(",",TRIM(Applications!D1050)&amp;",")+1,200)),FIND(",",TRIM(MID(TRIM(Applications!D1050),FIND(",",TRIM(Applications!D1050)&amp;",")+1,200))&amp;",")-1))),$U$2:$V$67,2,FALSE),"")))</f>
        <v/>
      </c>
      <c r="O1050" s="26">
        <f>IF(M1050="","",IF(N1050="",M1050,M1050&amp;", "&amp;N1050))</f>
        <v/>
      </c>
      <c r="P1050" s="26">
        <f>IF(O1050="","",IF(COUNTIF(O$2:O1050,O1050)=1,COUNTIF(O$2:O$2000,O1050)+(2001-ROW())/100000,""))</f>
        <v/>
      </c>
    </row>
    <row r="1051">
      <c r="A1051" s="26">
        <f>IF(AND(ISNUMBER(Applications!A1051),ISNUMBER(Applications!M1051),OR(UPPER(TRIM(Applications!I1051))="INTERVIEWING",UPPER(TRIM(Applications!I1051))="REJECTED",UPPER(TRIM(Applications!I1051))="OFFER")),IF(Applications!M1051&gt;=Applications!A1051,Applications!M1051-Applications!A1051,""),"")</f>
        <v/>
      </c>
      <c r="B1051" s="26">
        <f>IF(AND(D1051=1,ISNUMBER(Applications!A1051)),WEEKDAY(Applications!A1051),"")</f>
        <v/>
      </c>
      <c r="C1051" s="27">
        <f>IF(AND(D1051=1,ISNUMBER(Applications!A1051)),Applications!A1051-WEEKDAY(Applications!A1051,3),"")</f>
        <v/>
      </c>
      <c r="D1051" s="26">
        <f>IF(OR(UPPER(TRIM(Applications!I1051))="APPLIED",UPPER(TRIM(Applications!I1051))="INTERVIEWING",UPPER(TRIM(Applications!I1051))="REJECTED",UPPER(TRIM(Applications!I1051))="OFFER"),1,0)</f>
        <v/>
      </c>
      <c r="E1051" s="26">
        <f>IF(AND(ISNUMBER(Applications!M1051),OR(N(Applications!O1051)&gt;0,UPPER(TRIM(Applications!I1051))="INTERVIEWING",UPPER(TRIM(Applications!I1051))="OFFER")),Applications!M1051-WEEKDAY(Applications!M1051,3),"")</f>
        <v/>
      </c>
      <c r="F1051" s="26">
        <f>IF(AND(UPPER(TRIM(Applications!I1051))="SKIPPED",ISNUMBER(Applications!A1051)),Applications!A1051-WEEKDAY(Applications!A1051,3),"")</f>
        <v/>
      </c>
      <c r="G1051" s="26">
        <f>IF(AND(UPPER(TRIM(Applications!I1051))="BOOKMARKED",ISNUMBER(Applications!A1051)),Applications!A1051-WEEKDAY(Applications!A1051,3),"")</f>
        <v/>
      </c>
      <c r="H1051" s="26">
        <f>IF(AND(UPPER(TRIM(Applications!I1051))="NOT APPLIED",ISNUMBER(Applications!A1051)),Applications!A1051-WEEKDAY(Applications!A1051,3),"")</f>
        <v/>
      </c>
      <c r="I1051" s="26">
        <f>IF(AND(UPPER(TRIM(Applications!I1051))="REJECTED",ISNUMBER(Applications!M1051)),Applications!M1051-WEEKDAY(Applications!M1051,3),"")</f>
        <v/>
      </c>
      <c r="J1051" s="26">
        <f>IF(AND(UPPER(TRIM(Applications!I1051))="OFFER",ISNUMBER(Applications!M1051)),Applications!M1051-WEEKDAY(Applications!M1051,3),"")</f>
        <v/>
      </c>
      <c r="K1051" s="26">
        <f>IF(TRIM(Applications!J1051)="","",IFERROR(LOOKUP(2,1/ISNUMBER(SEARCH($R$2:$R$25,Applications!J1051)),$S$2:$S$25),""))</f>
        <v/>
      </c>
      <c r="L1051" s="26">
        <f>IF(K1051="","",IF(COUNTIF(K$2:K1051,K1051)=1,COUNTIF(K$2:K$2000,K1051)+(2001-ROW())/100000,""))</f>
        <v/>
      </c>
      <c r="M1051" s="26">
        <f>IF(TRIM(Applications!D1051)="","",TRIM(LEFT(TRIM(Applications!D1051),FIND(",",TRIM(Applications!D1051)&amp;",")-1)))</f>
        <v/>
      </c>
      <c r="N1051" s="26">
        <f>IF(M1051="","",IF(LEN(TRIM(LEFT(TRIM(MID(TRIM(Applications!D1051),FIND(",",TRIM(Applications!D1051)&amp;",")+1,200)),FIND(",",TRIM(MID(TRIM(Applications!D1051),FIND(",",TRIM(Applications!D1051)&amp;",")+1,200))&amp;",")-1)))=2,UPPER(TRIM(LEFT(TRIM(MID(TRIM(Applications!D1051),FIND(",",TRIM(Applications!D1051)&amp;",")+1,200)),FIND(",",TRIM(MID(TRIM(Applications!D1051),FIND(",",TRIM(Applications!D1051)&amp;",")+1,200))&amp;",")-1))),IFERROR(VLOOKUP(LOWER(TRIM(LEFT(TRIM(MID(TRIM(Applications!D1051),FIND(",",TRIM(Applications!D1051)&amp;",")+1,200)),FIND(",",TRIM(MID(TRIM(Applications!D1051),FIND(",",TRIM(Applications!D1051)&amp;",")+1,200))&amp;",")-1))),$U$2:$V$67,2,FALSE),"")))</f>
        <v/>
      </c>
      <c r="O1051" s="26">
        <f>IF(M1051="","",IF(N1051="",M1051,M1051&amp;", "&amp;N1051))</f>
        <v/>
      </c>
      <c r="P1051" s="26">
        <f>IF(O1051="","",IF(COUNTIF(O$2:O1051,O1051)=1,COUNTIF(O$2:O$2000,O1051)+(2001-ROW())/100000,""))</f>
        <v/>
      </c>
    </row>
    <row r="1052">
      <c r="A1052" s="26">
        <f>IF(AND(ISNUMBER(Applications!A1052),ISNUMBER(Applications!M1052),OR(UPPER(TRIM(Applications!I1052))="INTERVIEWING",UPPER(TRIM(Applications!I1052))="REJECTED",UPPER(TRIM(Applications!I1052))="OFFER")),IF(Applications!M1052&gt;=Applications!A1052,Applications!M1052-Applications!A1052,""),"")</f>
        <v/>
      </c>
      <c r="B1052" s="26">
        <f>IF(AND(D1052=1,ISNUMBER(Applications!A1052)),WEEKDAY(Applications!A1052),"")</f>
        <v/>
      </c>
      <c r="C1052" s="27">
        <f>IF(AND(D1052=1,ISNUMBER(Applications!A1052)),Applications!A1052-WEEKDAY(Applications!A1052,3),"")</f>
        <v/>
      </c>
      <c r="D1052" s="26">
        <f>IF(OR(UPPER(TRIM(Applications!I1052))="APPLIED",UPPER(TRIM(Applications!I1052))="INTERVIEWING",UPPER(TRIM(Applications!I1052))="REJECTED",UPPER(TRIM(Applications!I1052))="OFFER"),1,0)</f>
        <v/>
      </c>
      <c r="E1052" s="26">
        <f>IF(AND(ISNUMBER(Applications!M1052),OR(N(Applications!O1052)&gt;0,UPPER(TRIM(Applications!I1052))="INTERVIEWING",UPPER(TRIM(Applications!I1052))="OFFER")),Applications!M1052-WEEKDAY(Applications!M1052,3),"")</f>
        <v/>
      </c>
      <c r="F1052" s="26">
        <f>IF(AND(UPPER(TRIM(Applications!I1052))="SKIPPED",ISNUMBER(Applications!A1052)),Applications!A1052-WEEKDAY(Applications!A1052,3),"")</f>
        <v/>
      </c>
      <c r="G1052" s="26">
        <f>IF(AND(UPPER(TRIM(Applications!I1052))="BOOKMARKED",ISNUMBER(Applications!A1052)),Applications!A1052-WEEKDAY(Applications!A1052,3),"")</f>
        <v/>
      </c>
      <c r="H1052" s="26">
        <f>IF(AND(UPPER(TRIM(Applications!I1052))="NOT APPLIED",ISNUMBER(Applications!A1052)),Applications!A1052-WEEKDAY(Applications!A1052,3),"")</f>
        <v/>
      </c>
      <c r="I1052" s="26">
        <f>IF(AND(UPPER(TRIM(Applications!I1052))="REJECTED",ISNUMBER(Applications!M1052)),Applications!M1052-WEEKDAY(Applications!M1052,3),"")</f>
        <v/>
      </c>
      <c r="J1052" s="26">
        <f>IF(AND(UPPER(TRIM(Applications!I1052))="OFFER",ISNUMBER(Applications!M1052)),Applications!M1052-WEEKDAY(Applications!M1052,3),"")</f>
        <v/>
      </c>
      <c r="K1052" s="26">
        <f>IF(TRIM(Applications!J1052)="","",IFERROR(LOOKUP(2,1/ISNUMBER(SEARCH($R$2:$R$25,Applications!J1052)),$S$2:$S$25),""))</f>
        <v/>
      </c>
      <c r="L1052" s="26">
        <f>IF(K1052="","",IF(COUNTIF(K$2:K1052,K1052)=1,COUNTIF(K$2:K$2000,K1052)+(2001-ROW())/100000,""))</f>
        <v/>
      </c>
      <c r="M1052" s="26">
        <f>IF(TRIM(Applications!D1052)="","",TRIM(LEFT(TRIM(Applications!D1052),FIND(",",TRIM(Applications!D1052)&amp;",")-1)))</f>
        <v/>
      </c>
      <c r="N1052" s="26">
        <f>IF(M1052="","",IF(LEN(TRIM(LEFT(TRIM(MID(TRIM(Applications!D1052),FIND(",",TRIM(Applications!D1052)&amp;",")+1,200)),FIND(",",TRIM(MID(TRIM(Applications!D1052),FIND(",",TRIM(Applications!D1052)&amp;",")+1,200))&amp;",")-1)))=2,UPPER(TRIM(LEFT(TRIM(MID(TRIM(Applications!D1052),FIND(",",TRIM(Applications!D1052)&amp;",")+1,200)),FIND(",",TRIM(MID(TRIM(Applications!D1052),FIND(",",TRIM(Applications!D1052)&amp;",")+1,200))&amp;",")-1))),IFERROR(VLOOKUP(LOWER(TRIM(LEFT(TRIM(MID(TRIM(Applications!D1052),FIND(",",TRIM(Applications!D1052)&amp;",")+1,200)),FIND(",",TRIM(MID(TRIM(Applications!D1052),FIND(",",TRIM(Applications!D1052)&amp;",")+1,200))&amp;",")-1))),$U$2:$V$67,2,FALSE),"")))</f>
        <v/>
      </c>
      <c r="O1052" s="26">
        <f>IF(M1052="","",IF(N1052="",M1052,M1052&amp;", "&amp;N1052))</f>
        <v/>
      </c>
      <c r="P1052" s="26">
        <f>IF(O1052="","",IF(COUNTIF(O$2:O1052,O1052)=1,COUNTIF(O$2:O$2000,O1052)+(2001-ROW())/100000,""))</f>
        <v/>
      </c>
    </row>
    <row r="1053">
      <c r="A1053" s="26">
        <f>IF(AND(ISNUMBER(Applications!A1053),ISNUMBER(Applications!M1053),OR(UPPER(TRIM(Applications!I1053))="INTERVIEWING",UPPER(TRIM(Applications!I1053))="REJECTED",UPPER(TRIM(Applications!I1053))="OFFER")),IF(Applications!M1053&gt;=Applications!A1053,Applications!M1053-Applications!A1053,""),"")</f>
        <v/>
      </c>
      <c r="B1053" s="26">
        <f>IF(AND(D1053=1,ISNUMBER(Applications!A1053)),WEEKDAY(Applications!A1053),"")</f>
        <v/>
      </c>
      <c r="C1053" s="27">
        <f>IF(AND(D1053=1,ISNUMBER(Applications!A1053)),Applications!A1053-WEEKDAY(Applications!A1053,3),"")</f>
        <v/>
      </c>
      <c r="D1053" s="26">
        <f>IF(OR(UPPER(TRIM(Applications!I1053))="APPLIED",UPPER(TRIM(Applications!I1053))="INTERVIEWING",UPPER(TRIM(Applications!I1053))="REJECTED",UPPER(TRIM(Applications!I1053))="OFFER"),1,0)</f>
        <v/>
      </c>
      <c r="E1053" s="26">
        <f>IF(AND(ISNUMBER(Applications!M1053),OR(N(Applications!O1053)&gt;0,UPPER(TRIM(Applications!I1053))="INTERVIEWING",UPPER(TRIM(Applications!I1053))="OFFER")),Applications!M1053-WEEKDAY(Applications!M1053,3),"")</f>
        <v/>
      </c>
      <c r="F1053" s="26">
        <f>IF(AND(UPPER(TRIM(Applications!I1053))="SKIPPED",ISNUMBER(Applications!A1053)),Applications!A1053-WEEKDAY(Applications!A1053,3),"")</f>
        <v/>
      </c>
      <c r="G1053" s="26">
        <f>IF(AND(UPPER(TRIM(Applications!I1053))="BOOKMARKED",ISNUMBER(Applications!A1053)),Applications!A1053-WEEKDAY(Applications!A1053,3),"")</f>
        <v/>
      </c>
      <c r="H1053" s="26">
        <f>IF(AND(UPPER(TRIM(Applications!I1053))="NOT APPLIED",ISNUMBER(Applications!A1053)),Applications!A1053-WEEKDAY(Applications!A1053,3),"")</f>
        <v/>
      </c>
      <c r="I1053" s="26">
        <f>IF(AND(UPPER(TRIM(Applications!I1053))="REJECTED",ISNUMBER(Applications!M1053)),Applications!M1053-WEEKDAY(Applications!M1053,3),"")</f>
        <v/>
      </c>
      <c r="J1053" s="26">
        <f>IF(AND(UPPER(TRIM(Applications!I1053))="OFFER",ISNUMBER(Applications!M1053)),Applications!M1053-WEEKDAY(Applications!M1053,3),"")</f>
        <v/>
      </c>
      <c r="K1053" s="26">
        <f>IF(TRIM(Applications!J1053)="","",IFERROR(LOOKUP(2,1/ISNUMBER(SEARCH($R$2:$R$25,Applications!J1053)),$S$2:$S$25),""))</f>
        <v/>
      </c>
      <c r="L1053" s="26">
        <f>IF(K1053="","",IF(COUNTIF(K$2:K1053,K1053)=1,COUNTIF(K$2:K$2000,K1053)+(2001-ROW())/100000,""))</f>
        <v/>
      </c>
      <c r="M1053" s="26">
        <f>IF(TRIM(Applications!D1053)="","",TRIM(LEFT(TRIM(Applications!D1053),FIND(",",TRIM(Applications!D1053)&amp;",")-1)))</f>
        <v/>
      </c>
      <c r="N1053" s="26">
        <f>IF(M1053="","",IF(LEN(TRIM(LEFT(TRIM(MID(TRIM(Applications!D1053),FIND(",",TRIM(Applications!D1053)&amp;",")+1,200)),FIND(",",TRIM(MID(TRIM(Applications!D1053),FIND(",",TRIM(Applications!D1053)&amp;",")+1,200))&amp;",")-1)))=2,UPPER(TRIM(LEFT(TRIM(MID(TRIM(Applications!D1053),FIND(",",TRIM(Applications!D1053)&amp;",")+1,200)),FIND(",",TRIM(MID(TRIM(Applications!D1053),FIND(",",TRIM(Applications!D1053)&amp;",")+1,200))&amp;",")-1))),IFERROR(VLOOKUP(LOWER(TRIM(LEFT(TRIM(MID(TRIM(Applications!D1053),FIND(",",TRIM(Applications!D1053)&amp;",")+1,200)),FIND(",",TRIM(MID(TRIM(Applications!D1053),FIND(",",TRIM(Applications!D1053)&amp;",")+1,200))&amp;",")-1))),$U$2:$V$67,2,FALSE),"")))</f>
        <v/>
      </c>
      <c r="O1053" s="26">
        <f>IF(M1053="","",IF(N1053="",M1053,M1053&amp;", "&amp;N1053))</f>
        <v/>
      </c>
      <c r="P1053" s="26">
        <f>IF(O1053="","",IF(COUNTIF(O$2:O1053,O1053)=1,COUNTIF(O$2:O$2000,O1053)+(2001-ROW())/100000,""))</f>
        <v/>
      </c>
    </row>
    <row r="1054">
      <c r="A1054" s="26">
        <f>IF(AND(ISNUMBER(Applications!A1054),ISNUMBER(Applications!M1054),OR(UPPER(TRIM(Applications!I1054))="INTERVIEWING",UPPER(TRIM(Applications!I1054))="REJECTED",UPPER(TRIM(Applications!I1054))="OFFER")),IF(Applications!M1054&gt;=Applications!A1054,Applications!M1054-Applications!A1054,""),"")</f>
        <v/>
      </c>
      <c r="B1054" s="26">
        <f>IF(AND(D1054=1,ISNUMBER(Applications!A1054)),WEEKDAY(Applications!A1054),"")</f>
        <v/>
      </c>
      <c r="C1054" s="27">
        <f>IF(AND(D1054=1,ISNUMBER(Applications!A1054)),Applications!A1054-WEEKDAY(Applications!A1054,3),"")</f>
        <v/>
      </c>
      <c r="D1054" s="26">
        <f>IF(OR(UPPER(TRIM(Applications!I1054))="APPLIED",UPPER(TRIM(Applications!I1054))="INTERVIEWING",UPPER(TRIM(Applications!I1054))="REJECTED",UPPER(TRIM(Applications!I1054))="OFFER"),1,0)</f>
        <v/>
      </c>
      <c r="E1054" s="26">
        <f>IF(AND(ISNUMBER(Applications!M1054),OR(N(Applications!O1054)&gt;0,UPPER(TRIM(Applications!I1054))="INTERVIEWING",UPPER(TRIM(Applications!I1054))="OFFER")),Applications!M1054-WEEKDAY(Applications!M1054,3),"")</f>
        <v/>
      </c>
      <c r="F1054" s="26">
        <f>IF(AND(UPPER(TRIM(Applications!I1054))="SKIPPED",ISNUMBER(Applications!A1054)),Applications!A1054-WEEKDAY(Applications!A1054,3),"")</f>
        <v/>
      </c>
      <c r="G1054" s="26">
        <f>IF(AND(UPPER(TRIM(Applications!I1054))="BOOKMARKED",ISNUMBER(Applications!A1054)),Applications!A1054-WEEKDAY(Applications!A1054,3),"")</f>
        <v/>
      </c>
      <c r="H1054" s="26">
        <f>IF(AND(UPPER(TRIM(Applications!I1054))="NOT APPLIED",ISNUMBER(Applications!A1054)),Applications!A1054-WEEKDAY(Applications!A1054,3),"")</f>
        <v/>
      </c>
      <c r="I1054" s="26">
        <f>IF(AND(UPPER(TRIM(Applications!I1054))="REJECTED",ISNUMBER(Applications!M1054)),Applications!M1054-WEEKDAY(Applications!M1054,3),"")</f>
        <v/>
      </c>
      <c r="J1054" s="26">
        <f>IF(AND(UPPER(TRIM(Applications!I1054))="OFFER",ISNUMBER(Applications!M1054)),Applications!M1054-WEEKDAY(Applications!M1054,3),"")</f>
        <v/>
      </c>
      <c r="K1054" s="26">
        <f>IF(TRIM(Applications!J1054)="","",IFERROR(LOOKUP(2,1/ISNUMBER(SEARCH($R$2:$R$25,Applications!J1054)),$S$2:$S$25),""))</f>
        <v/>
      </c>
      <c r="L1054" s="26">
        <f>IF(K1054="","",IF(COUNTIF(K$2:K1054,K1054)=1,COUNTIF(K$2:K$2000,K1054)+(2001-ROW())/100000,""))</f>
        <v/>
      </c>
      <c r="M1054" s="26">
        <f>IF(TRIM(Applications!D1054)="","",TRIM(LEFT(TRIM(Applications!D1054),FIND(",",TRIM(Applications!D1054)&amp;",")-1)))</f>
        <v/>
      </c>
      <c r="N1054" s="26">
        <f>IF(M1054="","",IF(LEN(TRIM(LEFT(TRIM(MID(TRIM(Applications!D1054),FIND(",",TRIM(Applications!D1054)&amp;",")+1,200)),FIND(",",TRIM(MID(TRIM(Applications!D1054),FIND(",",TRIM(Applications!D1054)&amp;",")+1,200))&amp;",")-1)))=2,UPPER(TRIM(LEFT(TRIM(MID(TRIM(Applications!D1054),FIND(",",TRIM(Applications!D1054)&amp;",")+1,200)),FIND(",",TRIM(MID(TRIM(Applications!D1054),FIND(",",TRIM(Applications!D1054)&amp;",")+1,200))&amp;",")-1))),IFERROR(VLOOKUP(LOWER(TRIM(LEFT(TRIM(MID(TRIM(Applications!D1054),FIND(",",TRIM(Applications!D1054)&amp;",")+1,200)),FIND(",",TRIM(MID(TRIM(Applications!D1054),FIND(",",TRIM(Applications!D1054)&amp;",")+1,200))&amp;",")-1))),$U$2:$V$67,2,FALSE),"")))</f>
        <v/>
      </c>
      <c r="O1054" s="26">
        <f>IF(M1054="","",IF(N1054="",M1054,M1054&amp;", "&amp;N1054))</f>
        <v/>
      </c>
      <c r="P1054" s="26">
        <f>IF(O1054="","",IF(COUNTIF(O$2:O1054,O1054)=1,COUNTIF(O$2:O$2000,O1054)+(2001-ROW())/100000,""))</f>
        <v/>
      </c>
    </row>
    <row r="1055">
      <c r="A1055" s="26">
        <f>IF(AND(ISNUMBER(Applications!A1055),ISNUMBER(Applications!M1055),OR(UPPER(TRIM(Applications!I1055))="INTERVIEWING",UPPER(TRIM(Applications!I1055))="REJECTED",UPPER(TRIM(Applications!I1055))="OFFER")),IF(Applications!M1055&gt;=Applications!A1055,Applications!M1055-Applications!A1055,""),"")</f>
        <v/>
      </c>
      <c r="B1055" s="26">
        <f>IF(AND(D1055=1,ISNUMBER(Applications!A1055)),WEEKDAY(Applications!A1055),"")</f>
        <v/>
      </c>
      <c r="C1055" s="27">
        <f>IF(AND(D1055=1,ISNUMBER(Applications!A1055)),Applications!A1055-WEEKDAY(Applications!A1055,3),"")</f>
        <v/>
      </c>
      <c r="D1055" s="26">
        <f>IF(OR(UPPER(TRIM(Applications!I1055))="APPLIED",UPPER(TRIM(Applications!I1055))="INTERVIEWING",UPPER(TRIM(Applications!I1055))="REJECTED",UPPER(TRIM(Applications!I1055))="OFFER"),1,0)</f>
        <v/>
      </c>
      <c r="E1055" s="26">
        <f>IF(AND(ISNUMBER(Applications!M1055),OR(N(Applications!O1055)&gt;0,UPPER(TRIM(Applications!I1055))="INTERVIEWING",UPPER(TRIM(Applications!I1055))="OFFER")),Applications!M1055-WEEKDAY(Applications!M1055,3),"")</f>
        <v/>
      </c>
      <c r="F1055" s="26">
        <f>IF(AND(UPPER(TRIM(Applications!I1055))="SKIPPED",ISNUMBER(Applications!A1055)),Applications!A1055-WEEKDAY(Applications!A1055,3),"")</f>
        <v/>
      </c>
      <c r="G1055" s="26">
        <f>IF(AND(UPPER(TRIM(Applications!I1055))="BOOKMARKED",ISNUMBER(Applications!A1055)),Applications!A1055-WEEKDAY(Applications!A1055,3),"")</f>
        <v/>
      </c>
      <c r="H1055" s="26">
        <f>IF(AND(UPPER(TRIM(Applications!I1055))="NOT APPLIED",ISNUMBER(Applications!A1055)),Applications!A1055-WEEKDAY(Applications!A1055,3),"")</f>
        <v/>
      </c>
      <c r="I1055" s="26">
        <f>IF(AND(UPPER(TRIM(Applications!I1055))="REJECTED",ISNUMBER(Applications!M1055)),Applications!M1055-WEEKDAY(Applications!M1055,3),"")</f>
        <v/>
      </c>
      <c r="J1055" s="26">
        <f>IF(AND(UPPER(TRIM(Applications!I1055))="OFFER",ISNUMBER(Applications!M1055)),Applications!M1055-WEEKDAY(Applications!M1055,3),"")</f>
        <v/>
      </c>
      <c r="K1055" s="26">
        <f>IF(TRIM(Applications!J1055)="","",IFERROR(LOOKUP(2,1/ISNUMBER(SEARCH($R$2:$R$25,Applications!J1055)),$S$2:$S$25),""))</f>
        <v/>
      </c>
      <c r="L1055" s="26">
        <f>IF(K1055="","",IF(COUNTIF(K$2:K1055,K1055)=1,COUNTIF(K$2:K$2000,K1055)+(2001-ROW())/100000,""))</f>
        <v/>
      </c>
      <c r="M1055" s="26">
        <f>IF(TRIM(Applications!D1055)="","",TRIM(LEFT(TRIM(Applications!D1055),FIND(",",TRIM(Applications!D1055)&amp;",")-1)))</f>
        <v/>
      </c>
      <c r="N1055" s="26">
        <f>IF(M1055="","",IF(LEN(TRIM(LEFT(TRIM(MID(TRIM(Applications!D1055),FIND(",",TRIM(Applications!D1055)&amp;",")+1,200)),FIND(",",TRIM(MID(TRIM(Applications!D1055),FIND(",",TRIM(Applications!D1055)&amp;",")+1,200))&amp;",")-1)))=2,UPPER(TRIM(LEFT(TRIM(MID(TRIM(Applications!D1055),FIND(",",TRIM(Applications!D1055)&amp;",")+1,200)),FIND(",",TRIM(MID(TRIM(Applications!D1055),FIND(",",TRIM(Applications!D1055)&amp;",")+1,200))&amp;",")-1))),IFERROR(VLOOKUP(LOWER(TRIM(LEFT(TRIM(MID(TRIM(Applications!D1055),FIND(",",TRIM(Applications!D1055)&amp;",")+1,200)),FIND(",",TRIM(MID(TRIM(Applications!D1055),FIND(",",TRIM(Applications!D1055)&amp;",")+1,200))&amp;",")-1))),$U$2:$V$67,2,FALSE),"")))</f>
        <v/>
      </c>
      <c r="O1055" s="26">
        <f>IF(M1055="","",IF(N1055="",M1055,M1055&amp;", "&amp;N1055))</f>
        <v/>
      </c>
      <c r="P1055" s="26">
        <f>IF(O1055="","",IF(COUNTIF(O$2:O1055,O1055)=1,COUNTIF(O$2:O$2000,O1055)+(2001-ROW())/100000,""))</f>
        <v/>
      </c>
    </row>
    <row r="1056">
      <c r="A1056" s="26">
        <f>IF(AND(ISNUMBER(Applications!A1056),ISNUMBER(Applications!M1056),OR(UPPER(TRIM(Applications!I1056))="INTERVIEWING",UPPER(TRIM(Applications!I1056))="REJECTED",UPPER(TRIM(Applications!I1056))="OFFER")),IF(Applications!M1056&gt;=Applications!A1056,Applications!M1056-Applications!A1056,""),"")</f>
        <v/>
      </c>
      <c r="B1056" s="26">
        <f>IF(AND(D1056=1,ISNUMBER(Applications!A1056)),WEEKDAY(Applications!A1056),"")</f>
        <v/>
      </c>
      <c r="C1056" s="27">
        <f>IF(AND(D1056=1,ISNUMBER(Applications!A1056)),Applications!A1056-WEEKDAY(Applications!A1056,3),"")</f>
        <v/>
      </c>
      <c r="D1056" s="26">
        <f>IF(OR(UPPER(TRIM(Applications!I1056))="APPLIED",UPPER(TRIM(Applications!I1056))="INTERVIEWING",UPPER(TRIM(Applications!I1056))="REJECTED",UPPER(TRIM(Applications!I1056))="OFFER"),1,0)</f>
        <v/>
      </c>
      <c r="E1056" s="26">
        <f>IF(AND(ISNUMBER(Applications!M1056),OR(N(Applications!O1056)&gt;0,UPPER(TRIM(Applications!I1056))="INTERVIEWING",UPPER(TRIM(Applications!I1056))="OFFER")),Applications!M1056-WEEKDAY(Applications!M1056,3),"")</f>
        <v/>
      </c>
      <c r="F1056" s="26">
        <f>IF(AND(UPPER(TRIM(Applications!I1056))="SKIPPED",ISNUMBER(Applications!A1056)),Applications!A1056-WEEKDAY(Applications!A1056,3),"")</f>
        <v/>
      </c>
      <c r="G1056" s="26">
        <f>IF(AND(UPPER(TRIM(Applications!I1056))="BOOKMARKED",ISNUMBER(Applications!A1056)),Applications!A1056-WEEKDAY(Applications!A1056,3),"")</f>
        <v/>
      </c>
      <c r="H1056" s="26">
        <f>IF(AND(UPPER(TRIM(Applications!I1056))="NOT APPLIED",ISNUMBER(Applications!A1056)),Applications!A1056-WEEKDAY(Applications!A1056,3),"")</f>
        <v/>
      </c>
      <c r="I1056" s="26">
        <f>IF(AND(UPPER(TRIM(Applications!I1056))="REJECTED",ISNUMBER(Applications!M1056)),Applications!M1056-WEEKDAY(Applications!M1056,3),"")</f>
        <v/>
      </c>
      <c r="J1056" s="26">
        <f>IF(AND(UPPER(TRIM(Applications!I1056))="OFFER",ISNUMBER(Applications!M1056)),Applications!M1056-WEEKDAY(Applications!M1056,3),"")</f>
        <v/>
      </c>
      <c r="K1056" s="26">
        <f>IF(TRIM(Applications!J1056)="","",IFERROR(LOOKUP(2,1/ISNUMBER(SEARCH($R$2:$R$25,Applications!J1056)),$S$2:$S$25),""))</f>
        <v/>
      </c>
      <c r="L1056" s="26">
        <f>IF(K1056="","",IF(COUNTIF(K$2:K1056,K1056)=1,COUNTIF(K$2:K$2000,K1056)+(2001-ROW())/100000,""))</f>
        <v/>
      </c>
      <c r="M1056" s="26">
        <f>IF(TRIM(Applications!D1056)="","",TRIM(LEFT(TRIM(Applications!D1056),FIND(",",TRIM(Applications!D1056)&amp;",")-1)))</f>
        <v/>
      </c>
      <c r="N1056" s="26">
        <f>IF(M1056="","",IF(LEN(TRIM(LEFT(TRIM(MID(TRIM(Applications!D1056),FIND(",",TRIM(Applications!D1056)&amp;",")+1,200)),FIND(",",TRIM(MID(TRIM(Applications!D1056),FIND(",",TRIM(Applications!D1056)&amp;",")+1,200))&amp;",")-1)))=2,UPPER(TRIM(LEFT(TRIM(MID(TRIM(Applications!D1056),FIND(",",TRIM(Applications!D1056)&amp;",")+1,200)),FIND(",",TRIM(MID(TRIM(Applications!D1056),FIND(",",TRIM(Applications!D1056)&amp;",")+1,200))&amp;",")-1))),IFERROR(VLOOKUP(LOWER(TRIM(LEFT(TRIM(MID(TRIM(Applications!D1056),FIND(",",TRIM(Applications!D1056)&amp;",")+1,200)),FIND(",",TRIM(MID(TRIM(Applications!D1056),FIND(",",TRIM(Applications!D1056)&amp;",")+1,200))&amp;",")-1))),$U$2:$V$67,2,FALSE),"")))</f>
        <v/>
      </c>
      <c r="O1056" s="26">
        <f>IF(M1056="","",IF(N1056="",M1056,M1056&amp;", "&amp;N1056))</f>
        <v/>
      </c>
      <c r="P1056" s="26">
        <f>IF(O1056="","",IF(COUNTIF(O$2:O1056,O1056)=1,COUNTIF(O$2:O$2000,O1056)+(2001-ROW())/100000,""))</f>
        <v/>
      </c>
    </row>
    <row r="1057">
      <c r="A1057" s="26">
        <f>IF(AND(ISNUMBER(Applications!A1057),ISNUMBER(Applications!M1057),OR(UPPER(TRIM(Applications!I1057))="INTERVIEWING",UPPER(TRIM(Applications!I1057))="REJECTED",UPPER(TRIM(Applications!I1057))="OFFER")),IF(Applications!M1057&gt;=Applications!A1057,Applications!M1057-Applications!A1057,""),"")</f>
        <v/>
      </c>
      <c r="B1057" s="26">
        <f>IF(AND(D1057=1,ISNUMBER(Applications!A1057)),WEEKDAY(Applications!A1057),"")</f>
        <v/>
      </c>
      <c r="C1057" s="27">
        <f>IF(AND(D1057=1,ISNUMBER(Applications!A1057)),Applications!A1057-WEEKDAY(Applications!A1057,3),"")</f>
        <v/>
      </c>
      <c r="D1057" s="26">
        <f>IF(OR(UPPER(TRIM(Applications!I1057))="APPLIED",UPPER(TRIM(Applications!I1057))="INTERVIEWING",UPPER(TRIM(Applications!I1057))="REJECTED",UPPER(TRIM(Applications!I1057))="OFFER"),1,0)</f>
        <v/>
      </c>
      <c r="E1057" s="26">
        <f>IF(AND(ISNUMBER(Applications!M1057),OR(N(Applications!O1057)&gt;0,UPPER(TRIM(Applications!I1057))="INTERVIEWING",UPPER(TRIM(Applications!I1057))="OFFER")),Applications!M1057-WEEKDAY(Applications!M1057,3),"")</f>
        <v/>
      </c>
      <c r="F1057" s="26">
        <f>IF(AND(UPPER(TRIM(Applications!I1057))="SKIPPED",ISNUMBER(Applications!A1057)),Applications!A1057-WEEKDAY(Applications!A1057,3),"")</f>
        <v/>
      </c>
      <c r="G1057" s="26">
        <f>IF(AND(UPPER(TRIM(Applications!I1057))="BOOKMARKED",ISNUMBER(Applications!A1057)),Applications!A1057-WEEKDAY(Applications!A1057,3),"")</f>
        <v/>
      </c>
      <c r="H1057" s="26">
        <f>IF(AND(UPPER(TRIM(Applications!I1057))="NOT APPLIED",ISNUMBER(Applications!A1057)),Applications!A1057-WEEKDAY(Applications!A1057,3),"")</f>
        <v/>
      </c>
      <c r="I1057" s="26">
        <f>IF(AND(UPPER(TRIM(Applications!I1057))="REJECTED",ISNUMBER(Applications!M1057)),Applications!M1057-WEEKDAY(Applications!M1057,3),"")</f>
        <v/>
      </c>
      <c r="J1057" s="26">
        <f>IF(AND(UPPER(TRIM(Applications!I1057))="OFFER",ISNUMBER(Applications!M1057)),Applications!M1057-WEEKDAY(Applications!M1057,3),"")</f>
        <v/>
      </c>
      <c r="K1057" s="26">
        <f>IF(TRIM(Applications!J1057)="","",IFERROR(LOOKUP(2,1/ISNUMBER(SEARCH($R$2:$R$25,Applications!J1057)),$S$2:$S$25),""))</f>
        <v/>
      </c>
      <c r="L1057" s="26">
        <f>IF(K1057="","",IF(COUNTIF(K$2:K1057,K1057)=1,COUNTIF(K$2:K$2000,K1057)+(2001-ROW())/100000,""))</f>
        <v/>
      </c>
      <c r="M1057" s="26">
        <f>IF(TRIM(Applications!D1057)="","",TRIM(LEFT(TRIM(Applications!D1057),FIND(",",TRIM(Applications!D1057)&amp;",")-1)))</f>
        <v/>
      </c>
      <c r="N1057" s="26">
        <f>IF(M1057="","",IF(LEN(TRIM(LEFT(TRIM(MID(TRIM(Applications!D1057),FIND(",",TRIM(Applications!D1057)&amp;",")+1,200)),FIND(",",TRIM(MID(TRIM(Applications!D1057),FIND(",",TRIM(Applications!D1057)&amp;",")+1,200))&amp;",")-1)))=2,UPPER(TRIM(LEFT(TRIM(MID(TRIM(Applications!D1057),FIND(",",TRIM(Applications!D1057)&amp;",")+1,200)),FIND(",",TRIM(MID(TRIM(Applications!D1057),FIND(",",TRIM(Applications!D1057)&amp;",")+1,200))&amp;",")-1))),IFERROR(VLOOKUP(LOWER(TRIM(LEFT(TRIM(MID(TRIM(Applications!D1057),FIND(",",TRIM(Applications!D1057)&amp;",")+1,200)),FIND(",",TRIM(MID(TRIM(Applications!D1057),FIND(",",TRIM(Applications!D1057)&amp;",")+1,200))&amp;",")-1))),$U$2:$V$67,2,FALSE),"")))</f>
        <v/>
      </c>
      <c r="O1057" s="26">
        <f>IF(M1057="","",IF(N1057="",M1057,M1057&amp;", "&amp;N1057))</f>
        <v/>
      </c>
      <c r="P1057" s="26">
        <f>IF(O1057="","",IF(COUNTIF(O$2:O1057,O1057)=1,COUNTIF(O$2:O$2000,O1057)+(2001-ROW())/100000,""))</f>
        <v/>
      </c>
    </row>
    <row r="1058">
      <c r="A1058" s="26">
        <f>IF(AND(ISNUMBER(Applications!A1058),ISNUMBER(Applications!M1058),OR(UPPER(TRIM(Applications!I1058))="INTERVIEWING",UPPER(TRIM(Applications!I1058))="REJECTED",UPPER(TRIM(Applications!I1058))="OFFER")),IF(Applications!M1058&gt;=Applications!A1058,Applications!M1058-Applications!A1058,""),"")</f>
        <v/>
      </c>
      <c r="B1058" s="26">
        <f>IF(AND(D1058=1,ISNUMBER(Applications!A1058)),WEEKDAY(Applications!A1058),"")</f>
        <v/>
      </c>
      <c r="C1058" s="27">
        <f>IF(AND(D1058=1,ISNUMBER(Applications!A1058)),Applications!A1058-WEEKDAY(Applications!A1058,3),"")</f>
        <v/>
      </c>
      <c r="D1058" s="26">
        <f>IF(OR(UPPER(TRIM(Applications!I1058))="APPLIED",UPPER(TRIM(Applications!I1058))="INTERVIEWING",UPPER(TRIM(Applications!I1058))="REJECTED",UPPER(TRIM(Applications!I1058))="OFFER"),1,0)</f>
        <v/>
      </c>
      <c r="E1058" s="26">
        <f>IF(AND(ISNUMBER(Applications!M1058),OR(N(Applications!O1058)&gt;0,UPPER(TRIM(Applications!I1058))="INTERVIEWING",UPPER(TRIM(Applications!I1058))="OFFER")),Applications!M1058-WEEKDAY(Applications!M1058,3),"")</f>
        <v/>
      </c>
      <c r="F1058" s="26">
        <f>IF(AND(UPPER(TRIM(Applications!I1058))="SKIPPED",ISNUMBER(Applications!A1058)),Applications!A1058-WEEKDAY(Applications!A1058,3),"")</f>
        <v/>
      </c>
      <c r="G1058" s="26">
        <f>IF(AND(UPPER(TRIM(Applications!I1058))="BOOKMARKED",ISNUMBER(Applications!A1058)),Applications!A1058-WEEKDAY(Applications!A1058,3),"")</f>
        <v/>
      </c>
      <c r="H1058" s="26">
        <f>IF(AND(UPPER(TRIM(Applications!I1058))="NOT APPLIED",ISNUMBER(Applications!A1058)),Applications!A1058-WEEKDAY(Applications!A1058,3),"")</f>
        <v/>
      </c>
      <c r="I1058" s="26">
        <f>IF(AND(UPPER(TRIM(Applications!I1058))="REJECTED",ISNUMBER(Applications!M1058)),Applications!M1058-WEEKDAY(Applications!M1058,3),"")</f>
        <v/>
      </c>
      <c r="J1058" s="26">
        <f>IF(AND(UPPER(TRIM(Applications!I1058))="OFFER",ISNUMBER(Applications!M1058)),Applications!M1058-WEEKDAY(Applications!M1058,3),"")</f>
        <v/>
      </c>
      <c r="K1058" s="26">
        <f>IF(TRIM(Applications!J1058)="","",IFERROR(LOOKUP(2,1/ISNUMBER(SEARCH($R$2:$R$25,Applications!J1058)),$S$2:$S$25),""))</f>
        <v/>
      </c>
      <c r="L1058" s="26">
        <f>IF(K1058="","",IF(COUNTIF(K$2:K1058,K1058)=1,COUNTIF(K$2:K$2000,K1058)+(2001-ROW())/100000,""))</f>
        <v/>
      </c>
      <c r="M1058" s="26">
        <f>IF(TRIM(Applications!D1058)="","",TRIM(LEFT(TRIM(Applications!D1058),FIND(",",TRIM(Applications!D1058)&amp;",")-1)))</f>
        <v/>
      </c>
      <c r="N1058" s="26">
        <f>IF(M1058="","",IF(LEN(TRIM(LEFT(TRIM(MID(TRIM(Applications!D1058),FIND(",",TRIM(Applications!D1058)&amp;",")+1,200)),FIND(",",TRIM(MID(TRIM(Applications!D1058),FIND(",",TRIM(Applications!D1058)&amp;",")+1,200))&amp;",")-1)))=2,UPPER(TRIM(LEFT(TRIM(MID(TRIM(Applications!D1058),FIND(",",TRIM(Applications!D1058)&amp;",")+1,200)),FIND(",",TRIM(MID(TRIM(Applications!D1058),FIND(",",TRIM(Applications!D1058)&amp;",")+1,200))&amp;",")-1))),IFERROR(VLOOKUP(LOWER(TRIM(LEFT(TRIM(MID(TRIM(Applications!D1058),FIND(",",TRIM(Applications!D1058)&amp;",")+1,200)),FIND(",",TRIM(MID(TRIM(Applications!D1058),FIND(",",TRIM(Applications!D1058)&amp;",")+1,200))&amp;",")-1))),$U$2:$V$67,2,FALSE),"")))</f>
        <v/>
      </c>
      <c r="O1058" s="26">
        <f>IF(M1058="","",IF(N1058="",M1058,M1058&amp;", "&amp;N1058))</f>
        <v/>
      </c>
      <c r="P1058" s="26">
        <f>IF(O1058="","",IF(COUNTIF(O$2:O1058,O1058)=1,COUNTIF(O$2:O$2000,O1058)+(2001-ROW())/100000,""))</f>
        <v/>
      </c>
    </row>
    <row r="1059">
      <c r="A1059" s="26">
        <f>IF(AND(ISNUMBER(Applications!A1059),ISNUMBER(Applications!M1059),OR(UPPER(TRIM(Applications!I1059))="INTERVIEWING",UPPER(TRIM(Applications!I1059))="REJECTED",UPPER(TRIM(Applications!I1059))="OFFER")),IF(Applications!M1059&gt;=Applications!A1059,Applications!M1059-Applications!A1059,""),"")</f>
        <v/>
      </c>
      <c r="B1059" s="26">
        <f>IF(AND(D1059=1,ISNUMBER(Applications!A1059)),WEEKDAY(Applications!A1059),"")</f>
        <v/>
      </c>
      <c r="C1059" s="27">
        <f>IF(AND(D1059=1,ISNUMBER(Applications!A1059)),Applications!A1059-WEEKDAY(Applications!A1059,3),"")</f>
        <v/>
      </c>
      <c r="D1059" s="26">
        <f>IF(OR(UPPER(TRIM(Applications!I1059))="APPLIED",UPPER(TRIM(Applications!I1059))="INTERVIEWING",UPPER(TRIM(Applications!I1059))="REJECTED",UPPER(TRIM(Applications!I1059))="OFFER"),1,0)</f>
        <v/>
      </c>
      <c r="E1059" s="26">
        <f>IF(AND(ISNUMBER(Applications!M1059),OR(N(Applications!O1059)&gt;0,UPPER(TRIM(Applications!I1059))="INTERVIEWING",UPPER(TRIM(Applications!I1059))="OFFER")),Applications!M1059-WEEKDAY(Applications!M1059,3),"")</f>
        <v/>
      </c>
      <c r="F1059" s="26">
        <f>IF(AND(UPPER(TRIM(Applications!I1059))="SKIPPED",ISNUMBER(Applications!A1059)),Applications!A1059-WEEKDAY(Applications!A1059,3),"")</f>
        <v/>
      </c>
      <c r="G1059" s="26">
        <f>IF(AND(UPPER(TRIM(Applications!I1059))="BOOKMARKED",ISNUMBER(Applications!A1059)),Applications!A1059-WEEKDAY(Applications!A1059,3),"")</f>
        <v/>
      </c>
      <c r="H1059" s="26">
        <f>IF(AND(UPPER(TRIM(Applications!I1059))="NOT APPLIED",ISNUMBER(Applications!A1059)),Applications!A1059-WEEKDAY(Applications!A1059,3),"")</f>
        <v/>
      </c>
      <c r="I1059" s="26">
        <f>IF(AND(UPPER(TRIM(Applications!I1059))="REJECTED",ISNUMBER(Applications!M1059)),Applications!M1059-WEEKDAY(Applications!M1059,3),"")</f>
        <v/>
      </c>
      <c r="J1059" s="26">
        <f>IF(AND(UPPER(TRIM(Applications!I1059))="OFFER",ISNUMBER(Applications!M1059)),Applications!M1059-WEEKDAY(Applications!M1059,3),"")</f>
        <v/>
      </c>
      <c r="K1059" s="26">
        <f>IF(TRIM(Applications!J1059)="","",IFERROR(LOOKUP(2,1/ISNUMBER(SEARCH($R$2:$R$25,Applications!J1059)),$S$2:$S$25),""))</f>
        <v/>
      </c>
      <c r="L1059" s="26">
        <f>IF(K1059="","",IF(COUNTIF(K$2:K1059,K1059)=1,COUNTIF(K$2:K$2000,K1059)+(2001-ROW())/100000,""))</f>
        <v/>
      </c>
      <c r="M1059" s="26">
        <f>IF(TRIM(Applications!D1059)="","",TRIM(LEFT(TRIM(Applications!D1059),FIND(",",TRIM(Applications!D1059)&amp;",")-1)))</f>
        <v/>
      </c>
      <c r="N1059" s="26">
        <f>IF(M1059="","",IF(LEN(TRIM(LEFT(TRIM(MID(TRIM(Applications!D1059),FIND(",",TRIM(Applications!D1059)&amp;",")+1,200)),FIND(",",TRIM(MID(TRIM(Applications!D1059),FIND(",",TRIM(Applications!D1059)&amp;",")+1,200))&amp;",")-1)))=2,UPPER(TRIM(LEFT(TRIM(MID(TRIM(Applications!D1059),FIND(",",TRIM(Applications!D1059)&amp;",")+1,200)),FIND(",",TRIM(MID(TRIM(Applications!D1059),FIND(",",TRIM(Applications!D1059)&amp;",")+1,200))&amp;",")-1))),IFERROR(VLOOKUP(LOWER(TRIM(LEFT(TRIM(MID(TRIM(Applications!D1059),FIND(",",TRIM(Applications!D1059)&amp;",")+1,200)),FIND(",",TRIM(MID(TRIM(Applications!D1059),FIND(",",TRIM(Applications!D1059)&amp;",")+1,200))&amp;",")-1))),$U$2:$V$67,2,FALSE),"")))</f>
        <v/>
      </c>
      <c r="O1059" s="26">
        <f>IF(M1059="","",IF(N1059="",M1059,M1059&amp;", "&amp;N1059))</f>
        <v/>
      </c>
      <c r="P1059" s="26">
        <f>IF(O1059="","",IF(COUNTIF(O$2:O1059,O1059)=1,COUNTIF(O$2:O$2000,O1059)+(2001-ROW())/100000,""))</f>
        <v/>
      </c>
    </row>
    <row r="1060">
      <c r="A1060" s="26">
        <f>IF(AND(ISNUMBER(Applications!A1060),ISNUMBER(Applications!M1060),OR(UPPER(TRIM(Applications!I1060))="INTERVIEWING",UPPER(TRIM(Applications!I1060))="REJECTED",UPPER(TRIM(Applications!I1060))="OFFER")),IF(Applications!M1060&gt;=Applications!A1060,Applications!M1060-Applications!A1060,""),"")</f>
        <v/>
      </c>
      <c r="B1060" s="26">
        <f>IF(AND(D1060=1,ISNUMBER(Applications!A1060)),WEEKDAY(Applications!A1060),"")</f>
        <v/>
      </c>
      <c r="C1060" s="27">
        <f>IF(AND(D1060=1,ISNUMBER(Applications!A1060)),Applications!A1060-WEEKDAY(Applications!A1060,3),"")</f>
        <v/>
      </c>
      <c r="D1060" s="26">
        <f>IF(OR(UPPER(TRIM(Applications!I1060))="APPLIED",UPPER(TRIM(Applications!I1060))="INTERVIEWING",UPPER(TRIM(Applications!I1060))="REJECTED",UPPER(TRIM(Applications!I1060))="OFFER"),1,0)</f>
        <v/>
      </c>
      <c r="E1060" s="26">
        <f>IF(AND(ISNUMBER(Applications!M1060),OR(N(Applications!O1060)&gt;0,UPPER(TRIM(Applications!I1060))="INTERVIEWING",UPPER(TRIM(Applications!I1060))="OFFER")),Applications!M1060-WEEKDAY(Applications!M1060,3),"")</f>
        <v/>
      </c>
      <c r="F1060" s="26">
        <f>IF(AND(UPPER(TRIM(Applications!I1060))="SKIPPED",ISNUMBER(Applications!A1060)),Applications!A1060-WEEKDAY(Applications!A1060,3),"")</f>
        <v/>
      </c>
      <c r="G1060" s="26">
        <f>IF(AND(UPPER(TRIM(Applications!I1060))="BOOKMARKED",ISNUMBER(Applications!A1060)),Applications!A1060-WEEKDAY(Applications!A1060,3),"")</f>
        <v/>
      </c>
      <c r="H1060" s="26">
        <f>IF(AND(UPPER(TRIM(Applications!I1060))="NOT APPLIED",ISNUMBER(Applications!A1060)),Applications!A1060-WEEKDAY(Applications!A1060,3),"")</f>
        <v/>
      </c>
      <c r="I1060" s="26">
        <f>IF(AND(UPPER(TRIM(Applications!I1060))="REJECTED",ISNUMBER(Applications!M1060)),Applications!M1060-WEEKDAY(Applications!M1060,3),"")</f>
        <v/>
      </c>
      <c r="J1060" s="26">
        <f>IF(AND(UPPER(TRIM(Applications!I1060))="OFFER",ISNUMBER(Applications!M1060)),Applications!M1060-WEEKDAY(Applications!M1060,3),"")</f>
        <v/>
      </c>
      <c r="K1060" s="26">
        <f>IF(TRIM(Applications!J1060)="","",IFERROR(LOOKUP(2,1/ISNUMBER(SEARCH($R$2:$R$25,Applications!J1060)),$S$2:$S$25),""))</f>
        <v/>
      </c>
      <c r="L1060" s="26">
        <f>IF(K1060="","",IF(COUNTIF(K$2:K1060,K1060)=1,COUNTIF(K$2:K$2000,K1060)+(2001-ROW())/100000,""))</f>
        <v/>
      </c>
      <c r="M1060" s="26">
        <f>IF(TRIM(Applications!D1060)="","",TRIM(LEFT(TRIM(Applications!D1060),FIND(",",TRIM(Applications!D1060)&amp;",")-1)))</f>
        <v/>
      </c>
      <c r="N1060" s="26">
        <f>IF(M1060="","",IF(LEN(TRIM(LEFT(TRIM(MID(TRIM(Applications!D1060),FIND(",",TRIM(Applications!D1060)&amp;",")+1,200)),FIND(",",TRIM(MID(TRIM(Applications!D1060),FIND(",",TRIM(Applications!D1060)&amp;",")+1,200))&amp;",")-1)))=2,UPPER(TRIM(LEFT(TRIM(MID(TRIM(Applications!D1060),FIND(",",TRIM(Applications!D1060)&amp;",")+1,200)),FIND(",",TRIM(MID(TRIM(Applications!D1060),FIND(",",TRIM(Applications!D1060)&amp;",")+1,200))&amp;",")-1))),IFERROR(VLOOKUP(LOWER(TRIM(LEFT(TRIM(MID(TRIM(Applications!D1060),FIND(",",TRIM(Applications!D1060)&amp;",")+1,200)),FIND(",",TRIM(MID(TRIM(Applications!D1060),FIND(",",TRIM(Applications!D1060)&amp;",")+1,200))&amp;",")-1))),$U$2:$V$67,2,FALSE),"")))</f>
        <v/>
      </c>
      <c r="O1060" s="26">
        <f>IF(M1060="","",IF(N1060="",M1060,M1060&amp;", "&amp;N1060))</f>
        <v/>
      </c>
      <c r="P1060" s="26">
        <f>IF(O1060="","",IF(COUNTIF(O$2:O1060,O1060)=1,COUNTIF(O$2:O$2000,O1060)+(2001-ROW())/100000,""))</f>
        <v/>
      </c>
    </row>
    <row r="1061">
      <c r="A1061" s="26">
        <f>IF(AND(ISNUMBER(Applications!A1061),ISNUMBER(Applications!M1061),OR(UPPER(TRIM(Applications!I1061))="INTERVIEWING",UPPER(TRIM(Applications!I1061))="REJECTED",UPPER(TRIM(Applications!I1061))="OFFER")),IF(Applications!M1061&gt;=Applications!A1061,Applications!M1061-Applications!A1061,""),"")</f>
        <v/>
      </c>
      <c r="B1061" s="26">
        <f>IF(AND(D1061=1,ISNUMBER(Applications!A1061)),WEEKDAY(Applications!A1061),"")</f>
        <v/>
      </c>
      <c r="C1061" s="27">
        <f>IF(AND(D1061=1,ISNUMBER(Applications!A1061)),Applications!A1061-WEEKDAY(Applications!A1061,3),"")</f>
        <v/>
      </c>
      <c r="D1061" s="26">
        <f>IF(OR(UPPER(TRIM(Applications!I1061))="APPLIED",UPPER(TRIM(Applications!I1061))="INTERVIEWING",UPPER(TRIM(Applications!I1061))="REJECTED",UPPER(TRIM(Applications!I1061))="OFFER"),1,0)</f>
        <v/>
      </c>
      <c r="E1061" s="26">
        <f>IF(AND(ISNUMBER(Applications!M1061),OR(N(Applications!O1061)&gt;0,UPPER(TRIM(Applications!I1061))="INTERVIEWING",UPPER(TRIM(Applications!I1061))="OFFER")),Applications!M1061-WEEKDAY(Applications!M1061,3),"")</f>
        <v/>
      </c>
      <c r="F1061" s="26">
        <f>IF(AND(UPPER(TRIM(Applications!I1061))="SKIPPED",ISNUMBER(Applications!A1061)),Applications!A1061-WEEKDAY(Applications!A1061,3),"")</f>
        <v/>
      </c>
      <c r="G1061" s="26">
        <f>IF(AND(UPPER(TRIM(Applications!I1061))="BOOKMARKED",ISNUMBER(Applications!A1061)),Applications!A1061-WEEKDAY(Applications!A1061,3),"")</f>
        <v/>
      </c>
      <c r="H1061" s="26">
        <f>IF(AND(UPPER(TRIM(Applications!I1061))="NOT APPLIED",ISNUMBER(Applications!A1061)),Applications!A1061-WEEKDAY(Applications!A1061,3),"")</f>
        <v/>
      </c>
      <c r="I1061" s="26">
        <f>IF(AND(UPPER(TRIM(Applications!I1061))="REJECTED",ISNUMBER(Applications!M1061)),Applications!M1061-WEEKDAY(Applications!M1061,3),"")</f>
        <v/>
      </c>
      <c r="J1061" s="26">
        <f>IF(AND(UPPER(TRIM(Applications!I1061))="OFFER",ISNUMBER(Applications!M1061)),Applications!M1061-WEEKDAY(Applications!M1061,3),"")</f>
        <v/>
      </c>
      <c r="K1061" s="26">
        <f>IF(TRIM(Applications!J1061)="","",IFERROR(LOOKUP(2,1/ISNUMBER(SEARCH($R$2:$R$25,Applications!J1061)),$S$2:$S$25),""))</f>
        <v/>
      </c>
      <c r="L1061" s="26">
        <f>IF(K1061="","",IF(COUNTIF(K$2:K1061,K1061)=1,COUNTIF(K$2:K$2000,K1061)+(2001-ROW())/100000,""))</f>
        <v/>
      </c>
      <c r="M1061" s="26">
        <f>IF(TRIM(Applications!D1061)="","",TRIM(LEFT(TRIM(Applications!D1061),FIND(",",TRIM(Applications!D1061)&amp;",")-1)))</f>
        <v/>
      </c>
      <c r="N1061" s="26">
        <f>IF(M1061="","",IF(LEN(TRIM(LEFT(TRIM(MID(TRIM(Applications!D1061),FIND(",",TRIM(Applications!D1061)&amp;",")+1,200)),FIND(",",TRIM(MID(TRIM(Applications!D1061),FIND(",",TRIM(Applications!D1061)&amp;",")+1,200))&amp;",")-1)))=2,UPPER(TRIM(LEFT(TRIM(MID(TRIM(Applications!D1061),FIND(",",TRIM(Applications!D1061)&amp;",")+1,200)),FIND(",",TRIM(MID(TRIM(Applications!D1061),FIND(",",TRIM(Applications!D1061)&amp;",")+1,200))&amp;",")-1))),IFERROR(VLOOKUP(LOWER(TRIM(LEFT(TRIM(MID(TRIM(Applications!D1061),FIND(",",TRIM(Applications!D1061)&amp;",")+1,200)),FIND(",",TRIM(MID(TRIM(Applications!D1061),FIND(",",TRIM(Applications!D1061)&amp;",")+1,200))&amp;",")-1))),$U$2:$V$67,2,FALSE),"")))</f>
        <v/>
      </c>
      <c r="O1061" s="26">
        <f>IF(M1061="","",IF(N1061="",M1061,M1061&amp;", "&amp;N1061))</f>
        <v/>
      </c>
      <c r="P1061" s="26">
        <f>IF(O1061="","",IF(COUNTIF(O$2:O1061,O1061)=1,COUNTIF(O$2:O$2000,O1061)+(2001-ROW())/100000,""))</f>
        <v/>
      </c>
    </row>
    <row r="1062">
      <c r="A1062" s="26">
        <f>IF(AND(ISNUMBER(Applications!A1062),ISNUMBER(Applications!M1062),OR(UPPER(TRIM(Applications!I1062))="INTERVIEWING",UPPER(TRIM(Applications!I1062))="REJECTED",UPPER(TRIM(Applications!I1062))="OFFER")),IF(Applications!M1062&gt;=Applications!A1062,Applications!M1062-Applications!A1062,""),"")</f>
        <v/>
      </c>
      <c r="B1062" s="26">
        <f>IF(AND(D1062=1,ISNUMBER(Applications!A1062)),WEEKDAY(Applications!A1062),"")</f>
        <v/>
      </c>
      <c r="C1062" s="27">
        <f>IF(AND(D1062=1,ISNUMBER(Applications!A1062)),Applications!A1062-WEEKDAY(Applications!A1062,3),"")</f>
        <v/>
      </c>
      <c r="D1062" s="26">
        <f>IF(OR(UPPER(TRIM(Applications!I1062))="APPLIED",UPPER(TRIM(Applications!I1062))="INTERVIEWING",UPPER(TRIM(Applications!I1062))="REJECTED",UPPER(TRIM(Applications!I1062))="OFFER"),1,0)</f>
        <v/>
      </c>
      <c r="E1062" s="26">
        <f>IF(AND(ISNUMBER(Applications!M1062),OR(N(Applications!O1062)&gt;0,UPPER(TRIM(Applications!I1062))="INTERVIEWING",UPPER(TRIM(Applications!I1062))="OFFER")),Applications!M1062-WEEKDAY(Applications!M1062,3),"")</f>
        <v/>
      </c>
      <c r="F1062" s="26">
        <f>IF(AND(UPPER(TRIM(Applications!I1062))="SKIPPED",ISNUMBER(Applications!A1062)),Applications!A1062-WEEKDAY(Applications!A1062,3),"")</f>
        <v/>
      </c>
      <c r="G1062" s="26">
        <f>IF(AND(UPPER(TRIM(Applications!I1062))="BOOKMARKED",ISNUMBER(Applications!A1062)),Applications!A1062-WEEKDAY(Applications!A1062,3),"")</f>
        <v/>
      </c>
      <c r="H1062" s="26">
        <f>IF(AND(UPPER(TRIM(Applications!I1062))="NOT APPLIED",ISNUMBER(Applications!A1062)),Applications!A1062-WEEKDAY(Applications!A1062,3),"")</f>
        <v/>
      </c>
      <c r="I1062" s="26">
        <f>IF(AND(UPPER(TRIM(Applications!I1062))="REJECTED",ISNUMBER(Applications!M1062)),Applications!M1062-WEEKDAY(Applications!M1062,3),"")</f>
        <v/>
      </c>
      <c r="J1062" s="26">
        <f>IF(AND(UPPER(TRIM(Applications!I1062))="OFFER",ISNUMBER(Applications!M1062)),Applications!M1062-WEEKDAY(Applications!M1062,3),"")</f>
        <v/>
      </c>
      <c r="K1062" s="26">
        <f>IF(TRIM(Applications!J1062)="","",IFERROR(LOOKUP(2,1/ISNUMBER(SEARCH($R$2:$R$25,Applications!J1062)),$S$2:$S$25),""))</f>
        <v/>
      </c>
      <c r="L1062" s="26">
        <f>IF(K1062="","",IF(COUNTIF(K$2:K1062,K1062)=1,COUNTIF(K$2:K$2000,K1062)+(2001-ROW())/100000,""))</f>
        <v/>
      </c>
      <c r="M1062" s="26">
        <f>IF(TRIM(Applications!D1062)="","",TRIM(LEFT(TRIM(Applications!D1062),FIND(",",TRIM(Applications!D1062)&amp;",")-1)))</f>
        <v/>
      </c>
      <c r="N1062" s="26">
        <f>IF(M1062="","",IF(LEN(TRIM(LEFT(TRIM(MID(TRIM(Applications!D1062),FIND(",",TRIM(Applications!D1062)&amp;",")+1,200)),FIND(",",TRIM(MID(TRIM(Applications!D1062),FIND(",",TRIM(Applications!D1062)&amp;",")+1,200))&amp;",")-1)))=2,UPPER(TRIM(LEFT(TRIM(MID(TRIM(Applications!D1062),FIND(",",TRIM(Applications!D1062)&amp;",")+1,200)),FIND(",",TRIM(MID(TRIM(Applications!D1062),FIND(",",TRIM(Applications!D1062)&amp;",")+1,200))&amp;",")-1))),IFERROR(VLOOKUP(LOWER(TRIM(LEFT(TRIM(MID(TRIM(Applications!D1062),FIND(",",TRIM(Applications!D1062)&amp;",")+1,200)),FIND(",",TRIM(MID(TRIM(Applications!D1062),FIND(",",TRIM(Applications!D1062)&amp;",")+1,200))&amp;",")-1))),$U$2:$V$67,2,FALSE),"")))</f>
        <v/>
      </c>
      <c r="O1062" s="26">
        <f>IF(M1062="","",IF(N1062="",M1062,M1062&amp;", "&amp;N1062))</f>
        <v/>
      </c>
      <c r="P1062" s="26">
        <f>IF(O1062="","",IF(COUNTIF(O$2:O1062,O1062)=1,COUNTIF(O$2:O$2000,O1062)+(2001-ROW())/100000,""))</f>
        <v/>
      </c>
    </row>
    <row r="1063">
      <c r="A1063" s="26">
        <f>IF(AND(ISNUMBER(Applications!A1063),ISNUMBER(Applications!M1063),OR(UPPER(TRIM(Applications!I1063))="INTERVIEWING",UPPER(TRIM(Applications!I1063))="REJECTED",UPPER(TRIM(Applications!I1063))="OFFER")),IF(Applications!M1063&gt;=Applications!A1063,Applications!M1063-Applications!A1063,""),"")</f>
        <v/>
      </c>
      <c r="B1063" s="26">
        <f>IF(AND(D1063=1,ISNUMBER(Applications!A1063)),WEEKDAY(Applications!A1063),"")</f>
        <v/>
      </c>
      <c r="C1063" s="27">
        <f>IF(AND(D1063=1,ISNUMBER(Applications!A1063)),Applications!A1063-WEEKDAY(Applications!A1063,3),"")</f>
        <v/>
      </c>
      <c r="D1063" s="26">
        <f>IF(OR(UPPER(TRIM(Applications!I1063))="APPLIED",UPPER(TRIM(Applications!I1063))="INTERVIEWING",UPPER(TRIM(Applications!I1063))="REJECTED",UPPER(TRIM(Applications!I1063))="OFFER"),1,0)</f>
        <v/>
      </c>
      <c r="E1063" s="26">
        <f>IF(AND(ISNUMBER(Applications!M1063),OR(N(Applications!O1063)&gt;0,UPPER(TRIM(Applications!I1063))="INTERVIEWING",UPPER(TRIM(Applications!I1063))="OFFER")),Applications!M1063-WEEKDAY(Applications!M1063,3),"")</f>
        <v/>
      </c>
      <c r="F1063" s="26">
        <f>IF(AND(UPPER(TRIM(Applications!I1063))="SKIPPED",ISNUMBER(Applications!A1063)),Applications!A1063-WEEKDAY(Applications!A1063,3),"")</f>
        <v/>
      </c>
      <c r="G1063" s="26">
        <f>IF(AND(UPPER(TRIM(Applications!I1063))="BOOKMARKED",ISNUMBER(Applications!A1063)),Applications!A1063-WEEKDAY(Applications!A1063,3),"")</f>
        <v/>
      </c>
      <c r="H1063" s="26">
        <f>IF(AND(UPPER(TRIM(Applications!I1063))="NOT APPLIED",ISNUMBER(Applications!A1063)),Applications!A1063-WEEKDAY(Applications!A1063,3),"")</f>
        <v/>
      </c>
      <c r="I1063" s="26">
        <f>IF(AND(UPPER(TRIM(Applications!I1063))="REJECTED",ISNUMBER(Applications!M1063)),Applications!M1063-WEEKDAY(Applications!M1063,3),"")</f>
        <v/>
      </c>
      <c r="J1063" s="26">
        <f>IF(AND(UPPER(TRIM(Applications!I1063))="OFFER",ISNUMBER(Applications!M1063)),Applications!M1063-WEEKDAY(Applications!M1063,3),"")</f>
        <v/>
      </c>
      <c r="K1063" s="26">
        <f>IF(TRIM(Applications!J1063)="","",IFERROR(LOOKUP(2,1/ISNUMBER(SEARCH($R$2:$R$25,Applications!J1063)),$S$2:$S$25),""))</f>
        <v/>
      </c>
      <c r="L1063" s="26">
        <f>IF(K1063="","",IF(COUNTIF(K$2:K1063,K1063)=1,COUNTIF(K$2:K$2000,K1063)+(2001-ROW())/100000,""))</f>
        <v/>
      </c>
      <c r="M1063" s="26">
        <f>IF(TRIM(Applications!D1063)="","",TRIM(LEFT(TRIM(Applications!D1063),FIND(",",TRIM(Applications!D1063)&amp;",")-1)))</f>
        <v/>
      </c>
      <c r="N1063" s="26">
        <f>IF(M1063="","",IF(LEN(TRIM(LEFT(TRIM(MID(TRIM(Applications!D1063),FIND(",",TRIM(Applications!D1063)&amp;",")+1,200)),FIND(",",TRIM(MID(TRIM(Applications!D1063),FIND(",",TRIM(Applications!D1063)&amp;",")+1,200))&amp;",")-1)))=2,UPPER(TRIM(LEFT(TRIM(MID(TRIM(Applications!D1063),FIND(",",TRIM(Applications!D1063)&amp;",")+1,200)),FIND(",",TRIM(MID(TRIM(Applications!D1063),FIND(",",TRIM(Applications!D1063)&amp;",")+1,200))&amp;",")-1))),IFERROR(VLOOKUP(LOWER(TRIM(LEFT(TRIM(MID(TRIM(Applications!D1063),FIND(",",TRIM(Applications!D1063)&amp;",")+1,200)),FIND(",",TRIM(MID(TRIM(Applications!D1063),FIND(",",TRIM(Applications!D1063)&amp;",")+1,200))&amp;",")-1))),$U$2:$V$67,2,FALSE),"")))</f>
        <v/>
      </c>
      <c r="O1063" s="26">
        <f>IF(M1063="","",IF(N1063="",M1063,M1063&amp;", "&amp;N1063))</f>
        <v/>
      </c>
      <c r="P1063" s="26">
        <f>IF(O1063="","",IF(COUNTIF(O$2:O1063,O1063)=1,COUNTIF(O$2:O$2000,O1063)+(2001-ROW())/100000,""))</f>
        <v/>
      </c>
    </row>
    <row r="1064">
      <c r="A1064" s="26">
        <f>IF(AND(ISNUMBER(Applications!A1064),ISNUMBER(Applications!M1064),OR(UPPER(TRIM(Applications!I1064))="INTERVIEWING",UPPER(TRIM(Applications!I1064))="REJECTED",UPPER(TRIM(Applications!I1064))="OFFER")),IF(Applications!M1064&gt;=Applications!A1064,Applications!M1064-Applications!A1064,""),"")</f>
        <v/>
      </c>
      <c r="B1064" s="26">
        <f>IF(AND(D1064=1,ISNUMBER(Applications!A1064)),WEEKDAY(Applications!A1064),"")</f>
        <v/>
      </c>
      <c r="C1064" s="27">
        <f>IF(AND(D1064=1,ISNUMBER(Applications!A1064)),Applications!A1064-WEEKDAY(Applications!A1064,3),"")</f>
        <v/>
      </c>
      <c r="D1064" s="26">
        <f>IF(OR(UPPER(TRIM(Applications!I1064))="APPLIED",UPPER(TRIM(Applications!I1064))="INTERVIEWING",UPPER(TRIM(Applications!I1064))="REJECTED",UPPER(TRIM(Applications!I1064))="OFFER"),1,0)</f>
        <v/>
      </c>
      <c r="E1064" s="26">
        <f>IF(AND(ISNUMBER(Applications!M1064),OR(N(Applications!O1064)&gt;0,UPPER(TRIM(Applications!I1064))="INTERVIEWING",UPPER(TRIM(Applications!I1064))="OFFER")),Applications!M1064-WEEKDAY(Applications!M1064,3),"")</f>
        <v/>
      </c>
      <c r="F1064" s="26">
        <f>IF(AND(UPPER(TRIM(Applications!I1064))="SKIPPED",ISNUMBER(Applications!A1064)),Applications!A1064-WEEKDAY(Applications!A1064,3),"")</f>
        <v/>
      </c>
      <c r="G1064" s="26">
        <f>IF(AND(UPPER(TRIM(Applications!I1064))="BOOKMARKED",ISNUMBER(Applications!A1064)),Applications!A1064-WEEKDAY(Applications!A1064,3),"")</f>
        <v/>
      </c>
      <c r="H1064" s="26">
        <f>IF(AND(UPPER(TRIM(Applications!I1064))="NOT APPLIED",ISNUMBER(Applications!A1064)),Applications!A1064-WEEKDAY(Applications!A1064,3),"")</f>
        <v/>
      </c>
      <c r="I1064" s="26">
        <f>IF(AND(UPPER(TRIM(Applications!I1064))="REJECTED",ISNUMBER(Applications!M1064)),Applications!M1064-WEEKDAY(Applications!M1064,3),"")</f>
        <v/>
      </c>
      <c r="J1064" s="26">
        <f>IF(AND(UPPER(TRIM(Applications!I1064))="OFFER",ISNUMBER(Applications!M1064)),Applications!M1064-WEEKDAY(Applications!M1064,3),"")</f>
        <v/>
      </c>
      <c r="K1064" s="26">
        <f>IF(TRIM(Applications!J1064)="","",IFERROR(LOOKUP(2,1/ISNUMBER(SEARCH($R$2:$R$25,Applications!J1064)),$S$2:$S$25),""))</f>
        <v/>
      </c>
      <c r="L1064" s="26">
        <f>IF(K1064="","",IF(COUNTIF(K$2:K1064,K1064)=1,COUNTIF(K$2:K$2000,K1064)+(2001-ROW())/100000,""))</f>
        <v/>
      </c>
      <c r="M1064" s="26">
        <f>IF(TRIM(Applications!D1064)="","",TRIM(LEFT(TRIM(Applications!D1064),FIND(",",TRIM(Applications!D1064)&amp;",")-1)))</f>
        <v/>
      </c>
      <c r="N1064" s="26">
        <f>IF(M1064="","",IF(LEN(TRIM(LEFT(TRIM(MID(TRIM(Applications!D1064),FIND(",",TRIM(Applications!D1064)&amp;",")+1,200)),FIND(",",TRIM(MID(TRIM(Applications!D1064),FIND(",",TRIM(Applications!D1064)&amp;",")+1,200))&amp;",")-1)))=2,UPPER(TRIM(LEFT(TRIM(MID(TRIM(Applications!D1064),FIND(",",TRIM(Applications!D1064)&amp;",")+1,200)),FIND(",",TRIM(MID(TRIM(Applications!D1064),FIND(",",TRIM(Applications!D1064)&amp;",")+1,200))&amp;",")-1))),IFERROR(VLOOKUP(LOWER(TRIM(LEFT(TRIM(MID(TRIM(Applications!D1064),FIND(",",TRIM(Applications!D1064)&amp;",")+1,200)),FIND(",",TRIM(MID(TRIM(Applications!D1064),FIND(",",TRIM(Applications!D1064)&amp;",")+1,200))&amp;",")-1))),$U$2:$V$67,2,FALSE),"")))</f>
        <v/>
      </c>
      <c r="O1064" s="26">
        <f>IF(M1064="","",IF(N1064="",M1064,M1064&amp;", "&amp;N1064))</f>
        <v/>
      </c>
      <c r="P1064" s="26">
        <f>IF(O1064="","",IF(COUNTIF(O$2:O1064,O1064)=1,COUNTIF(O$2:O$2000,O1064)+(2001-ROW())/100000,""))</f>
        <v/>
      </c>
    </row>
    <row r="1065">
      <c r="A1065" s="26">
        <f>IF(AND(ISNUMBER(Applications!A1065),ISNUMBER(Applications!M1065),OR(UPPER(TRIM(Applications!I1065))="INTERVIEWING",UPPER(TRIM(Applications!I1065))="REJECTED",UPPER(TRIM(Applications!I1065))="OFFER")),IF(Applications!M1065&gt;=Applications!A1065,Applications!M1065-Applications!A1065,""),"")</f>
        <v/>
      </c>
      <c r="B1065" s="26">
        <f>IF(AND(D1065=1,ISNUMBER(Applications!A1065)),WEEKDAY(Applications!A1065),"")</f>
        <v/>
      </c>
      <c r="C1065" s="27">
        <f>IF(AND(D1065=1,ISNUMBER(Applications!A1065)),Applications!A1065-WEEKDAY(Applications!A1065,3),"")</f>
        <v/>
      </c>
      <c r="D1065" s="26">
        <f>IF(OR(UPPER(TRIM(Applications!I1065))="APPLIED",UPPER(TRIM(Applications!I1065))="INTERVIEWING",UPPER(TRIM(Applications!I1065))="REJECTED",UPPER(TRIM(Applications!I1065))="OFFER"),1,0)</f>
        <v/>
      </c>
      <c r="E1065" s="26">
        <f>IF(AND(ISNUMBER(Applications!M1065),OR(N(Applications!O1065)&gt;0,UPPER(TRIM(Applications!I1065))="INTERVIEWING",UPPER(TRIM(Applications!I1065))="OFFER")),Applications!M1065-WEEKDAY(Applications!M1065,3),"")</f>
        <v/>
      </c>
      <c r="F1065" s="26">
        <f>IF(AND(UPPER(TRIM(Applications!I1065))="SKIPPED",ISNUMBER(Applications!A1065)),Applications!A1065-WEEKDAY(Applications!A1065,3),"")</f>
        <v/>
      </c>
      <c r="G1065" s="26">
        <f>IF(AND(UPPER(TRIM(Applications!I1065))="BOOKMARKED",ISNUMBER(Applications!A1065)),Applications!A1065-WEEKDAY(Applications!A1065,3),"")</f>
        <v/>
      </c>
      <c r="H1065" s="26">
        <f>IF(AND(UPPER(TRIM(Applications!I1065))="NOT APPLIED",ISNUMBER(Applications!A1065)),Applications!A1065-WEEKDAY(Applications!A1065,3),"")</f>
        <v/>
      </c>
      <c r="I1065" s="26">
        <f>IF(AND(UPPER(TRIM(Applications!I1065))="REJECTED",ISNUMBER(Applications!M1065)),Applications!M1065-WEEKDAY(Applications!M1065,3),"")</f>
        <v/>
      </c>
      <c r="J1065" s="26">
        <f>IF(AND(UPPER(TRIM(Applications!I1065))="OFFER",ISNUMBER(Applications!M1065)),Applications!M1065-WEEKDAY(Applications!M1065,3),"")</f>
        <v/>
      </c>
      <c r="K1065" s="26">
        <f>IF(TRIM(Applications!J1065)="","",IFERROR(LOOKUP(2,1/ISNUMBER(SEARCH($R$2:$R$25,Applications!J1065)),$S$2:$S$25),""))</f>
        <v/>
      </c>
      <c r="L1065" s="26">
        <f>IF(K1065="","",IF(COUNTIF(K$2:K1065,K1065)=1,COUNTIF(K$2:K$2000,K1065)+(2001-ROW())/100000,""))</f>
        <v/>
      </c>
      <c r="M1065" s="26">
        <f>IF(TRIM(Applications!D1065)="","",TRIM(LEFT(TRIM(Applications!D1065),FIND(",",TRIM(Applications!D1065)&amp;",")-1)))</f>
        <v/>
      </c>
      <c r="N1065" s="26">
        <f>IF(M1065="","",IF(LEN(TRIM(LEFT(TRIM(MID(TRIM(Applications!D1065),FIND(",",TRIM(Applications!D1065)&amp;",")+1,200)),FIND(",",TRIM(MID(TRIM(Applications!D1065),FIND(",",TRIM(Applications!D1065)&amp;",")+1,200))&amp;",")-1)))=2,UPPER(TRIM(LEFT(TRIM(MID(TRIM(Applications!D1065),FIND(",",TRIM(Applications!D1065)&amp;",")+1,200)),FIND(",",TRIM(MID(TRIM(Applications!D1065),FIND(",",TRIM(Applications!D1065)&amp;",")+1,200))&amp;",")-1))),IFERROR(VLOOKUP(LOWER(TRIM(LEFT(TRIM(MID(TRIM(Applications!D1065),FIND(",",TRIM(Applications!D1065)&amp;",")+1,200)),FIND(",",TRIM(MID(TRIM(Applications!D1065),FIND(",",TRIM(Applications!D1065)&amp;",")+1,200))&amp;",")-1))),$U$2:$V$67,2,FALSE),"")))</f>
        <v/>
      </c>
      <c r="O1065" s="26">
        <f>IF(M1065="","",IF(N1065="",M1065,M1065&amp;", "&amp;N1065))</f>
        <v/>
      </c>
      <c r="P1065" s="26">
        <f>IF(O1065="","",IF(COUNTIF(O$2:O1065,O1065)=1,COUNTIF(O$2:O$2000,O1065)+(2001-ROW())/100000,""))</f>
        <v/>
      </c>
    </row>
    <row r="1066">
      <c r="A1066" s="26">
        <f>IF(AND(ISNUMBER(Applications!A1066),ISNUMBER(Applications!M1066),OR(UPPER(TRIM(Applications!I1066))="INTERVIEWING",UPPER(TRIM(Applications!I1066))="REJECTED",UPPER(TRIM(Applications!I1066))="OFFER")),IF(Applications!M1066&gt;=Applications!A1066,Applications!M1066-Applications!A1066,""),"")</f>
        <v/>
      </c>
      <c r="B1066" s="26">
        <f>IF(AND(D1066=1,ISNUMBER(Applications!A1066)),WEEKDAY(Applications!A1066),"")</f>
        <v/>
      </c>
      <c r="C1066" s="27">
        <f>IF(AND(D1066=1,ISNUMBER(Applications!A1066)),Applications!A1066-WEEKDAY(Applications!A1066,3),"")</f>
        <v/>
      </c>
      <c r="D1066" s="26">
        <f>IF(OR(UPPER(TRIM(Applications!I1066))="APPLIED",UPPER(TRIM(Applications!I1066))="INTERVIEWING",UPPER(TRIM(Applications!I1066))="REJECTED",UPPER(TRIM(Applications!I1066))="OFFER"),1,0)</f>
        <v/>
      </c>
      <c r="E1066" s="26">
        <f>IF(AND(ISNUMBER(Applications!M1066),OR(N(Applications!O1066)&gt;0,UPPER(TRIM(Applications!I1066))="INTERVIEWING",UPPER(TRIM(Applications!I1066))="OFFER")),Applications!M1066-WEEKDAY(Applications!M1066,3),"")</f>
        <v/>
      </c>
      <c r="F1066" s="26">
        <f>IF(AND(UPPER(TRIM(Applications!I1066))="SKIPPED",ISNUMBER(Applications!A1066)),Applications!A1066-WEEKDAY(Applications!A1066,3),"")</f>
        <v/>
      </c>
      <c r="G1066" s="26">
        <f>IF(AND(UPPER(TRIM(Applications!I1066))="BOOKMARKED",ISNUMBER(Applications!A1066)),Applications!A1066-WEEKDAY(Applications!A1066,3),"")</f>
        <v/>
      </c>
      <c r="H1066" s="26">
        <f>IF(AND(UPPER(TRIM(Applications!I1066))="NOT APPLIED",ISNUMBER(Applications!A1066)),Applications!A1066-WEEKDAY(Applications!A1066,3),"")</f>
        <v/>
      </c>
      <c r="I1066" s="26">
        <f>IF(AND(UPPER(TRIM(Applications!I1066))="REJECTED",ISNUMBER(Applications!M1066)),Applications!M1066-WEEKDAY(Applications!M1066,3),"")</f>
        <v/>
      </c>
      <c r="J1066" s="26">
        <f>IF(AND(UPPER(TRIM(Applications!I1066))="OFFER",ISNUMBER(Applications!M1066)),Applications!M1066-WEEKDAY(Applications!M1066,3),"")</f>
        <v/>
      </c>
      <c r="K1066" s="26">
        <f>IF(TRIM(Applications!J1066)="","",IFERROR(LOOKUP(2,1/ISNUMBER(SEARCH($R$2:$R$25,Applications!J1066)),$S$2:$S$25),""))</f>
        <v/>
      </c>
      <c r="L1066" s="26">
        <f>IF(K1066="","",IF(COUNTIF(K$2:K1066,K1066)=1,COUNTIF(K$2:K$2000,K1066)+(2001-ROW())/100000,""))</f>
        <v/>
      </c>
      <c r="M1066" s="26">
        <f>IF(TRIM(Applications!D1066)="","",TRIM(LEFT(TRIM(Applications!D1066),FIND(",",TRIM(Applications!D1066)&amp;",")-1)))</f>
        <v/>
      </c>
      <c r="N1066" s="26">
        <f>IF(M1066="","",IF(LEN(TRIM(LEFT(TRIM(MID(TRIM(Applications!D1066),FIND(",",TRIM(Applications!D1066)&amp;",")+1,200)),FIND(",",TRIM(MID(TRIM(Applications!D1066),FIND(",",TRIM(Applications!D1066)&amp;",")+1,200))&amp;",")-1)))=2,UPPER(TRIM(LEFT(TRIM(MID(TRIM(Applications!D1066),FIND(",",TRIM(Applications!D1066)&amp;",")+1,200)),FIND(",",TRIM(MID(TRIM(Applications!D1066),FIND(",",TRIM(Applications!D1066)&amp;",")+1,200))&amp;",")-1))),IFERROR(VLOOKUP(LOWER(TRIM(LEFT(TRIM(MID(TRIM(Applications!D1066),FIND(",",TRIM(Applications!D1066)&amp;",")+1,200)),FIND(",",TRIM(MID(TRIM(Applications!D1066),FIND(",",TRIM(Applications!D1066)&amp;",")+1,200))&amp;",")-1))),$U$2:$V$67,2,FALSE),"")))</f>
        <v/>
      </c>
      <c r="O1066" s="26">
        <f>IF(M1066="","",IF(N1066="",M1066,M1066&amp;", "&amp;N1066))</f>
        <v/>
      </c>
      <c r="P1066" s="26">
        <f>IF(O1066="","",IF(COUNTIF(O$2:O1066,O1066)=1,COUNTIF(O$2:O$2000,O1066)+(2001-ROW())/100000,""))</f>
        <v/>
      </c>
    </row>
    <row r="1067">
      <c r="A1067" s="26">
        <f>IF(AND(ISNUMBER(Applications!A1067),ISNUMBER(Applications!M1067),OR(UPPER(TRIM(Applications!I1067))="INTERVIEWING",UPPER(TRIM(Applications!I1067))="REJECTED",UPPER(TRIM(Applications!I1067))="OFFER")),IF(Applications!M1067&gt;=Applications!A1067,Applications!M1067-Applications!A1067,""),"")</f>
        <v/>
      </c>
      <c r="B1067" s="26">
        <f>IF(AND(D1067=1,ISNUMBER(Applications!A1067)),WEEKDAY(Applications!A1067),"")</f>
        <v/>
      </c>
      <c r="C1067" s="27">
        <f>IF(AND(D1067=1,ISNUMBER(Applications!A1067)),Applications!A1067-WEEKDAY(Applications!A1067,3),"")</f>
        <v/>
      </c>
      <c r="D1067" s="26">
        <f>IF(OR(UPPER(TRIM(Applications!I1067))="APPLIED",UPPER(TRIM(Applications!I1067))="INTERVIEWING",UPPER(TRIM(Applications!I1067))="REJECTED",UPPER(TRIM(Applications!I1067))="OFFER"),1,0)</f>
        <v/>
      </c>
      <c r="E1067" s="26">
        <f>IF(AND(ISNUMBER(Applications!M1067),OR(N(Applications!O1067)&gt;0,UPPER(TRIM(Applications!I1067))="INTERVIEWING",UPPER(TRIM(Applications!I1067))="OFFER")),Applications!M1067-WEEKDAY(Applications!M1067,3),"")</f>
        <v/>
      </c>
      <c r="F1067" s="26">
        <f>IF(AND(UPPER(TRIM(Applications!I1067))="SKIPPED",ISNUMBER(Applications!A1067)),Applications!A1067-WEEKDAY(Applications!A1067,3),"")</f>
        <v/>
      </c>
      <c r="G1067" s="26">
        <f>IF(AND(UPPER(TRIM(Applications!I1067))="BOOKMARKED",ISNUMBER(Applications!A1067)),Applications!A1067-WEEKDAY(Applications!A1067,3),"")</f>
        <v/>
      </c>
      <c r="H1067" s="26">
        <f>IF(AND(UPPER(TRIM(Applications!I1067))="NOT APPLIED",ISNUMBER(Applications!A1067)),Applications!A1067-WEEKDAY(Applications!A1067,3),"")</f>
        <v/>
      </c>
      <c r="I1067" s="26">
        <f>IF(AND(UPPER(TRIM(Applications!I1067))="REJECTED",ISNUMBER(Applications!M1067)),Applications!M1067-WEEKDAY(Applications!M1067,3),"")</f>
        <v/>
      </c>
      <c r="J1067" s="26">
        <f>IF(AND(UPPER(TRIM(Applications!I1067))="OFFER",ISNUMBER(Applications!M1067)),Applications!M1067-WEEKDAY(Applications!M1067,3),"")</f>
        <v/>
      </c>
      <c r="K1067" s="26">
        <f>IF(TRIM(Applications!J1067)="","",IFERROR(LOOKUP(2,1/ISNUMBER(SEARCH($R$2:$R$25,Applications!J1067)),$S$2:$S$25),""))</f>
        <v/>
      </c>
      <c r="L1067" s="26">
        <f>IF(K1067="","",IF(COUNTIF(K$2:K1067,K1067)=1,COUNTIF(K$2:K$2000,K1067)+(2001-ROW())/100000,""))</f>
        <v/>
      </c>
      <c r="M1067" s="26">
        <f>IF(TRIM(Applications!D1067)="","",TRIM(LEFT(TRIM(Applications!D1067),FIND(",",TRIM(Applications!D1067)&amp;",")-1)))</f>
        <v/>
      </c>
      <c r="N1067" s="26">
        <f>IF(M1067="","",IF(LEN(TRIM(LEFT(TRIM(MID(TRIM(Applications!D1067),FIND(",",TRIM(Applications!D1067)&amp;",")+1,200)),FIND(",",TRIM(MID(TRIM(Applications!D1067),FIND(",",TRIM(Applications!D1067)&amp;",")+1,200))&amp;",")-1)))=2,UPPER(TRIM(LEFT(TRIM(MID(TRIM(Applications!D1067),FIND(",",TRIM(Applications!D1067)&amp;",")+1,200)),FIND(",",TRIM(MID(TRIM(Applications!D1067),FIND(",",TRIM(Applications!D1067)&amp;",")+1,200))&amp;",")-1))),IFERROR(VLOOKUP(LOWER(TRIM(LEFT(TRIM(MID(TRIM(Applications!D1067),FIND(",",TRIM(Applications!D1067)&amp;",")+1,200)),FIND(",",TRIM(MID(TRIM(Applications!D1067),FIND(",",TRIM(Applications!D1067)&amp;",")+1,200))&amp;",")-1))),$U$2:$V$67,2,FALSE),"")))</f>
        <v/>
      </c>
      <c r="O1067" s="26">
        <f>IF(M1067="","",IF(N1067="",M1067,M1067&amp;", "&amp;N1067))</f>
        <v/>
      </c>
      <c r="P1067" s="26">
        <f>IF(O1067="","",IF(COUNTIF(O$2:O1067,O1067)=1,COUNTIF(O$2:O$2000,O1067)+(2001-ROW())/100000,""))</f>
        <v/>
      </c>
    </row>
    <row r="1068">
      <c r="A1068" s="26">
        <f>IF(AND(ISNUMBER(Applications!A1068),ISNUMBER(Applications!M1068),OR(UPPER(TRIM(Applications!I1068))="INTERVIEWING",UPPER(TRIM(Applications!I1068))="REJECTED",UPPER(TRIM(Applications!I1068))="OFFER")),IF(Applications!M1068&gt;=Applications!A1068,Applications!M1068-Applications!A1068,""),"")</f>
        <v/>
      </c>
      <c r="B1068" s="26">
        <f>IF(AND(D1068=1,ISNUMBER(Applications!A1068)),WEEKDAY(Applications!A1068),"")</f>
        <v/>
      </c>
      <c r="C1068" s="27">
        <f>IF(AND(D1068=1,ISNUMBER(Applications!A1068)),Applications!A1068-WEEKDAY(Applications!A1068,3),"")</f>
        <v/>
      </c>
      <c r="D1068" s="26">
        <f>IF(OR(UPPER(TRIM(Applications!I1068))="APPLIED",UPPER(TRIM(Applications!I1068))="INTERVIEWING",UPPER(TRIM(Applications!I1068))="REJECTED",UPPER(TRIM(Applications!I1068))="OFFER"),1,0)</f>
        <v/>
      </c>
      <c r="E1068" s="26">
        <f>IF(AND(ISNUMBER(Applications!M1068),OR(N(Applications!O1068)&gt;0,UPPER(TRIM(Applications!I1068))="INTERVIEWING",UPPER(TRIM(Applications!I1068))="OFFER")),Applications!M1068-WEEKDAY(Applications!M1068,3),"")</f>
        <v/>
      </c>
      <c r="F1068" s="26">
        <f>IF(AND(UPPER(TRIM(Applications!I1068))="SKIPPED",ISNUMBER(Applications!A1068)),Applications!A1068-WEEKDAY(Applications!A1068,3),"")</f>
        <v/>
      </c>
      <c r="G1068" s="26">
        <f>IF(AND(UPPER(TRIM(Applications!I1068))="BOOKMARKED",ISNUMBER(Applications!A1068)),Applications!A1068-WEEKDAY(Applications!A1068,3),"")</f>
        <v/>
      </c>
      <c r="H1068" s="26">
        <f>IF(AND(UPPER(TRIM(Applications!I1068))="NOT APPLIED",ISNUMBER(Applications!A1068)),Applications!A1068-WEEKDAY(Applications!A1068,3),"")</f>
        <v/>
      </c>
      <c r="I1068" s="26">
        <f>IF(AND(UPPER(TRIM(Applications!I1068))="REJECTED",ISNUMBER(Applications!M1068)),Applications!M1068-WEEKDAY(Applications!M1068,3),"")</f>
        <v/>
      </c>
      <c r="J1068" s="26">
        <f>IF(AND(UPPER(TRIM(Applications!I1068))="OFFER",ISNUMBER(Applications!M1068)),Applications!M1068-WEEKDAY(Applications!M1068,3),"")</f>
        <v/>
      </c>
      <c r="K1068" s="26">
        <f>IF(TRIM(Applications!J1068)="","",IFERROR(LOOKUP(2,1/ISNUMBER(SEARCH($R$2:$R$25,Applications!J1068)),$S$2:$S$25),""))</f>
        <v/>
      </c>
      <c r="L1068" s="26">
        <f>IF(K1068="","",IF(COUNTIF(K$2:K1068,K1068)=1,COUNTIF(K$2:K$2000,K1068)+(2001-ROW())/100000,""))</f>
        <v/>
      </c>
      <c r="M1068" s="26">
        <f>IF(TRIM(Applications!D1068)="","",TRIM(LEFT(TRIM(Applications!D1068),FIND(",",TRIM(Applications!D1068)&amp;",")-1)))</f>
        <v/>
      </c>
      <c r="N1068" s="26">
        <f>IF(M1068="","",IF(LEN(TRIM(LEFT(TRIM(MID(TRIM(Applications!D1068),FIND(",",TRIM(Applications!D1068)&amp;",")+1,200)),FIND(",",TRIM(MID(TRIM(Applications!D1068),FIND(",",TRIM(Applications!D1068)&amp;",")+1,200))&amp;",")-1)))=2,UPPER(TRIM(LEFT(TRIM(MID(TRIM(Applications!D1068),FIND(",",TRIM(Applications!D1068)&amp;",")+1,200)),FIND(",",TRIM(MID(TRIM(Applications!D1068),FIND(",",TRIM(Applications!D1068)&amp;",")+1,200))&amp;",")-1))),IFERROR(VLOOKUP(LOWER(TRIM(LEFT(TRIM(MID(TRIM(Applications!D1068),FIND(",",TRIM(Applications!D1068)&amp;",")+1,200)),FIND(",",TRIM(MID(TRIM(Applications!D1068),FIND(",",TRIM(Applications!D1068)&amp;",")+1,200))&amp;",")-1))),$U$2:$V$67,2,FALSE),"")))</f>
        <v/>
      </c>
      <c r="O1068" s="26">
        <f>IF(M1068="","",IF(N1068="",M1068,M1068&amp;", "&amp;N1068))</f>
        <v/>
      </c>
      <c r="P1068" s="26">
        <f>IF(O1068="","",IF(COUNTIF(O$2:O1068,O1068)=1,COUNTIF(O$2:O$2000,O1068)+(2001-ROW())/100000,""))</f>
        <v/>
      </c>
    </row>
    <row r="1069">
      <c r="A1069" s="26">
        <f>IF(AND(ISNUMBER(Applications!A1069),ISNUMBER(Applications!M1069),OR(UPPER(TRIM(Applications!I1069))="INTERVIEWING",UPPER(TRIM(Applications!I1069))="REJECTED",UPPER(TRIM(Applications!I1069))="OFFER")),IF(Applications!M1069&gt;=Applications!A1069,Applications!M1069-Applications!A1069,""),"")</f>
        <v/>
      </c>
      <c r="B1069" s="26">
        <f>IF(AND(D1069=1,ISNUMBER(Applications!A1069)),WEEKDAY(Applications!A1069),"")</f>
        <v/>
      </c>
      <c r="C1069" s="27">
        <f>IF(AND(D1069=1,ISNUMBER(Applications!A1069)),Applications!A1069-WEEKDAY(Applications!A1069,3),"")</f>
        <v/>
      </c>
      <c r="D1069" s="26">
        <f>IF(OR(UPPER(TRIM(Applications!I1069))="APPLIED",UPPER(TRIM(Applications!I1069))="INTERVIEWING",UPPER(TRIM(Applications!I1069))="REJECTED",UPPER(TRIM(Applications!I1069))="OFFER"),1,0)</f>
        <v/>
      </c>
      <c r="E1069" s="26">
        <f>IF(AND(ISNUMBER(Applications!M1069),OR(N(Applications!O1069)&gt;0,UPPER(TRIM(Applications!I1069))="INTERVIEWING",UPPER(TRIM(Applications!I1069))="OFFER")),Applications!M1069-WEEKDAY(Applications!M1069,3),"")</f>
        <v/>
      </c>
      <c r="F1069" s="26">
        <f>IF(AND(UPPER(TRIM(Applications!I1069))="SKIPPED",ISNUMBER(Applications!A1069)),Applications!A1069-WEEKDAY(Applications!A1069,3),"")</f>
        <v/>
      </c>
      <c r="G1069" s="26">
        <f>IF(AND(UPPER(TRIM(Applications!I1069))="BOOKMARKED",ISNUMBER(Applications!A1069)),Applications!A1069-WEEKDAY(Applications!A1069,3),"")</f>
        <v/>
      </c>
      <c r="H1069" s="26">
        <f>IF(AND(UPPER(TRIM(Applications!I1069))="NOT APPLIED",ISNUMBER(Applications!A1069)),Applications!A1069-WEEKDAY(Applications!A1069,3),"")</f>
        <v/>
      </c>
      <c r="I1069" s="26">
        <f>IF(AND(UPPER(TRIM(Applications!I1069))="REJECTED",ISNUMBER(Applications!M1069)),Applications!M1069-WEEKDAY(Applications!M1069,3),"")</f>
        <v/>
      </c>
      <c r="J1069" s="26">
        <f>IF(AND(UPPER(TRIM(Applications!I1069))="OFFER",ISNUMBER(Applications!M1069)),Applications!M1069-WEEKDAY(Applications!M1069,3),"")</f>
        <v/>
      </c>
      <c r="K1069" s="26">
        <f>IF(TRIM(Applications!J1069)="","",IFERROR(LOOKUP(2,1/ISNUMBER(SEARCH($R$2:$R$25,Applications!J1069)),$S$2:$S$25),""))</f>
        <v/>
      </c>
      <c r="L1069" s="26">
        <f>IF(K1069="","",IF(COUNTIF(K$2:K1069,K1069)=1,COUNTIF(K$2:K$2000,K1069)+(2001-ROW())/100000,""))</f>
        <v/>
      </c>
      <c r="M1069" s="26">
        <f>IF(TRIM(Applications!D1069)="","",TRIM(LEFT(TRIM(Applications!D1069),FIND(",",TRIM(Applications!D1069)&amp;",")-1)))</f>
        <v/>
      </c>
      <c r="N1069" s="26">
        <f>IF(M1069="","",IF(LEN(TRIM(LEFT(TRIM(MID(TRIM(Applications!D1069),FIND(",",TRIM(Applications!D1069)&amp;",")+1,200)),FIND(",",TRIM(MID(TRIM(Applications!D1069),FIND(",",TRIM(Applications!D1069)&amp;",")+1,200))&amp;",")-1)))=2,UPPER(TRIM(LEFT(TRIM(MID(TRIM(Applications!D1069),FIND(",",TRIM(Applications!D1069)&amp;",")+1,200)),FIND(",",TRIM(MID(TRIM(Applications!D1069),FIND(",",TRIM(Applications!D1069)&amp;",")+1,200))&amp;",")-1))),IFERROR(VLOOKUP(LOWER(TRIM(LEFT(TRIM(MID(TRIM(Applications!D1069),FIND(",",TRIM(Applications!D1069)&amp;",")+1,200)),FIND(",",TRIM(MID(TRIM(Applications!D1069),FIND(",",TRIM(Applications!D1069)&amp;",")+1,200))&amp;",")-1))),$U$2:$V$67,2,FALSE),"")))</f>
        <v/>
      </c>
      <c r="O1069" s="26">
        <f>IF(M1069="","",IF(N1069="",M1069,M1069&amp;", "&amp;N1069))</f>
        <v/>
      </c>
      <c r="P1069" s="26">
        <f>IF(O1069="","",IF(COUNTIF(O$2:O1069,O1069)=1,COUNTIF(O$2:O$2000,O1069)+(2001-ROW())/100000,""))</f>
        <v/>
      </c>
    </row>
    <row r="1070">
      <c r="A1070" s="26">
        <f>IF(AND(ISNUMBER(Applications!A1070),ISNUMBER(Applications!M1070),OR(UPPER(TRIM(Applications!I1070))="INTERVIEWING",UPPER(TRIM(Applications!I1070))="REJECTED",UPPER(TRIM(Applications!I1070))="OFFER")),IF(Applications!M1070&gt;=Applications!A1070,Applications!M1070-Applications!A1070,""),"")</f>
        <v/>
      </c>
      <c r="B1070" s="26">
        <f>IF(AND(D1070=1,ISNUMBER(Applications!A1070)),WEEKDAY(Applications!A1070),"")</f>
        <v/>
      </c>
      <c r="C1070" s="27">
        <f>IF(AND(D1070=1,ISNUMBER(Applications!A1070)),Applications!A1070-WEEKDAY(Applications!A1070,3),"")</f>
        <v/>
      </c>
      <c r="D1070" s="26">
        <f>IF(OR(UPPER(TRIM(Applications!I1070))="APPLIED",UPPER(TRIM(Applications!I1070))="INTERVIEWING",UPPER(TRIM(Applications!I1070))="REJECTED",UPPER(TRIM(Applications!I1070))="OFFER"),1,0)</f>
        <v/>
      </c>
      <c r="E1070" s="26">
        <f>IF(AND(ISNUMBER(Applications!M1070),OR(N(Applications!O1070)&gt;0,UPPER(TRIM(Applications!I1070))="INTERVIEWING",UPPER(TRIM(Applications!I1070))="OFFER")),Applications!M1070-WEEKDAY(Applications!M1070,3),"")</f>
        <v/>
      </c>
      <c r="F1070" s="26">
        <f>IF(AND(UPPER(TRIM(Applications!I1070))="SKIPPED",ISNUMBER(Applications!A1070)),Applications!A1070-WEEKDAY(Applications!A1070,3),"")</f>
        <v/>
      </c>
      <c r="G1070" s="26">
        <f>IF(AND(UPPER(TRIM(Applications!I1070))="BOOKMARKED",ISNUMBER(Applications!A1070)),Applications!A1070-WEEKDAY(Applications!A1070,3),"")</f>
        <v/>
      </c>
      <c r="H1070" s="26">
        <f>IF(AND(UPPER(TRIM(Applications!I1070))="NOT APPLIED",ISNUMBER(Applications!A1070)),Applications!A1070-WEEKDAY(Applications!A1070,3),"")</f>
        <v/>
      </c>
      <c r="I1070" s="26">
        <f>IF(AND(UPPER(TRIM(Applications!I1070))="REJECTED",ISNUMBER(Applications!M1070)),Applications!M1070-WEEKDAY(Applications!M1070,3),"")</f>
        <v/>
      </c>
      <c r="J1070" s="26">
        <f>IF(AND(UPPER(TRIM(Applications!I1070))="OFFER",ISNUMBER(Applications!M1070)),Applications!M1070-WEEKDAY(Applications!M1070,3),"")</f>
        <v/>
      </c>
      <c r="K1070" s="26">
        <f>IF(TRIM(Applications!J1070)="","",IFERROR(LOOKUP(2,1/ISNUMBER(SEARCH($R$2:$R$25,Applications!J1070)),$S$2:$S$25),""))</f>
        <v/>
      </c>
      <c r="L1070" s="26">
        <f>IF(K1070="","",IF(COUNTIF(K$2:K1070,K1070)=1,COUNTIF(K$2:K$2000,K1070)+(2001-ROW())/100000,""))</f>
        <v/>
      </c>
      <c r="M1070" s="26">
        <f>IF(TRIM(Applications!D1070)="","",TRIM(LEFT(TRIM(Applications!D1070),FIND(",",TRIM(Applications!D1070)&amp;",")-1)))</f>
        <v/>
      </c>
      <c r="N1070" s="26">
        <f>IF(M1070="","",IF(LEN(TRIM(LEFT(TRIM(MID(TRIM(Applications!D1070),FIND(",",TRIM(Applications!D1070)&amp;",")+1,200)),FIND(",",TRIM(MID(TRIM(Applications!D1070),FIND(",",TRIM(Applications!D1070)&amp;",")+1,200))&amp;",")-1)))=2,UPPER(TRIM(LEFT(TRIM(MID(TRIM(Applications!D1070),FIND(",",TRIM(Applications!D1070)&amp;",")+1,200)),FIND(",",TRIM(MID(TRIM(Applications!D1070),FIND(",",TRIM(Applications!D1070)&amp;",")+1,200))&amp;",")-1))),IFERROR(VLOOKUP(LOWER(TRIM(LEFT(TRIM(MID(TRIM(Applications!D1070),FIND(",",TRIM(Applications!D1070)&amp;",")+1,200)),FIND(",",TRIM(MID(TRIM(Applications!D1070),FIND(",",TRIM(Applications!D1070)&amp;",")+1,200))&amp;",")-1))),$U$2:$V$67,2,FALSE),"")))</f>
        <v/>
      </c>
      <c r="O1070" s="26">
        <f>IF(M1070="","",IF(N1070="",M1070,M1070&amp;", "&amp;N1070))</f>
        <v/>
      </c>
      <c r="P1070" s="26">
        <f>IF(O1070="","",IF(COUNTIF(O$2:O1070,O1070)=1,COUNTIF(O$2:O$2000,O1070)+(2001-ROW())/100000,""))</f>
        <v/>
      </c>
    </row>
    <row r="1071">
      <c r="A1071" s="26">
        <f>IF(AND(ISNUMBER(Applications!A1071),ISNUMBER(Applications!M1071),OR(UPPER(TRIM(Applications!I1071))="INTERVIEWING",UPPER(TRIM(Applications!I1071))="REJECTED",UPPER(TRIM(Applications!I1071))="OFFER")),IF(Applications!M1071&gt;=Applications!A1071,Applications!M1071-Applications!A1071,""),"")</f>
        <v/>
      </c>
      <c r="B1071" s="26">
        <f>IF(AND(D1071=1,ISNUMBER(Applications!A1071)),WEEKDAY(Applications!A1071),"")</f>
        <v/>
      </c>
      <c r="C1071" s="27">
        <f>IF(AND(D1071=1,ISNUMBER(Applications!A1071)),Applications!A1071-WEEKDAY(Applications!A1071,3),"")</f>
        <v/>
      </c>
      <c r="D1071" s="26">
        <f>IF(OR(UPPER(TRIM(Applications!I1071))="APPLIED",UPPER(TRIM(Applications!I1071))="INTERVIEWING",UPPER(TRIM(Applications!I1071))="REJECTED",UPPER(TRIM(Applications!I1071))="OFFER"),1,0)</f>
        <v/>
      </c>
      <c r="E1071" s="26">
        <f>IF(AND(ISNUMBER(Applications!M1071),OR(N(Applications!O1071)&gt;0,UPPER(TRIM(Applications!I1071))="INTERVIEWING",UPPER(TRIM(Applications!I1071))="OFFER")),Applications!M1071-WEEKDAY(Applications!M1071,3),"")</f>
        <v/>
      </c>
      <c r="F1071" s="26">
        <f>IF(AND(UPPER(TRIM(Applications!I1071))="SKIPPED",ISNUMBER(Applications!A1071)),Applications!A1071-WEEKDAY(Applications!A1071,3),"")</f>
        <v/>
      </c>
      <c r="G1071" s="26">
        <f>IF(AND(UPPER(TRIM(Applications!I1071))="BOOKMARKED",ISNUMBER(Applications!A1071)),Applications!A1071-WEEKDAY(Applications!A1071,3),"")</f>
        <v/>
      </c>
      <c r="H1071" s="26">
        <f>IF(AND(UPPER(TRIM(Applications!I1071))="NOT APPLIED",ISNUMBER(Applications!A1071)),Applications!A1071-WEEKDAY(Applications!A1071,3),"")</f>
        <v/>
      </c>
      <c r="I1071" s="26">
        <f>IF(AND(UPPER(TRIM(Applications!I1071))="REJECTED",ISNUMBER(Applications!M1071)),Applications!M1071-WEEKDAY(Applications!M1071,3),"")</f>
        <v/>
      </c>
      <c r="J1071" s="26">
        <f>IF(AND(UPPER(TRIM(Applications!I1071))="OFFER",ISNUMBER(Applications!M1071)),Applications!M1071-WEEKDAY(Applications!M1071,3),"")</f>
        <v/>
      </c>
      <c r="K1071" s="26">
        <f>IF(TRIM(Applications!J1071)="","",IFERROR(LOOKUP(2,1/ISNUMBER(SEARCH($R$2:$R$25,Applications!J1071)),$S$2:$S$25),""))</f>
        <v/>
      </c>
      <c r="L1071" s="26">
        <f>IF(K1071="","",IF(COUNTIF(K$2:K1071,K1071)=1,COUNTIF(K$2:K$2000,K1071)+(2001-ROW())/100000,""))</f>
        <v/>
      </c>
      <c r="M1071" s="26">
        <f>IF(TRIM(Applications!D1071)="","",TRIM(LEFT(TRIM(Applications!D1071),FIND(",",TRIM(Applications!D1071)&amp;",")-1)))</f>
        <v/>
      </c>
      <c r="N1071" s="26">
        <f>IF(M1071="","",IF(LEN(TRIM(LEFT(TRIM(MID(TRIM(Applications!D1071),FIND(",",TRIM(Applications!D1071)&amp;",")+1,200)),FIND(",",TRIM(MID(TRIM(Applications!D1071),FIND(",",TRIM(Applications!D1071)&amp;",")+1,200))&amp;",")-1)))=2,UPPER(TRIM(LEFT(TRIM(MID(TRIM(Applications!D1071),FIND(",",TRIM(Applications!D1071)&amp;",")+1,200)),FIND(",",TRIM(MID(TRIM(Applications!D1071),FIND(",",TRIM(Applications!D1071)&amp;",")+1,200))&amp;",")-1))),IFERROR(VLOOKUP(LOWER(TRIM(LEFT(TRIM(MID(TRIM(Applications!D1071),FIND(",",TRIM(Applications!D1071)&amp;",")+1,200)),FIND(",",TRIM(MID(TRIM(Applications!D1071),FIND(",",TRIM(Applications!D1071)&amp;",")+1,200))&amp;",")-1))),$U$2:$V$67,2,FALSE),"")))</f>
        <v/>
      </c>
      <c r="O1071" s="26">
        <f>IF(M1071="","",IF(N1071="",M1071,M1071&amp;", "&amp;N1071))</f>
        <v/>
      </c>
      <c r="P1071" s="26">
        <f>IF(O1071="","",IF(COUNTIF(O$2:O1071,O1071)=1,COUNTIF(O$2:O$2000,O1071)+(2001-ROW())/100000,""))</f>
        <v/>
      </c>
    </row>
    <row r="1072">
      <c r="A1072" s="26">
        <f>IF(AND(ISNUMBER(Applications!A1072),ISNUMBER(Applications!M1072),OR(UPPER(TRIM(Applications!I1072))="INTERVIEWING",UPPER(TRIM(Applications!I1072))="REJECTED",UPPER(TRIM(Applications!I1072))="OFFER")),IF(Applications!M1072&gt;=Applications!A1072,Applications!M1072-Applications!A1072,""),"")</f>
        <v/>
      </c>
      <c r="B1072" s="26">
        <f>IF(AND(D1072=1,ISNUMBER(Applications!A1072)),WEEKDAY(Applications!A1072),"")</f>
        <v/>
      </c>
      <c r="C1072" s="27">
        <f>IF(AND(D1072=1,ISNUMBER(Applications!A1072)),Applications!A1072-WEEKDAY(Applications!A1072,3),"")</f>
        <v/>
      </c>
      <c r="D1072" s="26">
        <f>IF(OR(UPPER(TRIM(Applications!I1072))="APPLIED",UPPER(TRIM(Applications!I1072))="INTERVIEWING",UPPER(TRIM(Applications!I1072))="REJECTED",UPPER(TRIM(Applications!I1072))="OFFER"),1,0)</f>
        <v/>
      </c>
      <c r="E1072" s="26">
        <f>IF(AND(ISNUMBER(Applications!M1072),OR(N(Applications!O1072)&gt;0,UPPER(TRIM(Applications!I1072))="INTERVIEWING",UPPER(TRIM(Applications!I1072))="OFFER")),Applications!M1072-WEEKDAY(Applications!M1072,3),"")</f>
        <v/>
      </c>
      <c r="F1072" s="26">
        <f>IF(AND(UPPER(TRIM(Applications!I1072))="SKIPPED",ISNUMBER(Applications!A1072)),Applications!A1072-WEEKDAY(Applications!A1072,3),"")</f>
        <v/>
      </c>
      <c r="G1072" s="26">
        <f>IF(AND(UPPER(TRIM(Applications!I1072))="BOOKMARKED",ISNUMBER(Applications!A1072)),Applications!A1072-WEEKDAY(Applications!A1072,3),"")</f>
        <v/>
      </c>
      <c r="H1072" s="26">
        <f>IF(AND(UPPER(TRIM(Applications!I1072))="NOT APPLIED",ISNUMBER(Applications!A1072)),Applications!A1072-WEEKDAY(Applications!A1072,3),"")</f>
        <v/>
      </c>
      <c r="I1072" s="26">
        <f>IF(AND(UPPER(TRIM(Applications!I1072))="REJECTED",ISNUMBER(Applications!M1072)),Applications!M1072-WEEKDAY(Applications!M1072,3),"")</f>
        <v/>
      </c>
      <c r="J1072" s="26">
        <f>IF(AND(UPPER(TRIM(Applications!I1072))="OFFER",ISNUMBER(Applications!M1072)),Applications!M1072-WEEKDAY(Applications!M1072,3),"")</f>
        <v/>
      </c>
      <c r="K1072" s="26">
        <f>IF(TRIM(Applications!J1072)="","",IFERROR(LOOKUP(2,1/ISNUMBER(SEARCH($R$2:$R$25,Applications!J1072)),$S$2:$S$25),""))</f>
        <v/>
      </c>
      <c r="L1072" s="26">
        <f>IF(K1072="","",IF(COUNTIF(K$2:K1072,K1072)=1,COUNTIF(K$2:K$2000,K1072)+(2001-ROW())/100000,""))</f>
        <v/>
      </c>
      <c r="M1072" s="26">
        <f>IF(TRIM(Applications!D1072)="","",TRIM(LEFT(TRIM(Applications!D1072),FIND(",",TRIM(Applications!D1072)&amp;",")-1)))</f>
        <v/>
      </c>
      <c r="N1072" s="26">
        <f>IF(M1072="","",IF(LEN(TRIM(LEFT(TRIM(MID(TRIM(Applications!D1072),FIND(",",TRIM(Applications!D1072)&amp;",")+1,200)),FIND(",",TRIM(MID(TRIM(Applications!D1072),FIND(",",TRIM(Applications!D1072)&amp;",")+1,200))&amp;",")-1)))=2,UPPER(TRIM(LEFT(TRIM(MID(TRIM(Applications!D1072),FIND(",",TRIM(Applications!D1072)&amp;",")+1,200)),FIND(",",TRIM(MID(TRIM(Applications!D1072),FIND(",",TRIM(Applications!D1072)&amp;",")+1,200))&amp;",")-1))),IFERROR(VLOOKUP(LOWER(TRIM(LEFT(TRIM(MID(TRIM(Applications!D1072),FIND(",",TRIM(Applications!D1072)&amp;",")+1,200)),FIND(",",TRIM(MID(TRIM(Applications!D1072),FIND(",",TRIM(Applications!D1072)&amp;",")+1,200))&amp;",")-1))),$U$2:$V$67,2,FALSE),"")))</f>
        <v/>
      </c>
      <c r="O1072" s="26">
        <f>IF(M1072="","",IF(N1072="",M1072,M1072&amp;", "&amp;N1072))</f>
        <v/>
      </c>
      <c r="P1072" s="26">
        <f>IF(O1072="","",IF(COUNTIF(O$2:O1072,O1072)=1,COUNTIF(O$2:O$2000,O1072)+(2001-ROW())/100000,""))</f>
        <v/>
      </c>
    </row>
    <row r="1073">
      <c r="A1073" s="26">
        <f>IF(AND(ISNUMBER(Applications!A1073),ISNUMBER(Applications!M1073),OR(UPPER(TRIM(Applications!I1073))="INTERVIEWING",UPPER(TRIM(Applications!I1073))="REJECTED",UPPER(TRIM(Applications!I1073))="OFFER")),IF(Applications!M1073&gt;=Applications!A1073,Applications!M1073-Applications!A1073,""),"")</f>
        <v/>
      </c>
      <c r="B1073" s="26">
        <f>IF(AND(D1073=1,ISNUMBER(Applications!A1073)),WEEKDAY(Applications!A1073),"")</f>
        <v/>
      </c>
      <c r="C1073" s="27">
        <f>IF(AND(D1073=1,ISNUMBER(Applications!A1073)),Applications!A1073-WEEKDAY(Applications!A1073,3),"")</f>
        <v/>
      </c>
      <c r="D1073" s="26">
        <f>IF(OR(UPPER(TRIM(Applications!I1073))="APPLIED",UPPER(TRIM(Applications!I1073))="INTERVIEWING",UPPER(TRIM(Applications!I1073))="REJECTED",UPPER(TRIM(Applications!I1073))="OFFER"),1,0)</f>
        <v/>
      </c>
      <c r="E1073" s="26">
        <f>IF(AND(ISNUMBER(Applications!M1073),OR(N(Applications!O1073)&gt;0,UPPER(TRIM(Applications!I1073))="INTERVIEWING",UPPER(TRIM(Applications!I1073))="OFFER")),Applications!M1073-WEEKDAY(Applications!M1073,3),"")</f>
        <v/>
      </c>
      <c r="F1073" s="26">
        <f>IF(AND(UPPER(TRIM(Applications!I1073))="SKIPPED",ISNUMBER(Applications!A1073)),Applications!A1073-WEEKDAY(Applications!A1073,3),"")</f>
        <v/>
      </c>
      <c r="G1073" s="26">
        <f>IF(AND(UPPER(TRIM(Applications!I1073))="BOOKMARKED",ISNUMBER(Applications!A1073)),Applications!A1073-WEEKDAY(Applications!A1073,3),"")</f>
        <v/>
      </c>
      <c r="H1073" s="26">
        <f>IF(AND(UPPER(TRIM(Applications!I1073))="NOT APPLIED",ISNUMBER(Applications!A1073)),Applications!A1073-WEEKDAY(Applications!A1073,3),"")</f>
        <v/>
      </c>
      <c r="I1073" s="26">
        <f>IF(AND(UPPER(TRIM(Applications!I1073))="REJECTED",ISNUMBER(Applications!M1073)),Applications!M1073-WEEKDAY(Applications!M1073,3),"")</f>
        <v/>
      </c>
      <c r="J1073" s="26">
        <f>IF(AND(UPPER(TRIM(Applications!I1073))="OFFER",ISNUMBER(Applications!M1073)),Applications!M1073-WEEKDAY(Applications!M1073,3),"")</f>
        <v/>
      </c>
      <c r="K1073" s="26">
        <f>IF(TRIM(Applications!J1073)="","",IFERROR(LOOKUP(2,1/ISNUMBER(SEARCH($R$2:$R$25,Applications!J1073)),$S$2:$S$25),""))</f>
        <v/>
      </c>
      <c r="L1073" s="26">
        <f>IF(K1073="","",IF(COUNTIF(K$2:K1073,K1073)=1,COUNTIF(K$2:K$2000,K1073)+(2001-ROW())/100000,""))</f>
        <v/>
      </c>
      <c r="M1073" s="26">
        <f>IF(TRIM(Applications!D1073)="","",TRIM(LEFT(TRIM(Applications!D1073),FIND(",",TRIM(Applications!D1073)&amp;",")-1)))</f>
        <v/>
      </c>
      <c r="N1073" s="26">
        <f>IF(M1073="","",IF(LEN(TRIM(LEFT(TRIM(MID(TRIM(Applications!D1073),FIND(",",TRIM(Applications!D1073)&amp;",")+1,200)),FIND(",",TRIM(MID(TRIM(Applications!D1073),FIND(",",TRIM(Applications!D1073)&amp;",")+1,200))&amp;",")-1)))=2,UPPER(TRIM(LEFT(TRIM(MID(TRIM(Applications!D1073),FIND(",",TRIM(Applications!D1073)&amp;",")+1,200)),FIND(",",TRIM(MID(TRIM(Applications!D1073),FIND(",",TRIM(Applications!D1073)&amp;",")+1,200))&amp;",")-1))),IFERROR(VLOOKUP(LOWER(TRIM(LEFT(TRIM(MID(TRIM(Applications!D1073),FIND(",",TRIM(Applications!D1073)&amp;",")+1,200)),FIND(",",TRIM(MID(TRIM(Applications!D1073),FIND(",",TRIM(Applications!D1073)&amp;",")+1,200))&amp;",")-1))),$U$2:$V$67,2,FALSE),"")))</f>
        <v/>
      </c>
      <c r="O1073" s="26">
        <f>IF(M1073="","",IF(N1073="",M1073,M1073&amp;", "&amp;N1073))</f>
        <v/>
      </c>
      <c r="P1073" s="26">
        <f>IF(O1073="","",IF(COUNTIF(O$2:O1073,O1073)=1,COUNTIF(O$2:O$2000,O1073)+(2001-ROW())/100000,""))</f>
        <v/>
      </c>
    </row>
    <row r="1074">
      <c r="A1074" s="26">
        <f>IF(AND(ISNUMBER(Applications!A1074),ISNUMBER(Applications!M1074),OR(UPPER(TRIM(Applications!I1074))="INTERVIEWING",UPPER(TRIM(Applications!I1074))="REJECTED",UPPER(TRIM(Applications!I1074))="OFFER")),IF(Applications!M1074&gt;=Applications!A1074,Applications!M1074-Applications!A1074,""),"")</f>
        <v/>
      </c>
      <c r="B1074" s="26">
        <f>IF(AND(D1074=1,ISNUMBER(Applications!A1074)),WEEKDAY(Applications!A1074),"")</f>
        <v/>
      </c>
      <c r="C1074" s="27">
        <f>IF(AND(D1074=1,ISNUMBER(Applications!A1074)),Applications!A1074-WEEKDAY(Applications!A1074,3),"")</f>
        <v/>
      </c>
      <c r="D1074" s="26">
        <f>IF(OR(UPPER(TRIM(Applications!I1074))="APPLIED",UPPER(TRIM(Applications!I1074))="INTERVIEWING",UPPER(TRIM(Applications!I1074))="REJECTED",UPPER(TRIM(Applications!I1074))="OFFER"),1,0)</f>
        <v/>
      </c>
      <c r="E1074" s="26">
        <f>IF(AND(ISNUMBER(Applications!M1074),OR(N(Applications!O1074)&gt;0,UPPER(TRIM(Applications!I1074))="INTERVIEWING",UPPER(TRIM(Applications!I1074))="OFFER")),Applications!M1074-WEEKDAY(Applications!M1074,3),"")</f>
        <v/>
      </c>
      <c r="F1074" s="26">
        <f>IF(AND(UPPER(TRIM(Applications!I1074))="SKIPPED",ISNUMBER(Applications!A1074)),Applications!A1074-WEEKDAY(Applications!A1074,3),"")</f>
        <v/>
      </c>
      <c r="G1074" s="26">
        <f>IF(AND(UPPER(TRIM(Applications!I1074))="BOOKMARKED",ISNUMBER(Applications!A1074)),Applications!A1074-WEEKDAY(Applications!A1074,3),"")</f>
        <v/>
      </c>
      <c r="H1074" s="26">
        <f>IF(AND(UPPER(TRIM(Applications!I1074))="NOT APPLIED",ISNUMBER(Applications!A1074)),Applications!A1074-WEEKDAY(Applications!A1074,3),"")</f>
        <v/>
      </c>
      <c r="I1074" s="26">
        <f>IF(AND(UPPER(TRIM(Applications!I1074))="REJECTED",ISNUMBER(Applications!M1074)),Applications!M1074-WEEKDAY(Applications!M1074,3),"")</f>
        <v/>
      </c>
      <c r="J1074" s="26">
        <f>IF(AND(UPPER(TRIM(Applications!I1074))="OFFER",ISNUMBER(Applications!M1074)),Applications!M1074-WEEKDAY(Applications!M1074,3),"")</f>
        <v/>
      </c>
      <c r="K1074" s="26">
        <f>IF(TRIM(Applications!J1074)="","",IFERROR(LOOKUP(2,1/ISNUMBER(SEARCH($R$2:$R$25,Applications!J1074)),$S$2:$S$25),""))</f>
        <v/>
      </c>
      <c r="L1074" s="26">
        <f>IF(K1074="","",IF(COUNTIF(K$2:K1074,K1074)=1,COUNTIF(K$2:K$2000,K1074)+(2001-ROW())/100000,""))</f>
        <v/>
      </c>
      <c r="M1074" s="26">
        <f>IF(TRIM(Applications!D1074)="","",TRIM(LEFT(TRIM(Applications!D1074),FIND(",",TRIM(Applications!D1074)&amp;",")-1)))</f>
        <v/>
      </c>
      <c r="N1074" s="26">
        <f>IF(M1074="","",IF(LEN(TRIM(LEFT(TRIM(MID(TRIM(Applications!D1074),FIND(",",TRIM(Applications!D1074)&amp;",")+1,200)),FIND(",",TRIM(MID(TRIM(Applications!D1074),FIND(",",TRIM(Applications!D1074)&amp;",")+1,200))&amp;",")-1)))=2,UPPER(TRIM(LEFT(TRIM(MID(TRIM(Applications!D1074),FIND(",",TRIM(Applications!D1074)&amp;",")+1,200)),FIND(",",TRIM(MID(TRIM(Applications!D1074),FIND(",",TRIM(Applications!D1074)&amp;",")+1,200))&amp;",")-1))),IFERROR(VLOOKUP(LOWER(TRIM(LEFT(TRIM(MID(TRIM(Applications!D1074),FIND(",",TRIM(Applications!D1074)&amp;",")+1,200)),FIND(",",TRIM(MID(TRIM(Applications!D1074),FIND(",",TRIM(Applications!D1074)&amp;",")+1,200))&amp;",")-1))),$U$2:$V$67,2,FALSE),"")))</f>
        <v/>
      </c>
      <c r="O1074" s="26">
        <f>IF(M1074="","",IF(N1074="",M1074,M1074&amp;", "&amp;N1074))</f>
        <v/>
      </c>
      <c r="P1074" s="26">
        <f>IF(O1074="","",IF(COUNTIF(O$2:O1074,O1074)=1,COUNTIF(O$2:O$2000,O1074)+(2001-ROW())/100000,""))</f>
        <v/>
      </c>
    </row>
    <row r="1075">
      <c r="A1075" s="26">
        <f>IF(AND(ISNUMBER(Applications!A1075),ISNUMBER(Applications!M1075),OR(UPPER(TRIM(Applications!I1075))="INTERVIEWING",UPPER(TRIM(Applications!I1075))="REJECTED",UPPER(TRIM(Applications!I1075))="OFFER")),IF(Applications!M1075&gt;=Applications!A1075,Applications!M1075-Applications!A1075,""),"")</f>
        <v/>
      </c>
      <c r="B1075" s="26">
        <f>IF(AND(D1075=1,ISNUMBER(Applications!A1075)),WEEKDAY(Applications!A1075),"")</f>
        <v/>
      </c>
      <c r="C1075" s="27">
        <f>IF(AND(D1075=1,ISNUMBER(Applications!A1075)),Applications!A1075-WEEKDAY(Applications!A1075,3),"")</f>
        <v/>
      </c>
      <c r="D1075" s="26">
        <f>IF(OR(UPPER(TRIM(Applications!I1075))="APPLIED",UPPER(TRIM(Applications!I1075))="INTERVIEWING",UPPER(TRIM(Applications!I1075))="REJECTED",UPPER(TRIM(Applications!I1075))="OFFER"),1,0)</f>
        <v/>
      </c>
      <c r="E1075" s="26">
        <f>IF(AND(ISNUMBER(Applications!M1075),OR(N(Applications!O1075)&gt;0,UPPER(TRIM(Applications!I1075))="INTERVIEWING",UPPER(TRIM(Applications!I1075))="OFFER")),Applications!M1075-WEEKDAY(Applications!M1075,3),"")</f>
        <v/>
      </c>
      <c r="F1075" s="26">
        <f>IF(AND(UPPER(TRIM(Applications!I1075))="SKIPPED",ISNUMBER(Applications!A1075)),Applications!A1075-WEEKDAY(Applications!A1075,3),"")</f>
        <v/>
      </c>
      <c r="G1075" s="26">
        <f>IF(AND(UPPER(TRIM(Applications!I1075))="BOOKMARKED",ISNUMBER(Applications!A1075)),Applications!A1075-WEEKDAY(Applications!A1075,3),"")</f>
        <v/>
      </c>
      <c r="H1075" s="26">
        <f>IF(AND(UPPER(TRIM(Applications!I1075))="NOT APPLIED",ISNUMBER(Applications!A1075)),Applications!A1075-WEEKDAY(Applications!A1075,3),"")</f>
        <v/>
      </c>
      <c r="I1075" s="26">
        <f>IF(AND(UPPER(TRIM(Applications!I1075))="REJECTED",ISNUMBER(Applications!M1075)),Applications!M1075-WEEKDAY(Applications!M1075,3),"")</f>
        <v/>
      </c>
      <c r="J1075" s="26">
        <f>IF(AND(UPPER(TRIM(Applications!I1075))="OFFER",ISNUMBER(Applications!M1075)),Applications!M1075-WEEKDAY(Applications!M1075,3),"")</f>
        <v/>
      </c>
      <c r="K1075" s="26">
        <f>IF(TRIM(Applications!J1075)="","",IFERROR(LOOKUP(2,1/ISNUMBER(SEARCH($R$2:$R$25,Applications!J1075)),$S$2:$S$25),""))</f>
        <v/>
      </c>
      <c r="L1075" s="26">
        <f>IF(K1075="","",IF(COUNTIF(K$2:K1075,K1075)=1,COUNTIF(K$2:K$2000,K1075)+(2001-ROW())/100000,""))</f>
        <v/>
      </c>
      <c r="M1075" s="26">
        <f>IF(TRIM(Applications!D1075)="","",TRIM(LEFT(TRIM(Applications!D1075),FIND(",",TRIM(Applications!D1075)&amp;",")-1)))</f>
        <v/>
      </c>
      <c r="N1075" s="26">
        <f>IF(M1075="","",IF(LEN(TRIM(LEFT(TRIM(MID(TRIM(Applications!D1075),FIND(",",TRIM(Applications!D1075)&amp;",")+1,200)),FIND(",",TRIM(MID(TRIM(Applications!D1075),FIND(",",TRIM(Applications!D1075)&amp;",")+1,200))&amp;",")-1)))=2,UPPER(TRIM(LEFT(TRIM(MID(TRIM(Applications!D1075),FIND(",",TRIM(Applications!D1075)&amp;",")+1,200)),FIND(",",TRIM(MID(TRIM(Applications!D1075),FIND(",",TRIM(Applications!D1075)&amp;",")+1,200))&amp;",")-1))),IFERROR(VLOOKUP(LOWER(TRIM(LEFT(TRIM(MID(TRIM(Applications!D1075),FIND(",",TRIM(Applications!D1075)&amp;",")+1,200)),FIND(",",TRIM(MID(TRIM(Applications!D1075),FIND(",",TRIM(Applications!D1075)&amp;",")+1,200))&amp;",")-1))),$U$2:$V$67,2,FALSE),"")))</f>
        <v/>
      </c>
      <c r="O1075" s="26">
        <f>IF(M1075="","",IF(N1075="",M1075,M1075&amp;", "&amp;N1075))</f>
        <v/>
      </c>
      <c r="P1075" s="26">
        <f>IF(O1075="","",IF(COUNTIF(O$2:O1075,O1075)=1,COUNTIF(O$2:O$2000,O1075)+(2001-ROW())/100000,""))</f>
        <v/>
      </c>
    </row>
    <row r="1076">
      <c r="A1076" s="26">
        <f>IF(AND(ISNUMBER(Applications!A1076),ISNUMBER(Applications!M1076),OR(UPPER(TRIM(Applications!I1076))="INTERVIEWING",UPPER(TRIM(Applications!I1076))="REJECTED",UPPER(TRIM(Applications!I1076))="OFFER")),IF(Applications!M1076&gt;=Applications!A1076,Applications!M1076-Applications!A1076,""),"")</f>
        <v/>
      </c>
      <c r="B1076" s="26">
        <f>IF(AND(D1076=1,ISNUMBER(Applications!A1076)),WEEKDAY(Applications!A1076),"")</f>
        <v/>
      </c>
      <c r="C1076" s="27">
        <f>IF(AND(D1076=1,ISNUMBER(Applications!A1076)),Applications!A1076-WEEKDAY(Applications!A1076,3),"")</f>
        <v/>
      </c>
      <c r="D1076" s="26">
        <f>IF(OR(UPPER(TRIM(Applications!I1076))="APPLIED",UPPER(TRIM(Applications!I1076))="INTERVIEWING",UPPER(TRIM(Applications!I1076))="REJECTED",UPPER(TRIM(Applications!I1076))="OFFER"),1,0)</f>
        <v/>
      </c>
      <c r="E1076" s="26">
        <f>IF(AND(ISNUMBER(Applications!M1076),OR(N(Applications!O1076)&gt;0,UPPER(TRIM(Applications!I1076))="INTERVIEWING",UPPER(TRIM(Applications!I1076))="OFFER")),Applications!M1076-WEEKDAY(Applications!M1076,3),"")</f>
        <v/>
      </c>
      <c r="F1076" s="26">
        <f>IF(AND(UPPER(TRIM(Applications!I1076))="SKIPPED",ISNUMBER(Applications!A1076)),Applications!A1076-WEEKDAY(Applications!A1076,3),"")</f>
        <v/>
      </c>
      <c r="G1076" s="26">
        <f>IF(AND(UPPER(TRIM(Applications!I1076))="BOOKMARKED",ISNUMBER(Applications!A1076)),Applications!A1076-WEEKDAY(Applications!A1076,3),"")</f>
        <v/>
      </c>
      <c r="H1076" s="26">
        <f>IF(AND(UPPER(TRIM(Applications!I1076))="NOT APPLIED",ISNUMBER(Applications!A1076)),Applications!A1076-WEEKDAY(Applications!A1076,3),"")</f>
        <v/>
      </c>
      <c r="I1076" s="26">
        <f>IF(AND(UPPER(TRIM(Applications!I1076))="REJECTED",ISNUMBER(Applications!M1076)),Applications!M1076-WEEKDAY(Applications!M1076,3),"")</f>
        <v/>
      </c>
      <c r="J1076" s="26">
        <f>IF(AND(UPPER(TRIM(Applications!I1076))="OFFER",ISNUMBER(Applications!M1076)),Applications!M1076-WEEKDAY(Applications!M1076,3),"")</f>
        <v/>
      </c>
      <c r="K1076" s="26">
        <f>IF(TRIM(Applications!J1076)="","",IFERROR(LOOKUP(2,1/ISNUMBER(SEARCH($R$2:$R$25,Applications!J1076)),$S$2:$S$25),""))</f>
        <v/>
      </c>
      <c r="L1076" s="26">
        <f>IF(K1076="","",IF(COUNTIF(K$2:K1076,K1076)=1,COUNTIF(K$2:K$2000,K1076)+(2001-ROW())/100000,""))</f>
        <v/>
      </c>
      <c r="M1076" s="26">
        <f>IF(TRIM(Applications!D1076)="","",TRIM(LEFT(TRIM(Applications!D1076),FIND(",",TRIM(Applications!D1076)&amp;",")-1)))</f>
        <v/>
      </c>
      <c r="N1076" s="26">
        <f>IF(M1076="","",IF(LEN(TRIM(LEFT(TRIM(MID(TRIM(Applications!D1076),FIND(",",TRIM(Applications!D1076)&amp;",")+1,200)),FIND(",",TRIM(MID(TRIM(Applications!D1076),FIND(",",TRIM(Applications!D1076)&amp;",")+1,200))&amp;",")-1)))=2,UPPER(TRIM(LEFT(TRIM(MID(TRIM(Applications!D1076),FIND(",",TRIM(Applications!D1076)&amp;",")+1,200)),FIND(",",TRIM(MID(TRIM(Applications!D1076),FIND(",",TRIM(Applications!D1076)&amp;",")+1,200))&amp;",")-1))),IFERROR(VLOOKUP(LOWER(TRIM(LEFT(TRIM(MID(TRIM(Applications!D1076),FIND(",",TRIM(Applications!D1076)&amp;",")+1,200)),FIND(",",TRIM(MID(TRIM(Applications!D1076),FIND(",",TRIM(Applications!D1076)&amp;",")+1,200))&amp;",")-1))),$U$2:$V$67,2,FALSE),"")))</f>
        <v/>
      </c>
      <c r="O1076" s="26">
        <f>IF(M1076="","",IF(N1076="",M1076,M1076&amp;", "&amp;N1076))</f>
        <v/>
      </c>
      <c r="P1076" s="26">
        <f>IF(O1076="","",IF(COUNTIF(O$2:O1076,O1076)=1,COUNTIF(O$2:O$2000,O1076)+(2001-ROW())/100000,""))</f>
        <v/>
      </c>
    </row>
    <row r="1077">
      <c r="A1077" s="26">
        <f>IF(AND(ISNUMBER(Applications!A1077),ISNUMBER(Applications!M1077),OR(UPPER(TRIM(Applications!I1077))="INTERVIEWING",UPPER(TRIM(Applications!I1077))="REJECTED",UPPER(TRIM(Applications!I1077))="OFFER")),IF(Applications!M1077&gt;=Applications!A1077,Applications!M1077-Applications!A1077,""),"")</f>
        <v/>
      </c>
      <c r="B1077" s="26">
        <f>IF(AND(D1077=1,ISNUMBER(Applications!A1077)),WEEKDAY(Applications!A1077),"")</f>
        <v/>
      </c>
      <c r="C1077" s="27">
        <f>IF(AND(D1077=1,ISNUMBER(Applications!A1077)),Applications!A1077-WEEKDAY(Applications!A1077,3),"")</f>
        <v/>
      </c>
      <c r="D1077" s="26">
        <f>IF(OR(UPPER(TRIM(Applications!I1077))="APPLIED",UPPER(TRIM(Applications!I1077))="INTERVIEWING",UPPER(TRIM(Applications!I1077))="REJECTED",UPPER(TRIM(Applications!I1077))="OFFER"),1,0)</f>
        <v/>
      </c>
      <c r="E1077" s="26">
        <f>IF(AND(ISNUMBER(Applications!M1077),OR(N(Applications!O1077)&gt;0,UPPER(TRIM(Applications!I1077))="INTERVIEWING",UPPER(TRIM(Applications!I1077))="OFFER")),Applications!M1077-WEEKDAY(Applications!M1077,3),"")</f>
        <v/>
      </c>
      <c r="F1077" s="26">
        <f>IF(AND(UPPER(TRIM(Applications!I1077))="SKIPPED",ISNUMBER(Applications!A1077)),Applications!A1077-WEEKDAY(Applications!A1077,3),"")</f>
        <v/>
      </c>
      <c r="G1077" s="26">
        <f>IF(AND(UPPER(TRIM(Applications!I1077))="BOOKMARKED",ISNUMBER(Applications!A1077)),Applications!A1077-WEEKDAY(Applications!A1077,3),"")</f>
        <v/>
      </c>
      <c r="H1077" s="26">
        <f>IF(AND(UPPER(TRIM(Applications!I1077))="NOT APPLIED",ISNUMBER(Applications!A1077)),Applications!A1077-WEEKDAY(Applications!A1077,3),"")</f>
        <v/>
      </c>
      <c r="I1077" s="26">
        <f>IF(AND(UPPER(TRIM(Applications!I1077))="REJECTED",ISNUMBER(Applications!M1077)),Applications!M1077-WEEKDAY(Applications!M1077,3),"")</f>
        <v/>
      </c>
      <c r="J1077" s="26">
        <f>IF(AND(UPPER(TRIM(Applications!I1077))="OFFER",ISNUMBER(Applications!M1077)),Applications!M1077-WEEKDAY(Applications!M1077,3),"")</f>
        <v/>
      </c>
      <c r="K1077" s="26">
        <f>IF(TRIM(Applications!J1077)="","",IFERROR(LOOKUP(2,1/ISNUMBER(SEARCH($R$2:$R$25,Applications!J1077)),$S$2:$S$25),""))</f>
        <v/>
      </c>
      <c r="L1077" s="26">
        <f>IF(K1077="","",IF(COUNTIF(K$2:K1077,K1077)=1,COUNTIF(K$2:K$2000,K1077)+(2001-ROW())/100000,""))</f>
        <v/>
      </c>
      <c r="M1077" s="26">
        <f>IF(TRIM(Applications!D1077)="","",TRIM(LEFT(TRIM(Applications!D1077),FIND(",",TRIM(Applications!D1077)&amp;",")-1)))</f>
        <v/>
      </c>
      <c r="N1077" s="26">
        <f>IF(M1077="","",IF(LEN(TRIM(LEFT(TRIM(MID(TRIM(Applications!D1077),FIND(",",TRIM(Applications!D1077)&amp;",")+1,200)),FIND(",",TRIM(MID(TRIM(Applications!D1077),FIND(",",TRIM(Applications!D1077)&amp;",")+1,200))&amp;",")-1)))=2,UPPER(TRIM(LEFT(TRIM(MID(TRIM(Applications!D1077),FIND(",",TRIM(Applications!D1077)&amp;",")+1,200)),FIND(",",TRIM(MID(TRIM(Applications!D1077),FIND(",",TRIM(Applications!D1077)&amp;",")+1,200))&amp;",")-1))),IFERROR(VLOOKUP(LOWER(TRIM(LEFT(TRIM(MID(TRIM(Applications!D1077),FIND(",",TRIM(Applications!D1077)&amp;",")+1,200)),FIND(",",TRIM(MID(TRIM(Applications!D1077),FIND(",",TRIM(Applications!D1077)&amp;",")+1,200))&amp;",")-1))),$U$2:$V$67,2,FALSE),"")))</f>
        <v/>
      </c>
      <c r="O1077" s="26">
        <f>IF(M1077="","",IF(N1077="",M1077,M1077&amp;", "&amp;N1077))</f>
        <v/>
      </c>
      <c r="P1077" s="26">
        <f>IF(O1077="","",IF(COUNTIF(O$2:O1077,O1077)=1,COUNTIF(O$2:O$2000,O1077)+(2001-ROW())/100000,""))</f>
        <v/>
      </c>
    </row>
    <row r="1078">
      <c r="A1078" s="26">
        <f>IF(AND(ISNUMBER(Applications!A1078),ISNUMBER(Applications!M1078),OR(UPPER(TRIM(Applications!I1078))="INTERVIEWING",UPPER(TRIM(Applications!I1078))="REJECTED",UPPER(TRIM(Applications!I1078))="OFFER")),IF(Applications!M1078&gt;=Applications!A1078,Applications!M1078-Applications!A1078,""),"")</f>
        <v/>
      </c>
      <c r="B1078" s="26">
        <f>IF(AND(D1078=1,ISNUMBER(Applications!A1078)),WEEKDAY(Applications!A1078),"")</f>
        <v/>
      </c>
      <c r="C1078" s="27">
        <f>IF(AND(D1078=1,ISNUMBER(Applications!A1078)),Applications!A1078-WEEKDAY(Applications!A1078,3),"")</f>
        <v/>
      </c>
      <c r="D1078" s="26">
        <f>IF(OR(UPPER(TRIM(Applications!I1078))="APPLIED",UPPER(TRIM(Applications!I1078))="INTERVIEWING",UPPER(TRIM(Applications!I1078))="REJECTED",UPPER(TRIM(Applications!I1078))="OFFER"),1,0)</f>
        <v/>
      </c>
      <c r="E1078" s="26">
        <f>IF(AND(ISNUMBER(Applications!M1078),OR(N(Applications!O1078)&gt;0,UPPER(TRIM(Applications!I1078))="INTERVIEWING",UPPER(TRIM(Applications!I1078))="OFFER")),Applications!M1078-WEEKDAY(Applications!M1078,3),"")</f>
        <v/>
      </c>
      <c r="F1078" s="26">
        <f>IF(AND(UPPER(TRIM(Applications!I1078))="SKIPPED",ISNUMBER(Applications!A1078)),Applications!A1078-WEEKDAY(Applications!A1078,3),"")</f>
        <v/>
      </c>
      <c r="G1078" s="26">
        <f>IF(AND(UPPER(TRIM(Applications!I1078))="BOOKMARKED",ISNUMBER(Applications!A1078)),Applications!A1078-WEEKDAY(Applications!A1078,3),"")</f>
        <v/>
      </c>
      <c r="H1078" s="26">
        <f>IF(AND(UPPER(TRIM(Applications!I1078))="NOT APPLIED",ISNUMBER(Applications!A1078)),Applications!A1078-WEEKDAY(Applications!A1078,3),"")</f>
        <v/>
      </c>
      <c r="I1078" s="26">
        <f>IF(AND(UPPER(TRIM(Applications!I1078))="REJECTED",ISNUMBER(Applications!M1078)),Applications!M1078-WEEKDAY(Applications!M1078,3),"")</f>
        <v/>
      </c>
      <c r="J1078" s="26">
        <f>IF(AND(UPPER(TRIM(Applications!I1078))="OFFER",ISNUMBER(Applications!M1078)),Applications!M1078-WEEKDAY(Applications!M1078,3),"")</f>
        <v/>
      </c>
      <c r="K1078" s="26">
        <f>IF(TRIM(Applications!J1078)="","",IFERROR(LOOKUP(2,1/ISNUMBER(SEARCH($R$2:$R$25,Applications!J1078)),$S$2:$S$25),""))</f>
        <v/>
      </c>
      <c r="L1078" s="26">
        <f>IF(K1078="","",IF(COUNTIF(K$2:K1078,K1078)=1,COUNTIF(K$2:K$2000,K1078)+(2001-ROW())/100000,""))</f>
        <v/>
      </c>
      <c r="M1078" s="26">
        <f>IF(TRIM(Applications!D1078)="","",TRIM(LEFT(TRIM(Applications!D1078),FIND(",",TRIM(Applications!D1078)&amp;",")-1)))</f>
        <v/>
      </c>
      <c r="N1078" s="26">
        <f>IF(M1078="","",IF(LEN(TRIM(LEFT(TRIM(MID(TRIM(Applications!D1078),FIND(",",TRIM(Applications!D1078)&amp;",")+1,200)),FIND(",",TRIM(MID(TRIM(Applications!D1078),FIND(",",TRIM(Applications!D1078)&amp;",")+1,200))&amp;",")-1)))=2,UPPER(TRIM(LEFT(TRIM(MID(TRIM(Applications!D1078),FIND(",",TRIM(Applications!D1078)&amp;",")+1,200)),FIND(",",TRIM(MID(TRIM(Applications!D1078),FIND(",",TRIM(Applications!D1078)&amp;",")+1,200))&amp;",")-1))),IFERROR(VLOOKUP(LOWER(TRIM(LEFT(TRIM(MID(TRIM(Applications!D1078),FIND(",",TRIM(Applications!D1078)&amp;",")+1,200)),FIND(",",TRIM(MID(TRIM(Applications!D1078),FIND(",",TRIM(Applications!D1078)&amp;",")+1,200))&amp;",")-1))),$U$2:$V$67,2,FALSE),"")))</f>
        <v/>
      </c>
      <c r="O1078" s="26">
        <f>IF(M1078="","",IF(N1078="",M1078,M1078&amp;", "&amp;N1078))</f>
        <v/>
      </c>
      <c r="P1078" s="26">
        <f>IF(O1078="","",IF(COUNTIF(O$2:O1078,O1078)=1,COUNTIF(O$2:O$2000,O1078)+(2001-ROW())/100000,""))</f>
        <v/>
      </c>
    </row>
    <row r="1079">
      <c r="A1079" s="26">
        <f>IF(AND(ISNUMBER(Applications!A1079),ISNUMBER(Applications!M1079),OR(UPPER(TRIM(Applications!I1079))="INTERVIEWING",UPPER(TRIM(Applications!I1079))="REJECTED",UPPER(TRIM(Applications!I1079))="OFFER")),IF(Applications!M1079&gt;=Applications!A1079,Applications!M1079-Applications!A1079,""),"")</f>
        <v/>
      </c>
      <c r="B1079" s="26">
        <f>IF(AND(D1079=1,ISNUMBER(Applications!A1079)),WEEKDAY(Applications!A1079),"")</f>
        <v/>
      </c>
      <c r="C1079" s="27">
        <f>IF(AND(D1079=1,ISNUMBER(Applications!A1079)),Applications!A1079-WEEKDAY(Applications!A1079,3),"")</f>
        <v/>
      </c>
      <c r="D1079" s="26">
        <f>IF(OR(UPPER(TRIM(Applications!I1079))="APPLIED",UPPER(TRIM(Applications!I1079))="INTERVIEWING",UPPER(TRIM(Applications!I1079))="REJECTED",UPPER(TRIM(Applications!I1079))="OFFER"),1,0)</f>
        <v/>
      </c>
      <c r="E1079" s="26">
        <f>IF(AND(ISNUMBER(Applications!M1079),OR(N(Applications!O1079)&gt;0,UPPER(TRIM(Applications!I1079))="INTERVIEWING",UPPER(TRIM(Applications!I1079))="OFFER")),Applications!M1079-WEEKDAY(Applications!M1079,3),"")</f>
        <v/>
      </c>
      <c r="F1079" s="26">
        <f>IF(AND(UPPER(TRIM(Applications!I1079))="SKIPPED",ISNUMBER(Applications!A1079)),Applications!A1079-WEEKDAY(Applications!A1079,3),"")</f>
        <v/>
      </c>
      <c r="G1079" s="26">
        <f>IF(AND(UPPER(TRIM(Applications!I1079))="BOOKMARKED",ISNUMBER(Applications!A1079)),Applications!A1079-WEEKDAY(Applications!A1079,3),"")</f>
        <v/>
      </c>
      <c r="H1079" s="26">
        <f>IF(AND(UPPER(TRIM(Applications!I1079))="NOT APPLIED",ISNUMBER(Applications!A1079)),Applications!A1079-WEEKDAY(Applications!A1079,3),"")</f>
        <v/>
      </c>
      <c r="I1079" s="26">
        <f>IF(AND(UPPER(TRIM(Applications!I1079))="REJECTED",ISNUMBER(Applications!M1079)),Applications!M1079-WEEKDAY(Applications!M1079,3),"")</f>
        <v/>
      </c>
      <c r="J1079" s="26">
        <f>IF(AND(UPPER(TRIM(Applications!I1079))="OFFER",ISNUMBER(Applications!M1079)),Applications!M1079-WEEKDAY(Applications!M1079,3),"")</f>
        <v/>
      </c>
      <c r="K1079" s="26">
        <f>IF(TRIM(Applications!J1079)="","",IFERROR(LOOKUP(2,1/ISNUMBER(SEARCH($R$2:$R$25,Applications!J1079)),$S$2:$S$25),""))</f>
        <v/>
      </c>
      <c r="L1079" s="26">
        <f>IF(K1079="","",IF(COUNTIF(K$2:K1079,K1079)=1,COUNTIF(K$2:K$2000,K1079)+(2001-ROW())/100000,""))</f>
        <v/>
      </c>
      <c r="M1079" s="26">
        <f>IF(TRIM(Applications!D1079)="","",TRIM(LEFT(TRIM(Applications!D1079),FIND(",",TRIM(Applications!D1079)&amp;",")-1)))</f>
        <v/>
      </c>
      <c r="N1079" s="26">
        <f>IF(M1079="","",IF(LEN(TRIM(LEFT(TRIM(MID(TRIM(Applications!D1079),FIND(",",TRIM(Applications!D1079)&amp;",")+1,200)),FIND(",",TRIM(MID(TRIM(Applications!D1079),FIND(",",TRIM(Applications!D1079)&amp;",")+1,200))&amp;",")-1)))=2,UPPER(TRIM(LEFT(TRIM(MID(TRIM(Applications!D1079),FIND(",",TRIM(Applications!D1079)&amp;",")+1,200)),FIND(",",TRIM(MID(TRIM(Applications!D1079),FIND(",",TRIM(Applications!D1079)&amp;",")+1,200))&amp;",")-1))),IFERROR(VLOOKUP(LOWER(TRIM(LEFT(TRIM(MID(TRIM(Applications!D1079),FIND(",",TRIM(Applications!D1079)&amp;",")+1,200)),FIND(",",TRIM(MID(TRIM(Applications!D1079),FIND(",",TRIM(Applications!D1079)&amp;",")+1,200))&amp;",")-1))),$U$2:$V$67,2,FALSE),"")))</f>
        <v/>
      </c>
      <c r="O1079" s="26">
        <f>IF(M1079="","",IF(N1079="",M1079,M1079&amp;", "&amp;N1079))</f>
        <v/>
      </c>
      <c r="P1079" s="26">
        <f>IF(O1079="","",IF(COUNTIF(O$2:O1079,O1079)=1,COUNTIF(O$2:O$2000,O1079)+(2001-ROW())/100000,""))</f>
        <v/>
      </c>
    </row>
    <row r="1080">
      <c r="A1080" s="26">
        <f>IF(AND(ISNUMBER(Applications!A1080),ISNUMBER(Applications!M1080),OR(UPPER(TRIM(Applications!I1080))="INTERVIEWING",UPPER(TRIM(Applications!I1080))="REJECTED",UPPER(TRIM(Applications!I1080))="OFFER")),IF(Applications!M1080&gt;=Applications!A1080,Applications!M1080-Applications!A1080,""),"")</f>
        <v/>
      </c>
      <c r="B1080" s="26">
        <f>IF(AND(D1080=1,ISNUMBER(Applications!A1080)),WEEKDAY(Applications!A1080),"")</f>
        <v/>
      </c>
      <c r="C1080" s="27">
        <f>IF(AND(D1080=1,ISNUMBER(Applications!A1080)),Applications!A1080-WEEKDAY(Applications!A1080,3),"")</f>
        <v/>
      </c>
      <c r="D1080" s="26">
        <f>IF(OR(UPPER(TRIM(Applications!I1080))="APPLIED",UPPER(TRIM(Applications!I1080))="INTERVIEWING",UPPER(TRIM(Applications!I1080))="REJECTED",UPPER(TRIM(Applications!I1080))="OFFER"),1,0)</f>
        <v/>
      </c>
      <c r="E1080" s="26">
        <f>IF(AND(ISNUMBER(Applications!M1080),OR(N(Applications!O1080)&gt;0,UPPER(TRIM(Applications!I1080))="INTERVIEWING",UPPER(TRIM(Applications!I1080))="OFFER")),Applications!M1080-WEEKDAY(Applications!M1080,3),"")</f>
        <v/>
      </c>
      <c r="F1080" s="26">
        <f>IF(AND(UPPER(TRIM(Applications!I1080))="SKIPPED",ISNUMBER(Applications!A1080)),Applications!A1080-WEEKDAY(Applications!A1080,3),"")</f>
        <v/>
      </c>
      <c r="G1080" s="26">
        <f>IF(AND(UPPER(TRIM(Applications!I1080))="BOOKMARKED",ISNUMBER(Applications!A1080)),Applications!A1080-WEEKDAY(Applications!A1080,3),"")</f>
        <v/>
      </c>
      <c r="H1080" s="26">
        <f>IF(AND(UPPER(TRIM(Applications!I1080))="NOT APPLIED",ISNUMBER(Applications!A1080)),Applications!A1080-WEEKDAY(Applications!A1080,3),"")</f>
        <v/>
      </c>
      <c r="I1080" s="26">
        <f>IF(AND(UPPER(TRIM(Applications!I1080))="REJECTED",ISNUMBER(Applications!M1080)),Applications!M1080-WEEKDAY(Applications!M1080,3),"")</f>
        <v/>
      </c>
      <c r="J1080" s="26">
        <f>IF(AND(UPPER(TRIM(Applications!I1080))="OFFER",ISNUMBER(Applications!M1080)),Applications!M1080-WEEKDAY(Applications!M1080,3),"")</f>
        <v/>
      </c>
      <c r="K1080" s="26">
        <f>IF(TRIM(Applications!J1080)="","",IFERROR(LOOKUP(2,1/ISNUMBER(SEARCH($R$2:$R$25,Applications!J1080)),$S$2:$S$25),""))</f>
        <v/>
      </c>
      <c r="L1080" s="26">
        <f>IF(K1080="","",IF(COUNTIF(K$2:K1080,K1080)=1,COUNTIF(K$2:K$2000,K1080)+(2001-ROW())/100000,""))</f>
        <v/>
      </c>
      <c r="M1080" s="26">
        <f>IF(TRIM(Applications!D1080)="","",TRIM(LEFT(TRIM(Applications!D1080),FIND(",",TRIM(Applications!D1080)&amp;",")-1)))</f>
        <v/>
      </c>
      <c r="N1080" s="26">
        <f>IF(M1080="","",IF(LEN(TRIM(LEFT(TRIM(MID(TRIM(Applications!D1080),FIND(",",TRIM(Applications!D1080)&amp;",")+1,200)),FIND(",",TRIM(MID(TRIM(Applications!D1080),FIND(",",TRIM(Applications!D1080)&amp;",")+1,200))&amp;",")-1)))=2,UPPER(TRIM(LEFT(TRIM(MID(TRIM(Applications!D1080),FIND(",",TRIM(Applications!D1080)&amp;",")+1,200)),FIND(",",TRIM(MID(TRIM(Applications!D1080),FIND(",",TRIM(Applications!D1080)&amp;",")+1,200))&amp;",")-1))),IFERROR(VLOOKUP(LOWER(TRIM(LEFT(TRIM(MID(TRIM(Applications!D1080),FIND(",",TRIM(Applications!D1080)&amp;",")+1,200)),FIND(",",TRIM(MID(TRIM(Applications!D1080),FIND(",",TRIM(Applications!D1080)&amp;",")+1,200))&amp;",")-1))),$U$2:$V$67,2,FALSE),"")))</f>
        <v/>
      </c>
      <c r="O1080" s="26">
        <f>IF(M1080="","",IF(N1080="",M1080,M1080&amp;", "&amp;N1080))</f>
        <v/>
      </c>
      <c r="P1080" s="26">
        <f>IF(O1080="","",IF(COUNTIF(O$2:O1080,O1080)=1,COUNTIF(O$2:O$2000,O1080)+(2001-ROW())/100000,""))</f>
        <v/>
      </c>
    </row>
    <row r="1081">
      <c r="A1081" s="26">
        <f>IF(AND(ISNUMBER(Applications!A1081),ISNUMBER(Applications!M1081),OR(UPPER(TRIM(Applications!I1081))="INTERVIEWING",UPPER(TRIM(Applications!I1081))="REJECTED",UPPER(TRIM(Applications!I1081))="OFFER")),IF(Applications!M1081&gt;=Applications!A1081,Applications!M1081-Applications!A1081,""),"")</f>
        <v/>
      </c>
      <c r="B1081" s="26">
        <f>IF(AND(D1081=1,ISNUMBER(Applications!A1081)),WEEKDAY(Applications!A1081),"")</f>
        <v/>
      </c>
      <c r="C1081" s="27">
        <f>IF(AND(D1081=1,ISNUMBER(Applications!A1081)),Applications!A1081-WEEKDAY(Applications!A1081,3),"")</f>
        <v/>
      </c>
      <c r="D1081" s="26">
        <f>IF(OR(UPPER(TRIM(Applications!I1081))="APPLIED",UPPER(TRIM(Applications!I1081))="INTERVIEWING",UPPER(TRIM(Applications!I1081))="REJECTED",UPPER(TRIM(Applications!I1081))="OFFER"),1,0)</f>
        <v/>
      </c>
      <c r="E1081" s="26">
        <f>IF(AND(ISNUMBER(Applications!M1081),OR(N(Applications!O1081)&gt;0,UPPER(TRIM(Applications!I1081))="INTERVIEWING",UPPER(TRIM(Applications!I1081))="OFFER")),Applications!M1081-WEEKDAY(Applications!M1081,3),"")</f>
        <v/>
      </c>
      <c r="F1081" s="26">
        <f>IF(AND(UPPER(TRIM(Applications!I1081))="SKIPPED",ISNUMBER(Applications!A1081)),Applications!A1081-WEEKDAY(Applications!A1081,3),"")</f>
        <v/>
      </c>
      <c r="G1081" s="26">
        <f>IF(AND(UPPER(TRIM(Applications!I1081))="BOOKMARKED",ISNUMBER(Applications!A1081)),Applications!A1081-WEEKDAY(Applications!A1081,3),"")</f>
        <v/>
      </c>
      <c r="H1081" s="26">
        <f>IF(AND(UPPER(TRIM(Applications!I1081))="NOT APPLIED",ISNUMBER(Applications!A1081)),Applications!A1081-WEEKDAY(Applications!A1081,3),"")</f>
        <v/>
      </c>
      <c r="I1081" s="26">
        <f>IF(AND(UPPER(TRIM(Applications!I1081))="REJECTED",ISNUMBER(Applications!M1081)),Applications!M1081-WEEKDAY(Applications!M1081,3),"")</f>
        <v/>
      </c>
      <c r="J1081" s="26">
        <f>IF(AND(UPPER(TRIM(Applications!I1081))="OFFER",ISNUMBER(Applications!M1081)),Applications!M1081-WEEKDAY(Applications!M1081,3),"")</f>
        <v/>
      </c>
      <c r="K1081" s="26">
        <f>IF(TRIM(Applications!J1081)="","",IFERROR(LOOKUP(2,1/ISNUMBER(SEARCH($R$2:$R$25,Applications!J1081)),$S$2:$S$25),""))</f>
        <v/>
      </c>
      <c r="L1081" s="26">
        <f>IF(K1081="","",IF(COUNTIF(K$2:K1081,K1081)=1,COUNTIF(K$2:K$2000,K1081)+(2001-ROW())/100000,""))</f>
        <v/>
      </c>
      <c r="M1081" s="26">
        <f>IF(TRIM(Applications!D1081)="","",TRIM(LEFT(TRIM(Applications!D1081),FIND(",",TRIM(Applications!D1081)&amp;",")-1)))</f>
        <v/>
      </c>
      <c r="N1081" s="26">
        <f>IF(M1081="","",IF(LEN(TRIM(LEFT(TRIM(MID(TRIM(Applications!D1081),FIND(",",TRIM(Applications!D1081)&amp;",")+1,200)),FIND(",",TRIM(MID(TRIM(Applications!D1081),FIND(",",TRIM(Applications!D1081)&amp;",")+1,200))&amp;",")-1)))=2,UPPER(TRIM(LEFT(TRIM(MID(TRIM(Applications!D1081),FIND(",",TRIM(Applications!D1081)&amp;",")+1,200)),FIND(",",TRIM(MID(TRIM(Applications!D1081),FIND(",",TRIM(Applications!D1081)&amp;",")+1,200))&amp;",")-1))),IFERROR(VLOOKUP(LOWER(TRIM(LEFT(TRIM(MID(TRIM(Applications!D1081),FIND(",",TRIM(Applications!D1081)&amp;",")+1,200)),FIND(",",TRIM(MID(TRIM(Applications!D1081),FIND(",",TRIM(Applications!D1081)&amp;",")+1,200))&amp;",")-1))),$U$2:$V$67,2,FALSE),"")))</f>
        <v/>
      </c>
      <c r="O1081" s="26">
        <f>IF(M1081="","",IF(N1081="",M1081,M1081&amp;", "&amp;N1081))</f>
        <v/>
      </c>
      <c r="P1081" s="26">
        <f>IF(O1081="","",IF(COUNTIF(O$2:O1081,O1081)=1,COUNTIF(O$2:O$2000,O1081)+(2001-ROW())/100000,""))</f>
        <v/>
      </c>
    </row>
    <row r="1082">
      <c r="A1082" s="26">
        <f>IF(AND(ISNUMBER(Applications!A1082),ISNUMBER(Applications!M1082),OR(UPPER(TRIM(Applications!I1082))="INTERVIEWING",UPPER(TRIM(Applications!I1082))="REJECTED",UPPER(TRIM(Applications!I1082))="OFFER")),IF(Applications!M1082&gt;=Applications!A1082,Applications!M1082-Applications!A1082,""),"")</f>
        <v/>
      </c>
      <c r="B1082" s="26">
        <f>IF(AND(D1082=1,ISNUMBER(Applications!A1082)),WEEKDAY(Applications!A1082),"")</f>
        <v/>
      </c>
      <c r="C1082" s="27">
        <f>IF(AND(D1082=1,ISNUMBER(Applications!A1082)),Applications!A1082-WEEKDAY(Applications!A1082,3),"")</f>
        <v/>
      </c>
      <c r="D1082" s="26">
        <f>IF(OR(UPPER(TRIM(Applications!I1082))="APPLIED",UPPER(TRIM(Applications!I1082))="INTERVIEWING",UPPER(TRIM(Applications!I1082))="REJECTED",UPPER(TRIM(Applications!I1082))="OFFER"),1,0)</f>
        <v/>
      </c>
      <c r="E1082" s="26">
        <f>IF(AND(ISNUMBER(Applications!M1082),OR(N(Applications!O1082)&gt;0,UPPER(TRIM(Applications!I1082))="INTERVIEWING",UPPER(TRIM(Applications!I1082))="OFFER")),Applications!M1082-WEEKDAY(Applications!M1082,3),"")</f>
        <v/>
      </c>
      <c r="F1082" s="26">
        <f>IF(AND(UPPER(TRIM(Applications!I1082))="SKIPPED",ISNUMBER(Applications!A1082)),Applications!A1082-WEEKDAY(Applications!A1082,3),"")</f>
        <v/>
      </c>
      <c r="G1082" s="26">
        <f>IF(AND(UPPER(TRIM(Applications!I1082))="BOOKMARKED",ISNUMBER(Applications!A1082)),Applications!A1082-WEEKDAY(Applications!A1082,3),"")</f>
        <v/>
      </c>
      <c r="H1082" s="26">
        <f>IF(AND(UPPER(TRIM(Applications!I1082))="NOT APPLIED",ISNUMBER(Applications!A1082)),Applications!A1082-WEEKDAY(Applications!A1082,3),"")</f>
        <v/>
      </c>
      <c r="I1082" s="26">
        <f>IF(AND(UPPER(TRIM(Applications!I1082))="REJECTED",ISNUMBER(Applications!M1082)),Applications!M1082-WEEKDAY(Applications!M1082,3),"")</f>
        <v/>
      </c>
      <c r="J1082" s="26">
        <f>IF(AND(UPPER(TRIM(Applications!I1082))="OFFER",ISNUMBER(Applications!M1082)),Applications!M1082-WEEKDAY(Applications!M1082,3),"")</f>
        <v/>
      </c>
      <c r="K1082" s="26">
        <f>IF(TRIM(Applications!J1082)="","",IFERROR(LOOKUP(2,1/ISNUMBER(SEARCH($R$2:$R$25,Applications!J1082)),$S$2:$S$25),""))</f>
        <v/>
      </c>
      <c r="L1082" s="26">
        <f>IF(K1082="","",IF(COUNTIF(K$2:K1082,K1082)=1,COUNTIF(K$2:K$2000,K1082)+(2001-ROW())/100000,""))</f>
        <v/>
      </c>
      <c r="M1082" s="26">
        <f>IF(TRIM(Applications!D1082)="","",TRIM(LEFT(TRIM(Applications!D1082),FIND(",",TRIM(Applications!D1082)&amp;",")-1)))</f>
        <v/>
      </c>
      <c r="N1082" s="26">
        <f>IF(M1082="","",IF(LEN(TRIM(LEFT(TRIM(MID(TRIM(Applications!D1082),FIND(",",TRIM(Applications!D1082)&amp;",")+1,200)),FIND(",",TRIM(MID(TRIM(Applications!D1082),FIND(",",TRIM(Applications!D1082)&amp;",")+1,200))&amp;",")-1)))=2,UPPER(TRIM(LEFT(TRIM(MID(TRIM(Applications!D1082),FIND(",",TRIM(Applications!D1082)&amp;",")+1,200)),FIND(",",TRIM(MID(TRIM(Applications!D1082),FIND(",",TRIM(Applications!D1082)&amp;",")+1,200))&amp;",")-1))),IFERROR(VLOOKUP(LOWER(TRIM(LEFT(TRIM(MID(TRIM(Applications!D1082),FIND(",",TRIM(Applications!D1082)&amp;",")+1,200)),FIND(",",TRIM(MID(TRIM(Applications!D1082),FIND(",",TRIM(Applications!D1082)&amp;",")+1,200))&amp;",")-1))),$U$2:$V$67,2,FALSE),"")))</f>
        <v/>
      </c>
      <c r="O1082" s="26">
        <f>IF(M1082="","",IF(N1082="",M1082,M1082&amp;", "&amp;N1082))</f>
        <v/>
      </c>
      <c r="P1082" s="26">
        <f>IF(O1082="","",IF(COUNTIF(O$2:O1082,O1082)=1,COUNTIF(O$2:O$2000,O1082)+(2001-ROW())/100000,""))</f>
        <v/>
      </c>
    </row>
    <row r="1083">
      <c r="A1083" s="26">
        <f>IF(AND(ISNUMBER(Applications!A1083),ISNUMBER(Applications!M1083),OR(UPPER(TRIM(Applications!I1083))="INTERVIEWING",UPPER(TRIM(Applications!I1083))="REJECTED",UPPER(TRIM(Applications!I1083))="OFFER")),IF(Applications!M1083&gt;=Applications!A1083,Applications!M1083-Applications!A1083,""),"")</f>
        <v/>
      </c>
      <c r="B1083" s="26">
        <f>IF(AND(D1083=1,ISNUMBER(Applications!A1083)),WEEKDAY(Applications!A1083),"")</f>
        <v/>
      </c>
      <c r="C1083" s="27">
        <f>IF(AND(D1083=1,ISNUMBER(Applications!A1083)),Applications!A1083-WEEKDAY(Applications!A1083,3),"")</f>
        <v/>
      </c>
      <c r="D1083" s="26">
        <f>IF(OR(UPPER(TRIM(Applications!I1083))="APPLIED",UPPER(TRIM(Applications!I1083))="INTERVIEWING",UPPER(TRIM(Applications!I1083))="REJECTED",UPPER(TRIM(Applications!I1083))="OFFER"),1,0)</f>
        <v/>
      </c>
      <c r="E1083" s="26">
        <f>IF(AND(ISNUMBER(Applications!M1083),OR(N(Applications!O1083)&gt;0,UPPER(TRIM(Applications!I1083))="INTERVIEWING",UPPER(TRIM(Applications!I1083))="OFFER")),Applications!M1083-WEEKDAY(Applications!M1083,3),"")</f>
        <v/>
      </c>
      <c r="F1083" s="26">
        <f>IF(AND(UPPER(TRIM(Applications!I1083))="SKIPPED",ISNUMBER(Applications!A1083)),Applications!A1083-WEEKDAY(Applications!A1083,3),"")</f>
        <v/>
      </c>
      <c r="G1083" s="26">
        <f>IF(AND(UPPER(TRIM(Applications!I1083))="BOOKMARKED",ISNUMBER(Applications!A1083)),Applications!A1083-WEEKDAY(Applications!A1083,3),"")</f>
        <v/>
      </c>
      <c r="H1083" s="26">
        <f>IF(AND(UPPER(TRIM(Applications!I1083))="NOT APPLIED",ISNUMBER(Applications!A1083)),Applications!A1083-WEEKDAY(Applications!A1083,3),"")</f>
        <v/>
      </c>
      <c r="I1083" s="26">
        <f>IF(AND(UPPER(TRIM(Applications!I1083))="REJECTED",ISNUMBER(Applications!M1083)),Applications!M1083-WEEKDAY(Applications!M1083,3),"")</f>
        <v/>
      </c>
      <c r="J1083" s="26">
        <f>IF(AND(UPPER(TRIM(Applications!I1083))="OFFER",ISNUMBER(Applications!M1083)),Applications!M1083-WEEKDAY(Applications!M1083,3),"")</f>
        <v/>
      </c>
      <c r="K1083" s="26">
        <f>IF(TRIM(Applications!J1083)="","",IFERROR(LOOKUP(2,1/ISNUMBER(SEARCH($R$2:$R$25,Applications!J1083)),$S$2:$S$25),""))</f>
        <v/>
      </c>
      <c r="L1083" s="26">
        <f>IF(K1083="","",IF(COUNTIF(K$2:K1083,K1083)=1,COUNTIF(K$2:K$2000,K1083)+(2001-ROW())/100000,""))</f>
        <v/>
      </c>
      <c r="M1083" s="26">
        <f>IF(TRIM(Applications!D1083)="","",TRIM(LEFT(TRIM(Applications!D1083),FIND(",",TRIM(Applications!D1083)&amp;",")-1)))</f>
        <v/>
      </c>
      <c r="N1083" s="26">
        <f>IF(M1083="","",IF(LEN(TRIM(LEFT(TRIM(MID(TRIM(Applications!D1083),FIND(",",TRIM(Applications!D1083)&amp;",")+1,200)),FIND(",",TRIM(MID(TRIM(Applications!D1083),FIND(",",TRIM(Applications!D1083)&amp;",")+1,200))&amp;",")-1)))=2,UPPER(TRIM(LEFT(TRIM(MID(TRIM(Applications!D1083),FIND(",",TRIM(Applications!D1083)&amp;",")+1,200)),FIND(",",TRIM(MID(TRIM(Applications!D1083),FIND(",",TRIM(Applications!D1083)&amp;",")+1,200))&amp;",")-1))),IFERROR(VLOOKUP(LOWER(TRIM(LEFT(TRIM(MID(TRIM(Applications!D1083),FIND(",",TRIM(Applications!D1083)&amp;",")+1,200)),FIND(",",TRIM(MID(TRIM(Applications!D1083),FIND(",",TRIM(Applications!D1083)&amp;",")+1,200))&amp;",")-1))),$U$2:$V$67,2,FALSE),"")))</f>
        <v/>
      </c>
      <c r="O1083" s="26">
        <f>IF(M1083="","",IF(N1083="",M1083,M1083&amp;", "&amp;N1083))</f>
        <v/>
      </c>
      <c r="P1083" s="26">
        <f>IF(O1083="","",IF(COUNTIF(O$2:O1083,O1083)=1,COUNTIF(O$2:O$2000,O1083)+(2001-ROW())/100000,""))</f>
        <v/>
      </c>
    </row>
    <row r="1084">
      <c r="A1084" s="26">
        <f>IF(AND(ISNUMBER(Applications!A1084),ISNUMBER(Applications!M1084),OR(UPPER(TRIM(Applications!I1084))="INTERVIEWING",UPPER(TRIM(Applications!I1084))="REJECTED",UPPER(TRIM(Applications!I1084))="OFFER")),IF(Applications!M1084&gt;=Applications!A1084,Applications!M1084-Applications!A1084,""),"")</f>
        <v/>
      </c>
      <c r="B1084" s="26">
        <f>IF(AND(D1084=1,ISNUMBER(Applications!A1084)),WEEKDAY(Applications!A1084),"")</f>
        <v/>
      </c>
      <c r="C1084" s="27">
        <f>IF(AND(D1084=1,ISNUMBER(Applications!A1084)),Applications!A1084-WEEKDAY(Applications!A1084,3),"")</f>
        <v/>
      </c>
      <c r="D1084" s="26">
        <f>IF(OR(UPPER(TRIM(Applications!I1084))="APPLIED",UPPER(TRIM(Applications!I1084))="INTERVIEWING",UPPER(TRIM(Applications!I1084))="REJECTED",UPPER(TRIM(Applications!I1084))="OFFER"),1,0)</f>
        <v/>
      </c>
      <c r="E1084" s="26">
        <f>IF(AND(ISNUMBER(Applications!M1084),OR(N(Applications!O1084)&gt;0,UPPER(TRIM(Applications!I1084))="INTERVIEWING",UPPER(TRIM(Applications!I1084))="OFFER")),Applications!M1084-WEEKDAY(Applications!M1084,3),"")</f>
        <v/>
      </c>
      <c r="F1084" s="26">
        <f>IF(AND(UPPER(TRIM(Applications!I1084))="SKIPPED",ISNUMBER(Applications!A1084)),Applications!A1084-WEEKDAY(Applications!A1084,3),"")</f>
        <v/>
      </c>
      <c r="G1084" s="26">
        <f>IF(AND(UPPER(TRIM(Applications!I1084))="BOOKMARKED",ISNUMBER(Applications!A1084)),Applications!A1084-WEEKDAY(Applications!A1084,3),"")</f>
        <v/>
      </c>
      <c r="H1084" s="26">
        <f>IF(AND(UPPER(TRIM(Applications!I1084))="NOT APPLIED",ISNUMBER(Applications!A1084)),Applications!A1084-WEEKDAY(Applications!A1084,3),"")</f>
        <v/>
      </c>
      <c r="I1084" s="26">
        <f>IF(AND(UPPER(TRIM(Applications!I1084))="REJECTED",ISNUMBER(Applications!M1084)),Applications!M1084-WEEKDAY(Applications!M1084,3),"")</f>
        <v/>
      </c>
      <c r="J1084" s="26">
        <f>IF(AND(UPPER(TRIM(Applications!I1084))="OFFER",ISNUMBER(Applications!M1084)),Applications!M1084-WEEKDAY(Applications!M1084,3),"")</f>
        <v/>
      </c>
      <c r="K1084" s="26">
        <f>IF(TRIM(Applications!J1084)="","",IFERROR(LOOKUP(2,1/ISNUMBER(SEARCH($R$2:$R$25,Applications!J1084)),$S$2:$S$25),""))</f>
        <v/>
      </c>
      <c r="L1084" s="26">
        <f>IF(K1084="","",IF(COUNTIF(K$2:K1084,K1084)=1,COUNTIF(K$2:K$2000,K1084)+(2001-ROW())/100000,""))</f>
        <v/>
      </c>
      <c r="M1084" s="26">
        <f>IF(TRIM(Applications!D1084)="","",TRIM(LEFT(TRIM(Applications!D1084),FIND(",",TRIM(Applications!D1084)&amp;",")-1)))</f>
        <v/>
      </c>
      <c r="N1084" s="26">
        <f>IF(M1084="","",IF(LEN(TRIM(LEFT(TRIM(MID(TRIM(Applications!D1084),FIND(",",TRIM(Applications!D1084)&amp;",")+1,200)),FIND(",",TRIM(MID(TRIM(Applications!D1084),FIND(",",TRIM(Applications!D1084)&amp;",")+1,200))&amp;",")-1)))=2,UPPER(TRIM(LEFT(TRIM(MID(TRIM(Applications!D1084),FIND(",",TRIM(Applications!D1084)&amp;",")+1,200)),FIND(",",TRIM(MID(TRIM(Applications!D1084),FIND(",",TRIM(Applications!D1084)&amp;",")+1,200))&amp;",")-1))),IFERROR(VLOOKUP(LOWER(TRIM(LEFT(TRIM(MID(TRIM(Applications!D1084),FIND(",",TRIM(Applications!D1084)&amp;",")+1,200)),FIND(",",TRIM(MID(TRIM(Applications!D1084),FIND(",",TRIM(Applications!D1084)&amp;",")+1,200))&amp;",")-1))),$U$2:$V$67,2,FALSE),"")))</f>
        <v/>
      </c>
      <c r="O1084" s="26">
        <f>IF(M1084="","",IF(N1084="",M1084,M1084&amp;", "&amp;N1084))</f>
        <v/>
      </c>
      <c r="P1084" s="26">
        <f>IF(O1084="","",IF(COUNTIF(O$2:O1084,O1084)=1,COUNTIF(O$2:O$2000,O1084)+(2001-ROW())/100000,""))</f>
        <v/>
      </c>
    </row>
    <row r="1085">
      <c r="A1085" s="26">
        <f>IF(AND(ISNUMBER(Applications!A1085),ISNUMBER(Applications!M1085),OR(UPPER(TRIM(Applications!I1085))="INTERVIEWING",UPPER(TRIM(Applications!I1085))="REJECTED",UPPER(TRIM(Applications!I1085))="OFFER")),IF(Applications!M1085&gt;=Applications!A1085,Applications!M1085-Applications!A1085,""),"")</f>
        <v/>
      </c>
      <c r="B1085" s="26">
        <f>IF(AND(D1085=1,ISNUMBER(Applications!A1085)),WEEKDAY(Applications!A1085),"")</f>
        <v/>
      </c>
      <c r="C1085" s="27">
        <f>IF(AND(D1085=1,ISNUMBER(Applications!A1085)),Applications!A1085-WEEKDAY(Applications!A1085,3),"")</f>
        <v/>
      </c>
      <c r="D1085" s="26">
        <f>IF(OR(UPPER(TRIM(Applications!I1085))="APPLIED",UPPER(TRIM(Applications!I1085))="INTERVIEWING",UPPER(TRIM(Applications!I1085))="REJECTED",UPPER(TRIM(Applications!I1085))="OFFER"),1,0)</f>
        <v/>
      </c>
      <c r="E1085" s="26">
        <f>IF(AND(ISNUMBER(Applications!M1085),OR(N(Applications!O1085)&gt;0,UPPER(TRIM(Applications!I1085))="INTERVIEWING",UPPER(TRIM(Applications!I1085))="OFFER")),Applications!M1085-WEEKDAY(Applications!M1085,3),"")</f>
        <v/>
      </c>
      <c r="F1085" s="26">
        <f>IF(AND(UPPER(TRIM(Applications!I1085))="SKIPPED",ISNUMBER(Applications!A1085)),Applications!A1085-WEEKDAY(Applications!A1085,3),"")</f>
        <v/>
      </c>
      <c r="G1085" s="26">
        <f>IF(AND(UPPER(TRIM(Applications!I1085))="BOOKMARKED",ISNUMBER(Applications!A1085)),Applications!A1085-WEEKDAY(Applications!A1085,3),"")</f>
        <v/>
      </c>
      <c r="H1085" s="26">
        <f>IF(AND(UPPER(TRIM(Applications!I1085))="NOT APPLIED",ISNUMBER(Applications!A1085)),Applications!A1085-WEEKDAY(Applications!A1085,3),"")</f>
        <v/>
      </c>
      <c r="I1085" s="26">
        <f>IF(AND(UPPER(TRIM(Applications!I1085))="REJECTED",ISNUMBER(Applications!M1085)),Applications!M1085-WEEKDAY(Applications!M1085,3),"")</f>
        <v/>
      </c>
      <c r="J1085" s="26">
        <f>IF(AND(UPPER(TRIM(Applications!I1085))="OFFER",ISNUMBER(Applications!M1085)),Applications!M1085-WEEKDAY(Applications!M1085,3),"")</f>
        <v/>
      </c>
      <c r="K1085" s="26">
        <f>IF(TRIM(Applications!J1085)="","",IFERROR(LOOKUP(2,1/ISNUMBER(SEARCH($R$2:$R$25,Applications!J1085)),$S$2:$S$25),""))</f>
        <v/>
      </c>
      <c r="L1085" s="26">
        <f>IF(K1085="","",IF(COUNTIF(K$2:K1085,K1085)=1,COUNTIF(K$2:K$2000,K1085)+(2001-ROW())/100000,""))</f>
        <v/>
      </c>
      <c r="M1085" s="26">
        <f>IF(TRIM(Applications!D1085)="","",TRIM(LEFT(TRIM(Applications!D1085),FIND(",",TRIM(Applications!D1085)&amp;",")-1)))</f>
        <v/>
      </c>
      <c r="N1085" s="26">
        <f>IF(M1085="","",IF(LEN(TRIM(LEFT(TRIM(MID(TRIM(Applications!D1085),FIND(",",TRIM(Applications!D1085)&amp;",")+1,200)),FIND(",",TRIM(MID(TRIM(Applications!D1085),FIND(",",TRIM(Applications!D1085)&amp;",")+1,200))&amp;",")-1)))=2,UPPER(TRIM(LEFT(TRIM(MID(TRIM(Applications!D1085),FIND(",",TRIM(Applications!D1085)&amp;",")+1,200)),FIND(",",TRIM(MID(TRIM(Applications!D1085),FIND(",",TRIM(Applications!D1085)&amp;",")+1,200))&amp;",")-1))),IFERROR(VLOOKUP(LOWER(TRIM(LEFT(TRIM(MID(TRIM(Applications!D1085),FIND(",",TRIM(Applications!D1085)&amp;",")+1,200)),FIND(",",TRIM(MID(TRIM(Applications!D1085),FIND(",",TRIM(Applications!D1085)&amp;",")+1,200))&amp;",")-1))),$U$2:$V$67,2,FALSE),"")))</f>
        <v/>
      </c>
      <c r="O1085" s="26">
        <f>IF(M1085="","",IF(N1085="",M1085,M1085&amp;", "&amp;N1085))</f>
        <v/>
      </c>
      <c r="P1085" s="26">
        <f>IF(O1085="","",IF(COUNTIF(O$2:O1085,O1085)=1,COUNTIF(O$2:O$2000,O1085)+(2001-ROW())/100000,""))</f>
        <v/>
      </c>
    </row>
    <row r="1086">
      <c r="A1086" s="26">
        <f>IF(AND(ISNUMBER(Applications!A1086),ISNUMBER(Applications!M1086),OR(UPPER(TRIM(Applications!I1086))="INTERVIEWING",UPPER(TRIM(Applications!I1086))="REJECTED",UPPER(TRIM(Applications!I1086))="OFFER")),IF(Applications!M1086&gt;=Applications!A1086,Applications!M1086-Applications!A1086,""),"")</f>
        <v/>
      </c>
      <c r="B1086" s="26">
        <f>IF(AND(D1086=1,ISNUMBER(Applications!A1086)),WEEKDAY(Applications!A1086),"")</f>
        <v/>
      </c>
      <c r="C1086" s="27">
        <f>IF(AND(D1086=1,ISNUMBER(Applications!A1086)),Applications!A1086-WEEKDAY(Applications!A1086,3),"")</f>
        <v/>
      </c>
      <c r="D1086" s="26">
        <f>IF(OR(UPPER(TRIM(Applications!I1086))="APPLIED",UPPER(TRIM(Applications!I1086))="INTERVIEWING",UPPER(TRIM(Applications!I1086))="REJECTED",UPPER(TRIM(Applications!I1086))="OFFER"),1,0)</f>
        <v/>
      </c>
      <c r="E1086" s="26">
        <f>IF(AND(ISNUMBER(Applications!M1086),OR(N(Applications!O1086)&gt;0,UPPER(TRIM(Applications!I1086))="INTERVIEWING",UPPER(TRIM(Applications!I1086))="OFFER")),Applications!M1086-WEEKDAY(Applications!M1086,3),"")</f>
        <v/>
      </c>
      <c r="F1086" s="26">
        <f>IF(AND(UPPER(TRIM(Applications!I1086))="SKIPPED",ISNUMBER(Applications!A1086)),Applications!A1086-WEEKDAY(Applications!A1086,3),"")</f>
        <v/>
      </c>
      <c r="G1086" s="26">
        <f>IF(AND(UPPER(TRIM(Applications!I1086))="BOOKMARKED",ISNUMBER(Applications!A1086)),Applications!A1086-WEEKDAY(Applications!A1086,3),"")</f>
        <v/>
      </c>
      <c r="H1086" s="26">
        <f>IF(AND(UPPER(TRIM(Applications!I1086))="NOT APPLIED",ISNUMBER(Applications!A1086)),Applications!A1086-WEEKDAY(Applications!A1086,3),"")</f>
        <v/>
      </c>
      <c r="I1086" s="26">
        <f>IF(AND(UPPER(TRIM(Applications!I1086))="REJECTED",ISNUMBER(Applications!M1086)),Applications!M1086-WEEKDAY(Applications!M1086,3),"")</f>
        <v/>
      </c>
      <c r="J1086" s="26">
        <f>IF(AND(UPPER(TRIM(Applications!I1086))="OFFER",ISNUMBER(Applications!M1086)),Applications!M1086-WEEKDAY(Applications!M1086,3),"")</f>
        <v/>
      </c>
      <c r="K1086" s="26">
        <f>IF(TRIM(Applications!J1086)="","",IFERROR(LOOKUP(2,1/ISNUMBER(SEARCH($R$2:$R$25,Applications!J1086)),$S$2:$S$25),""))</f>
        <v/>
      </c>
      <c r="L1086" s="26">
        <f>IF(K1086="","",IF(COUNTIF(K$2:K1086,K1086)=1,COUNTIF(K$2:K$2000,K1086)+(2001-ROW())/100000,""))</f>
        <v/>
      </c>
      <c r="M1086" s="26">
        <f>IF(TRIM(Applications!D1086)="","",TRIM(LEFT(TRIM(Applications!D1086),FIND(",",TRIM(Applications!D1086)&amp;",")-1)))</f>
        <v/>
      </c>
      <c r="N1086" s="26">
        <f>IF(M1086="","",IF(LEN(TRIM(LEFT(TRIM(MID(TRIM(Applications!D1086),FIND(",",TRIM(Applications!D1086)&amp;",")+1,200)),FIND(",",TRIM(MID(TRIM(Applications!D1086),FIND(",",TRIM(Applications!D1086)&amp;",")+1,200))&amp;",")-1)))=2,UPPER(TRIM(LEFT(TRIM(MID(TRIM(Applications!D1086),FIND(",",TRIM(Applications!D1086)&amp;",")+1,200)),FIND(",",TRIM(MID(TRIM(Applications!D1086),FIND(",",TRIM(Applications!D1086)&amp;",")+1,200))&amp;",")-1))),IFERROR(VLOOKUP(LOWER(TRIM(LEFT(TRIM(MID(TRIM(Applications!D1086),FIND(",",TRIM(Applications!D1086)&amp;",")+1,200)),FIND(",",TRIM(MID(TRIM(Applications!D1086),FIND(",",TRIM(Applications!D1086)&amp;",")+1,200))&amp;",")-1))),$U$2:$V$67,2,FALSE),"")))</f>
        <v/>
      </c>
      <c r="O1086" s="26">
        <f>IF(M1086="","",IF(N1086="",M1086,M1086&amp;", "&amp;N1086))</f>
        <v/>
      </c>
      <c r="P1086" s="26">
        <f>IF(O1086="","",IF(COUNTIF(O$2:O1086,O1086)=1,COUNTIF(O$2:O$2000,O1086)+(2001-ROW())/100000,""))</f>
        <v/>
      </c>
    </row>
    <row r="1087">
      <c r="A1087" s="26">
        <f>IF(AND(ISNUMBER(Applications!A1087),ISNUMBER(Applications!M1087),OR(UPPER(TRIM(Applications!I1087))="INTERVIEWING",UPPER(TRIM(Applications!I1087))="REJECTED",UPPER(TRIM(Applications!I1087))="OFFER")),IF(Applications!M1087&gt;=Applications!A1087,Applications!M1087-Applications!A1087,""),"")</f>
        <v/>
      </c>
      <c r="B1087" s="26">
        <f>IF(AND(D1087=1,ISNUMBER(Applications!A1087)),WEEKDAY(Applications!A1087),"")</f>
        <v/>
      </c>
      <c r="C1087" s="27">
        <f>IF(AND(D1087=1,ISNUMBER(Applications!A1087)),Applications!A1087-WEEKDAY(Applications!A1087,3),"")</f>
        <v/>
      </c>
      <c r="D1087" s="26">
        <f>IF(OR(UPPER(TRIM(Applications!I1087))="APPLIED",UPPER(TRIM(Applications!I1087))="INTERVIEWING",UPPER(TRIM(Applications!I1087))="REJECTED",UPPER(TRIM(Applications!I1087))="OFFER"),1,0)</f>
        <v/>
      </c>
      <c r="E1087" s="26">
        <f>IF(AND(ISNUMBER(Applications!M1087),OR(N(Applications!O1087)&gt;0,UPPER(TRIM(Applications!I1087))="INTERVIEWING",UPPER(TRIM(Applications!I1087))="OFFER")),Applications!M1087-WEEKDAY(Applications!M1087,3),"")</f>
        <v/>
      </c>
      <c r="F1087" s="26">
        <f>IF(AND(UPPER(TRIM(Applications!I1087))="SKIPPED",ISNUMBER(Applications!A1087)),Applications!A1087-WEEKDAY(Applications!A1087,3),"")</f>
        <v/>
      </c>
      <c r="G1087" s="26">
        <f>IF(AND(UPPER(TRIM(Applications!I1087))="BOOKMARKED",ISNUMBER(Applications!A1087)),Applications!A1087-WEEKDAY(Applications!A1087,3),"")</f>
        <v/>
      </c>
      <c r="H1087" s="26">
        <f>IF(AND(UPPER(TRIM(Applications!I1087))="NOT APPLIED",ISNUMBER(Applications!A1087)),Applications!A1087-WEEKDAY(Applications!A1087,3),"")</f>
        <v/>
      </c>
      <c r="I1087" s="26">
        <f>IF(AND(UPPER(TRIM(Applications!I1087))="REJECTED",ISNUMBER(Applications!M1087)),Applications!M1087-WEEKDAY(Applications!M1087,3),"")</f>
        <v/>
      </c>
      <c r="J1087" s="26">
        <f>IF(AND(UPPER(TRIM(Applications!I1087))="OFFER",ISNUMBER(Applications!M1087)),Applications!M1087-WEEKDAY(Applications!M1087,3),"")</f>
        <v/>
      </c>
      <c r="K1087" s="26">
        <f>IF(TRIM(Applications!J1087)="","",IFERROR(LOOKUP(2,1/ISNUMBER(SEARCH($R$2:$R$25,Applications!J1087)),$S$2:$S$25),""))</f>
        <v/>
      </c>
      <c r="L1087" s="26">
        <f>IF(K1087="","",IF(COUNTIF(K$2:K1087,K1087)=1,COUNTIF(K$2:K$2000,K1087)+(2001-ROW())/100000,""))</f>
        <v/>
      </c>
      <c r="M1087" s="26">
        <f>IF(TRIM(Applications!D1087)="","",TRIM(LEFT(TRIM(Applications!D1087),FIND(",",TRIM(Applications!D1087)&amp;",")-1)))</f>
        <v/>
      </c>
      <c r="N1087" s="26">
        <f>IF(M1087="","",IF(LEN(TRIM(LEFT(TRIM(MID(TRIM(Applications!D1087),FIND(",",TRIM(Applications!D1087)&amp;",")+1,200)),FIND(",",TRIM(MID(TRIM(Applications!D1087),FIND(",",TRIM(Applications!D1087)&amp;",")+1,200))&amp;",")-1)))=2,UPPER(TRIM(LEFT(TRIM(MID(TRIM(Applications!D1087),FIND(",",TRIM(Applications!D1087)&amp;",")+1,200)),FIND(",",TRIM(MID(TRIM(Applications!D1087),FIND(",",TRIM(Applications!D1087)&amp;",")+1,200))&amp;",")-1))),IFERROR(VLOOKUP(LOWER(TRIM(LEFT(TRIM(MID(TRIM(Applications!D1087),FIND(",",TRIM(Applications!D1087)&amp;",")+1,200)),FIND(",",TRIM(MID(TRIM(Applications!D1087),FIND(",",TRIM(Applications!D1087)&amp;",")+1,200))&amp;",")-1))),$U$2:$V$67,2,FALSE),"")))</f>
        <v/>
      </c>
      <c r="O1087" s="26">
        <f>IF(M1087="","",IF(N1087="",M1087,M1087&amp;", "&amp;N1087))</f>
        <v/>
      </c>
      <c r="P1087" s="26">
        <f>IF(O1087="","",IF(COUNTIF(O$2:O1087,O1087)=1,COUNTIF(O$2:O$2000,O1087)+(2001-ROW())/100000,""))</f>
        <v/>
      </c>
    </row>
    <row r="1088">
      <c r="A1088" s="26">
        <f>IF(AND(ISNUMBER(Applications!A1088),ISNUMBER(Applications!M1088),OR(UPPER(TRIM(Applications!I1088))="INTERVIEWING",UPPER(TRIM(Applications!I1088))="REJECTED",UPPER(TRIM(Applications!I1088))="OFFER")),IF(Applications!M1088&gt;=Applications!A1088,Applications!M1088-Applications!A1088,""),"")</f>
        <v/>
      </c>
      <c r="B1088" s="26">
        <f>IF(AND(D1088=1,ISNUMBER(Applications!A1088)),WEEKDAY(Applications!A1088),"")</f>
        <v/>
      </c>
      <c r="C1088" s="27">
        <f>IF(AND(D1088=1,ISNUMBER(Applications!A1088)),Applications!A1088-WEEKDAY(Applications!A1088,3),"")</f>
        <v/>
      </c>
      <c r="D1088" s="26">
        <f>IF(OR(UPPER(TRIM(Applications!I1088))="APPLIED",UPPER(TRIM(Applications!I1088))="INTERVIEWING",UPPER(TRIM(Applications!I1088))="REJECTED",UPPER(TRIM(Applications!I1088))="OFFER"),1,0)</f>
        <v/>
      </c>
      <c r="E1088" s="26">
        <f>IF(AND(ISNUMBER(Applications!M1088),OR(N(Applications!O1088)&gt;0,UPPER(TRIM(Applications!I1088))="INTERVIEWING",UPPER(TRIM(Applications!I1088))="OFFER")),Applications!M1088-WEEKDAY(Applications!M1088,3),"")</f>
        <v/>
      </c>
      <c r="F1088" s="26">
        <f>IF(AND(UPPER(TRIM(Applications!I1088))="SKIPPED",ISNUMBER(Applications!A1088)),Applications!A1088-WEEKDAY(Applications!A1088,3),"")</f>
        <v/>
      </c>
      <c r="G1088" s="26">
        <f>IF(AND(UPPER(TRIM(Applications!I1088))="BOOKMARKED",ISNUMBER(Applications!A1088)),Applications!A1088-WEEKDAY(Applications!A1088,3),"")</f>
        <v/>
      </c>
      <c r="H1088" s="26">
        <f>IF(AND(UPPER(TRIM(Applications!I1088))="NOT APPLIED",ISNUMBER(Applications!A1088)),Applications!A1088-WEEKDAY(Applications!A1088,3),"")</f>
        <v/>
      </c>
      <c r="I1088" s="26">
        <f>IF(AND(UPPER(TRIM(Applications!I1088))="REJECTED",ISNUMBER(Applications!M1088)),Applications!M1088-WEEKDAY(Applications!M1088,3),"")</f>
        <v/>
      </c>
      <c r="J1088" s="26">
        <f>IF(AND(UPPER(TRIM(Applications!I1088))="OFFER",ISNUMBER(Applications!M1088)),Applications!M1088-WEEKDAY(Applications!M1088,3),"")</f>
        <v/>
      </c>
      <c r="K1088" s="26">
        <f>IF(TRIM(Applications!J1088)="","",IFERROR(LOOKUP(2,1/ISNUMBER(SEARCH($R$2:$R$25,Applications!J1088)),$S$2:$S$25),""))</f>
        <v/>
      </c>
      <c r="L1088" s="26">
        <f>IF(K1088="","",IF(COUNTIF(K$2:K1088,K1088)=1,COUNTIF(K$2:K$2000,K1088)+(2001-ROW())/100000,""))</f>
        <v/>
      </c>
      <c r="M1088" s="26">
        <f>IF(TRIM(Applications!D1088)="","",TRIM(LEFT(TRIM(Applications!D1088),FIND(",",TRIM(Applications!D1088)&amp;",")-1)))</f>
        <v/>
      </c>
      <c r="N1088" s="26">
        <f>IF(M1088="","",IF(LEN(TRIM(LEFT(TRIM(MID(TRIM(Applications!D1088),FIND(",",TRIM(Applications!D1088)&amp;",")+1,200)),FIND(",",TRIM(MID(TRIM(Applications!D1088),FIND(",",TRIM(Applications!D1088)&amp;",")+1,200))&amp;",")-1)))=2,UPPER(TRIM(LEFT(TRIM(MID(TRIM(Applications!D1088),FIND(",",TRIM(Applications!D1088)&amp;",")+1,200)),FIND(",",TRIM(MID(TRIM(Applications!D1088),FIND(",",TRIM(Applications!D1088)&amp;",")+1,200))&amp;",")-1))),IFERROR(VLOOKUP(LOWER(TRIM(LEFT(TRIM(MID(TRIM(Applications!D1088),FIND(",",TRIM(Applications!D1088)&amp;",")+1,200)),FIND(",",TRIM(MID(TRIM(Applications!D1088),FIND(",",TRIM(Applications!D1088)&amp;",")+1,200))&amp;",")-1))),$U$2:$V$67,2,FALSE),"")))</f>
        <v/>
      </c>
      <c r="O1088" s="26">
        <f>IF(M1088="","",IF(N1088="",M1088,M1088&amp;", "&amp;N1088))</f>
        <v/>
      </c>
      <c r="P1088" s="26">
        <f>IF(O1088="","",IF(COUNTIF(O$2:O1088,O1088)=1,COUNTIF(O$2:O$2000,O1088)+(2001-ROW())/100000,""))</f>
        <v/>
      </c>
    </row>
    <row r="1089">
      <c r="A1089" s="26">
        <f>IF(AND(ISNUMBER(Applications!A1089),ISNUMBER(Applications!M1089),OR(UPPER(TRIM(Applications!I1089))="INTERVIEWING",UPPER(TRIM(Applications!I1089))="REJECTED",UPPER(TRIM(Applications!I1089))="OFFER")),IF(Applications!M1089&gt;=Applications!A1089,Applications!M1089-Applications!A1089,""),"")</f>
        <v/>
      </c>
      <c r="B1089" s="26">
        <f>IF(AND(D1089=1,ISNUMBER(Applications!A1089)),WEEKDAY(Applications!A1089),"")</f>
        <v/>
      </c>
      <c r="C1089" s="27">
        <f>IF(AND(D1089=1,ISNUMBER(Applications!A1089)),Applications!A1089-WEEKDAY(Applications!A1089,3),"")</f>
        <v/>
      </c>
      <c r="D1089" s="26">
        <f>IF(OR(UPPER(TRIM(Applications!I1089))="APPLIED",UPPER(TRIM(Applications!I1089))="INTERVIEWING",UPPER(TRIM(Applications!I1089))="REJECTED",UPPER(TRIM(Applications!I1089))="OFFER"),1,0)</f>
        <v/>
      </c>
      <c r="E1089" s="26">
        <f>IF(AND(ISNUMBER(Applications!M1089),OR(N(Applications!O1089)&gt;0,UPPER(TRIM(Applications!I1089))="INTERVIEWING",UPPER(TRIM(Applications!I1089))="OFFER")),Applications!M1089-WEEKDAY(Applications!M1089,3),"")</f>
        <v/>
      </c>
      <c r="F1089" s="26">
        <f>IF(AND(UPPER(TRIM(Applications!I1089))="SKIPPED",ISNUMBER(Applications!A1089)),Applications!A1089-WEEKDAY(Applications!A1089,3),"")</f>
        <v/>
      </c>
      <c r="G1089" s="26">
        <f>IF(AND(UPPER(TRIM(Applications!I1089))="BOOKMARKED",ISNUMBER(Applications!A1089)),Applications!A1089-WEEKDAY(Applications!A1089,3),"")</f>
        <v/>
      </c>
      <c r="H1089" s="26">
        <f>IF(AND(UPPER(TRIM(Applications!I1089))="NOT APPLIED",ISNUMBER(Applications!A1089)),Applications!A1089-WEEKDAY(Applications!A1089,3),"")</f>
        <v/>
      </c>
      <c r="I1089" s="26">
        <f>IF(AND(UPPER(TRIM(Applications!I1089))="REJECTED",ISNUMBER(Applications!M1089)),Applications!M1089-WEEKDAY(Applications!M1089,3),"")</f>
        <v/>
      </c>
      <c r="J1089" s="26">
        <f>IF(AND(UPPER(TRIM(Applications!I1089))="OFFER",ISNUMBER(Applications!M1089)),Applications!M1089-WEEKDAY(Applications!M1089,3),"")</f>
        <v/>
      </c>
      <c r="K1089" s="26">
        <f>IF(TRIM(Applications!J1089)="","",IFERROR(LOOKUP(2,1/ISNUMBER(SEARCH($R$2:$R$25,Applications!J1089)),$S$2:$S$25),""))</f>
        <v/>
      </c>
      <c r="L1089" s="26">
        <f>IF(K1089="","",IF(COUNTIF(K$2:K1089,K1089)=1,COUNTIF(K$2:K$2000,K1089)+(2001-ROW())/100000,""))</f>
        <v/>
      </c>
      <c r="M1089" s="26">
        <f>IF(TRIM(Applications!D1089)="","",TRIM(LEFT(TRIM(Applications!D1089),FIND(",",TRIM(Applications!D1089)&amp;",")-1)))</f>
        <v/>
      </c>
      <c r="N1089" s="26">
        <f>IF(M1089="","",IF(LEN(TRIM(LEFT(TRIM(MID(TRIM(Applications!D1089),FIND(",",TRIM(Applications!D1089)&amp;",")+1,200)),FIND(",",TRIM(MID(TRIM(Applications!D1089),FIND(",",TRIM(Applications!D1089)&amp;",")+1,200))&amp;",")-1)))=2,UPPER(TRIM(LEFT(TRIM(MID(TRIM(Applications!D1089),FIND(",",TRIM(Applications!D1089)&amp;",")+1,200)),FIND(",",TRIM(MID(TRIM(Applications!D1089),FIND(",",TRIM(Applications!D1089)&amp;",")+1,200))&amp;",")-1))),IFERROR(VLOOKUP(LOWER(TRIM(LEFT(TRIM(MID(TRIM(Applications!D1089),FIND(",",TRIM(Applications!D1089)&amp;",")+1,200)),FIND(",",TRIM(MID(TRIM(Applications!D1089),FIND(",",TRIM(Applications!D1089)&amp;",")+1,200))&amp;",")-1))),$U$2:$V$67,2,FALSE),"")))</f>
        <v/>
      </c>
      <c r="O1089" s="26">
        <f>IF(M1089="","",IF(N1089="",M1089,M1089&amp;", "&amp;N1089))</f>
        <v/>
      </c>
      <c r="P1089" s="26">
        <f>IF(O1089="","",IF(COUNTIF(O$2:O1089,O1089)=1,COUNTIF(O$2:O$2000,O1089)+(2001-ROW())/100000,""))</f>
        <v/>
      </c>
    </row>
    <row r="1090">
      <c r="A1090" s="26">
        <f>IF(AND(ISNUMBER(Applications!A1090),ISNUMBER(Applications!M1090),OR(UPPER(TRIM(Applications!I1090))="INTERVIEWING",UPPER(TRIM(Applications!I1090))="REJECTED",UPPER(TRIM(Applications!I1090))="OFFER")),IF(Applications!M1090&gt;=Applications!A1090,Applications!M1090-Applications!A1090,""),"")</f>
        <v/>
      </c>
      <c r="B1090" s="26">
        <f>IF(AND(D1090=1,ISNUMBER(Applications!A1090)),WEEKDAY(Applications!A1090),"")</f>
        <v/>
      </c>
      <c r="C1090" s="27">
        <f>IF(AND(D1090=1,ISNUMBER(Applications!A1090)),Applications!A1090-WEEKDAY(Applications!A1090,3),"")</f>
        <v/>
      </c>
      <c r="D1090" s="26">
        <f>IF(OR(UPPER(TRIM(Applications!I1090))="APPLIED",UPPER(TRIM(Applications!I1090))="INTERVIEWING",UPPER(TRIM(Applications!I1090))="REJECTED",UPPER(TRIM(Applications!I1090))="OFFER"),1,0)</f>
        <v/>
      </c>
      <c r="E1090" s="26">
        <f>IF(AND(ISNUMBER(Applications!M1090),OR(N(Applications!O1090)&gt;0,UPPER(TRIM(Applications!I1090))="INTERVIEWING",UPPER(TRIM(Applications!I1090))="OFFER")),Applications!M1090-WEEKDAY(Applications!M1090,3),"")</f>
        <v/>
      </c>
      <c r="F1090" s="26">
        <f>IF(AND(UPPER(TRIM(Applications!I1090))="SKIPPED",ISNUMBER(Applications!A1090)),Applications!A1090-WEEKDAY(Applications!A1090,3),"")</f>
        <v/>
      </c>
      <c r="G1090" s="26">
        <f>IF(AND(UPPER(TRIM(Applications!I1090))="BOOKMARKED",ISNUMBER(Applications!A1090)),Applications!A1090-WEEKDAY(Applications!A1090,3),"")</f>
        <v/>
      </c>
      <c r="H1090" s="26">
        <f>IF(AND(UPPER(TRIM(Applications!I1090))="NOT APPLIED",ISNUMBER(Applications!A1090)),Applications!A1090-WEEKDAY(Applications!A1090,3),"")</f>
        <v/>
      </c>
      <c r="I1090" s="26">
        <f>IF(AND(UPPER(TRIM(Applications!I1090))="REJECTED",ISNUMBER(Applications!M1090)),Applications!M1090-WEEKDAY(Applications!M1090,3),"")</f>
        <v/>
      </c>
      <c r="J1090" s="26">
        <f>IF(AND(UPPER(TRIM(Applications!I1090))="OFFER",ISNUMBER(Applications!M1090)),Applications!M1090-WEEKDAY(Applications!M1090,3),"")</f>
        <v/>
      </c>
      <c r="K1090" s="26">
        <f>IF(TRIM(Applications!J1090)="","",IFERROR(LOOKUP(2,1/ISNUMBER(SEARCH($R$2:$R$25,Applications!J1090)),$S$2:$S$25),""))</f>
        <v/>
      </c>
      <c r="L1090" s="26">
        <f>IF(K1090="","",IF(COUNTIF(K$2:K1090,K1090)=1,COUNTIF(K$2:K$2000,K1090)+(2001-ROW())/100000,""))</f>
        <v/>
      </c>
      <c r="M1090" s="26">
        <f>IF(TRIM(Applications!D1090)="","",TRIM(LEFT(TRIM(Applications!D1090),FIND(",",TRIM(Applications!D1090)&amp;",")-1)))</f>
        <v/>
      </c>
      <c r="N1090" s="26">
        <f>IF(M1090="","",IF(LEN(TRIM(LEFT(TRIM(MID(TRIM(Applications!D1090),FIND(",",TRIM(Applications!D1090)&amp;",")+1,200)),FIND(",",TRIM(MID(TRIM(Applications!D1090),FIND(",",TRIM(Applications!D1090)&amp;",")+1,200))&amp;",")-1)))=2,UPPER(TRIM(LEFT(TRIM(MID(TRIM(Applications!D1090),FIND(",",TRIM(Applications!D1090)&amp;",")+1,200)),FIND(",",TRIM(MID(TRIM(Applications!D1090),FIND(",",TRIM(Applications!D1090)&amp;",")+1,200))&amp;",")-1))),IFERROR(VLOOKUP(LOWER(TRIM(LEFT(TRIM(MID(TRIM(Applications!D1090),FIND(",",TRIM(Applications!D1090)&amp;",")+1,200)),FIND(",",TRIM(MID(TRIM(Applications!D1090),FIND(",",TRIM(Applications!D1090)&amp;",")+1,200))&amp;",")-1))),$U$2:$V$67,2,FALSE),"")))</f>
        <v/>
      </c>
      <c r="O1090" s="26">
        <f>IF(M1090="","",IF(N1090="",M1090,M1090&amp;", "&amp;N1090))</f>
        <v/>
      </c>
      <c r="P1090" s="26">
        <f>IF(O1090="","",IF(COUNTIF(O$2:O1090,O1090)=1,COUNTIF(O$2:O$2000,O1090)+(2001-ROW())/100000,""))</f>
        <v/>
      </c>
    </row>
    <row r="1091">
      <c r="A1091" s="26">
        <f>IF(AND(ISNUMBER(Applications!A1091),ISNUMBER(Applications!M1091),OR(UPPER(TRIM(Applications!I1091))="INTERVIEWING",UPPER(TRIM(Applications!I1091))="REJECTED",UPPER(TRIM(Applications!I1091))="OFFER")),IF(Applications!M1091&gt;=Applications!A1091,Applications!M1091-Applications!A1091,""),"")</f>
        <v/>
      </c>
      <c r="B1091" s="26">
        <f>IF(AND(D1091=1,ISNUMBER(Applications!A1091)),WEEKDAY(Applications!A1091),"")</f>
        <v/>
      </c>
      <c r="C1091" s="27">
        <f>IF(AND(D1091=1,ISNUMBER(Applications!A1091)),Applications!A1091-WEEKDAY(Applications!A1091,3),"")</f>
        <v/>
      </c>
      <c r="D1091" s="26">
        <f>IF(OR(UPPER(TRIM(Applications!I1091))="APPLIED",UPPER(TRIM(Applications!I1091))="INTERVIEWING",UPPER(TRIM(Applications!I1091))="REJECTED",UPPER(TRIM(Applications!I1091))="OFFER"),1,0)</f>
        <v/>
      </c>
      <c r="E1091" s="26">
        <f>IF(AND(ISNUMBER(Applications!M1091),OR(N(Applications!O1091)&gt;0,UPPER(TRIM(Applications!I1091))="INTERVIEWING",UPPER(TRIM(Applications!I1091))="OFFER")),Applications!M1091-WEEKDAY(Applications!M1091,3),"")</f>
        <v/>
      </c>
      <c r="F1091" s="26">
        <f>IF(AND(UPPER(TRIM(Applications!I1091))="SKIPPED",ISNUMBER(Applications!A1091)),Applications!A1091-WEEKDAY(Applications!A1091,3),"")</f>
        <v/>
      </c>
      <c r="G1091" s="26">
        <f>IF(AND(UPPER(TRIM(Applications!I1091))="BOOKMARKED",ISNUMBER(Applications!A1091)),Applications!A1091-WEEKDAY(Applications!A1091,3),"")</f>
        <v/>
      </c>
      <c r="H1091" s="26">
        <f>IF(AND(UPPER(TRIM(Applications!I1091))="NOT APPLIED",ISNUMBER(Applications!A1091)),Applications!A1091-WEEKDAY(Applications!A1091,3),"")</f>
        <v/>
      </c>
      <c r="I1091" s="26">
        <f>IF(AND(UPPER(TRIM(Applications!I1091))="REJECTED",ISNUMBER(Applications!M1091)),Applications!M1091-WEEKDAY(Applications!M1091,3),"")</f>
        <v/>
      </c>
      <c r="J1091" s="26">
        <f>IF(AND(UPPER(TRIM(Applications!I1091))="OFFER",ISNUMBER(Applications!M1091)),Applications!M1091-WEEKDAY(Applications!M1091,3),"")</f>
        <v/>
      </c>
      <c r="K1091" s="26">
        <f>IF(TRIM(Applications!J1091)="","",IFERROR(LOOKUP(2,1/ISNUMBER(SEARCH($R$2:$R$25,Applications!J1091)),$S$2:$S$25),""))</f>
        <v/>
      </c>
      <c r="L1091" s="26">
        <f>IF(K1091="","",IF(COUNTIF(K$2:K1091,K1091)=1,COUNTIF(K$2:K$2000,K1091)+(2001-ROW())/100000,""))</f>
        <v/>
      </c>
      <c r="M1091" s="26">
        <f>IF(TRIM(Applications!D1091)="","",TRIM(LEFT(TRIM(Applications!D1091),FIND(",",TRIM(Applications!D1091)&amp;",")-1)))</f>
        <v/>
      </c>
      <c r="N1091" s="26">
        <f>IF(M1091="","",IF(LEN(TRIM(LEFT(TRIM(MID(TRIM(Applications!D1091),FIND(",",TRIM(Applications!D1091)&amp;",")+1,200)),FIND(",",TRIM(MID(TRIM(Applications!D1091),FIND(",",TRIM(Applications!D1091)&amp;",")+1,200))&amp;",")-1)))=2,UPPER(TRIM(LEFT(TRIM(MID(TRIM(Applications!D1091),FIND(",",TRIM(Applications!D1091)&amp;",")+1,200)),FIND(",",TRIM(MID(TRIM(Applications!D1091),FIND(",",TRIM(Applications!D1091)&amp;",")+1,200))&amp;",")-1))),IFERROR(VLOOKUP(LOWER(TRIM(LEFT(TRIM(MID(TRIM(Applications!D1091),FIND(",",TRIM(Applications!D1091)&amp;",")+1,200)),FIND(",",TRIM(MID(TRIM(Applications!D1091),FIND(",",TRIM(Applications!D1091)&amp;",")+1,200))&amp;",")-1))),$U$2:$V$67,2,FALSE),"")))</f>
        <v/>
      </c>
      <c r="O1091" s="26">
        <f>IF(M1091="","",IF(N1091="",M1091,M1091&amp;", "&amp;N1091))</f>
        <v/>
      </c>
      <c r="P1091" s="26">
        <f>IF(O1091="","",IF(COUNTIF(O$2:O1091,O1091)=1,COUNTIF(O$2:O$2000,O1091)+(2001-ROW())/100000,""))</f>
        <v/>
      </c>
    </row>
    <row r="1092">
      <c r="A1092" s="26">
        <f>IF(AND(ISNUMBER(Applications!A1092),ISNUMBER(Applications!M1092),OR(UPPER(TRIM(Applications!I1092))="INTERVIEWING",UPPER(TRIM(Applications!I1092))="REJECTED",UPPER(TRIM(Applications!I1092))="OFFER")),IF(Applications!M1092&gt;=Applications!A1092,Applications!M1092-Applications!A1092,""),"")</f>
        <v/>
      </c>
      <c r="B1092" s="26">
        <f>IF(AND(D1092=1,ISNUMBER(Applications!A1092)),WEEKDAY(Applications!A1092),"")</f>
        <v/>
      </c>
      <c r="C1092" s="27">
        <f>IF(AND(D1092=1,ISNUMBER(Applications!A1092)),Applications!A1092-WEEKDAY(Applications!A1092,3),"")</f>
        <v/>
      </c>
      <c r="D1092" s="26">
        <f>IF(OR(UPPER(TRIM(Applications!I1092))="APPLIED",UPPER(TRIM(Applications!I1092))="INTERVIEWING",UPPER(TRIM(Applications!I1092))="REJECTED",UPPER(TRIM(Applications!I1092))="OFFER"),1,0)</f>
        <v/>
      </c>
      <c r="E1092" s="26">
        <f>IF(AND(ISNUMBER(Applications!M1092),OR(N(Applications!O1092)&gt;0,UPPER(TRIM(Applications!I1092))="INTERVIEWING",UPPER(TRIM(Applications!I1092))="OFFER")),Applications!M1092-WEEKDAY(Applications!M1092,3),"")</f>
        <v/>
      </c>
      <c r="F1092" s="26">
        <f>IF(AND(UPPER(TRIM(Applications!I1092))="SKIPPED",ISNUMBER(Applications!A1092)),Applications!A1092-WEEKDAY(Applications!A1092,3),"")</f>
        <v/>
      </c>
      <c r="G1092" s="26">
        <f>IF(AND(UPPER(TRIM(Applications!I1092))="BOOKMARKED",ISNUMBER(Applications!A1092)),Applications!A1092-WEEKDAY(Applications!A1092,3),"")</f>
        <v/>
      </c>
      <c r="H1092" s="26">
        <f>IF(AND(UPPER(TRIM(Applications!I1092))="NOT APPLIED",ISNUMBER(Applications!A1092)),Applications!A1092-WEEKDAY(Applications!A1092,3),"")</f>
        <v/>
      </c>
      <c r="I1092" s="26">
        <f>IF(AND(UPPER(TRIM(Applications!I1092))="REJECTED",ISNUMBER(Applications!M1092)),Applications!M1092-WEEKDAY(Applications!M1092,3),"")</f>
        <v/>
      </c>
      <c r="J1092" s="26">
        <f>IF(AND(UPPER(TRIM(Applications!I1092))="OFFER",ISNUMBER(Applications!M1092)),Applications!M1092-WEEKDAY(Applications!M1092,3),"")</f>
        <v/>
      </c>
      <c r="K1092" s="26">
        <f>IF(TRIM(Applications!J1092)="","",IFERROR(LOOKUP(2,1/ISNUMBER(SEARCH($R$2:$R$25,Applications!J1092)),$S$2:$S$25),""))</f>
        <v/>
      </c>
      <c r="L1092" s="26">
        <f>IF(K1092="","",IF(COUNTIF(K$2:K1092,K1092)=1,COUNTIF(K$2:K$2000,K1092)+(2001-ROW())/100000,""))</f>
        <v/>
      </c>
      <c r="M1092" s="26">
        <f>IF(TRIM(Applications!D1092)="","",TRIM(LEFT(TRIM(Applications!D1092),FIND(",",TRIM(Applications!D1092)&amp;",")-1)))</f>
        <v/>
      </c>
      <c r="N1092" s="26">
        <f>IF(M1092="","",IF(LEN(TRIM(LEFT(TRIM(MID(TRIM(Applications!D1092),FIND(",",TRIM(Applications!D1092)&amp;",")+1,200)),FIND(",",TRIM(MID(TRIM(Applications!D1092),FIND(",",TRIM(Applications!D1092)&amp;",")+1,200))&amp;",")-1)))=2,UPPER(TRIM(LEFT(TRIM(MID(TRIM(Applications!D1092),FIND(",",TRIM(Applications!D1092)&amp;",")+1,200)),FIND(",",TRIM(MID(TRIM(Applications!D1092),FIND(",",TRIM(Applications!D1092)&amp;",")+1,200))&amp;",")-1))),IFERROR(VLOOKUP(LOWER(TRIM(LEFT(TRIM(MID(TRIM(Applications!D1092),FIND(",",TRIM(Applications!D1092)&amp;",")+1,200)),FIND(",",TRIM(MID(TRIM(Applications!D1092),FIND(",",TRIM(Applications!D1092)&amp;",")+1,200))&amp;",")-1))),$U$2:$V$67,2,FALSE),"")))</f>
        <v/>
      </c>
      <c r="O1092" s="26">
        <f>IF(M1092="","",IF(N1092="",M1092,M1092&amp;", "&amp;N1092))</f>
        <v/>
      </c>
      <c r="P1092" s="26">
        <f>IF(O1092="","",IF(COUNTIF(O$2:O1092,O1092)=1,COUNTIF(O$2:O$2000,O1092)+(2001-ROW())/100000,""))</f>
        <v/>
      </c>
    </row>
    <row r="1093">
      <c r="A1093" s="26">
        <f>IF(AND(ISNUMBER(Applications!A1093),ISNUMBER(Applications!M1093),OR(UPPER(TRIM(Applications!I1093))="INTERVIEWING",UPPER(TRIM(Applications!I1093))="REJECTED",UPPER(TRIM(Applications!I1093))="OFFER")),IF(Applications!M1093&gt;=Applications!A1093,Applications!M1093-Applications!A1093,""),"")</f>
        <v/>
      </c>
      <c r="B1093" s="26">
        <f>IF(AND(D1093=1,ISNUMBER(Applications!A1093)),WEEKDAY(Applications!A1093),"")</f>
        <v/>
      </c>
      <c r="C1093" s="27">
        <f>IF(AND(D1093=1,ISNUMBER(Applications!A1093)),Applications!A1093-WEEKDAY(Applications!A1093,3),"")</f>
        <v/>
      </c>
      <c r="D1093" s="26">
        <f>IF(OR(UPPER(TRIM(Applications!I1093))="APPLIED",UPPER(TRIM(Applications!I1093))="INTERVIEWING",UPPER(TRIM(Applications!I1093))="REJECTED",UPPER(TRIM(Applications!I1093))="OFFER"),1,0)</f>
        <v/>
      </c>
      <c r="E1093" s="26">
        <f>IF(AND(ISNUMBER(Applications!M1093),OR(N(Applications!O1093)&gt;0,UPPER(TRIM(Applications!I1093))="INTERVIEWING",UPPER(TRIM(Applications!I1093))="OFFER")),Applications!M1093-WEEKDAY(Applications!M1093,3),"")</f>
        <v/>
      </c>
      <c r="F1093" s="26">
        <f>IF(AND(UPPER(TRIM(Applications!I1093))="SKIPPED",ISNUMBER(Applications!A1093)),Applications!A1093-WEEKDAY(Applications!A1093,3),"")</f>
        <v/>
      </c>
      <c r="G1093" s="26">
        <f>IF(AND(UPPER(TRIM(Applications!I1093))="BOOKMARKED",ISNUMBER(Applications!A1093)),Applications!A1093-WEEKDAY(Applications!A1093,3),"")</f>
        <v/>
      </c>
      <c r="H1093" s="26">
        <f>IF(AND(UPPER(TRIM(Applications!I1093))="NOT APPLIED",ISNUMBER(Applications!A1093)),Applications!A1093-WEEKDAY(Applications!A1093,3),"")</f>
        <v/>
      </c>
      <c r="I1093" s="26">
        <f>IF(AND(UPPER(TRIM(Applications!I1093))="REJECTED",ISNUMBER(Applications!M1093)),Applications!M1093-WEEKDAY(Applications!M1093,3),"")</f>
        <v/>
      </c>
      <c r="J1093" s="26">
        <f>IF(AND(UPPER(TRIM(Applications!I1093))="OFFER",ISNUMBER(Applications!M1093)),Applications!M1093-WEEKDAY(Applications!M1093,3),"")</f>
        <v/>
      </c>
      <c r="K1093" s="26">
        <f>IF(TRIM(Applications!J1093)="","",IFERROR(LOOKUP(2,1/ISNUMBER(SEARCH($R$2:$R$25,Applications!J1093)),$S$2:$S$25),""))</f>
        <v/>
      </c>
      <c r="L1093" s="26">
        <f>IF(K1093="","",IF(COUNTIF(K$2:K1093,K1093)=1,COUNTIF(K$2:K$2000,K1093)+(2001-ROW())/100000,""))</f>
        <v/>
      </c>
      <c r="M1093" s="26">
        <f>IF(TRIM(Applications!D1093)="","",TRIM(LEFT(TRIM(Applications!D1093),FIND(",",TRIM(Applications!D1093)&amp;",")-1)))</f>
        <v/>
      </c>
      <c r="N1093" s="26">
        <f>IF(M1093="","",IF(LEN(TRIM(LEFT(TRIM(MID(TRIM(Applications!D1093),FIND(",",TRIM(Applications!D1093)&amp;",")+1,200)),FIND(",",TRIM(MID(TRIM(Applications!D1093),FIND(",",TRIM(Applications!D1093)&amp;",")+1,200))&amp;",")-1)))=2,UPPER(TRIM(LEFT(TRIM(MID(TRIM(Applications!D1093),FIND(",",TRIM(Applications!D1093)&amp;",")+1,200)),FIND(",",TRIM(MID(TRIM(Applications!D1093),FIND(",",TRIM(Applications!D1093)&amp;",")+1,200))&amp;",")-1))),IFERROR(VLOOKUP(LOWER(TRIM(LEFT(TRIM(MID(TRIM(Applications!D1093),FIND(",",TRIM(Applications!D1093)&amp;",")+1,200)),FIND(",",TRIM(MID(TRIM(Applications!D1093),FIND(",",TRIM(Applications!D1093)&amp;",")+1,200))&amp;",")-1))),$U$2:$V$67,2,FALSE),"")))</f>
        <v/>
      </c>
      <c r="O1093" s="26">
        <f>IF(M1093="","",IF(N1093="",M1093,M1093&amp;", "&amp;N1093))</f>
        <v/>
      </c>
      <c r="P1093" s="26">
        <f>IF(O1093="","",IF(COUNTIF(O$2:O1093,O1093)=1,COUNTIF(O$2:O$2000,O1093)+(2001-ROW())/100000,""))</f>
        <v/>
      </c>
    </row>
    <row r="1094">
      <c r="A1094" s="26">
        <f>IF(AND(ISNUMBER(Applications!A1094),ISNUMBER(Applications!M1094),OR(UPPER(TRIM(Applications!I1094))="INTERVIEWING",UPPER(TRIM(Applications!I1094))="REJECTED",UPPER(TRIM(Applications!I1094))="OFFER")),IF(Applications!M1094&gt;=Applications!A1094,Applications!M1094-Applications!A1094,""),"")</f>
        <v/>
      </c>
      <c r="B1094" s="26">
        <f>IF(AND(D1094=1,ISNUMBER(Applications!A1094)),WEEKDAY(Applications!A1094),"")</f>
        <v/>
      </c>
      <c r="C1094" s="27">
        <f>IF(AND(D1094=1,ISNUMBER(Applications!A1094)),Applications!A1094-WEEKDAY(Applications!A1094,3),"")</f>
        <v/>
      </c>
      <c r="D1094" s="26">
        <f>IF(OR(UPPER(TRIM(Applications!I1094))="APPLIED",UPPER(TRIM(Applications!I1094))="INTERVIEWING",UPPER(TRIM(Applications!I1094))="REJECTED",UPPER(TRIM(Applications!I1094))="OFFER"),1,0)</f>
        <v/>
      </c>
      <c r="E1094" s="26">
        <f>IF(AND(ISNUMBER(Applications!M1094),OR(N(Applications!O1094)&gt;0,UPPER(TRIM(Applications!I1094))="INTERVIEWING",UPPER(TRIM(Applications!I1094))="OFFER")),Applications!M1094-WEEKDAY(Applications!M1094,3),"")</f>
        <v/>
      </c>
      <c r="F1094" s="26">
        <f>IF(AND(UPPER(TRIM(Applications!I1094))="SKIPPED",ISNUMBER(Applications!A1094)),Applications!A1094-WEEKDAY(Applications!A1094,3),"")</f>
        <v/>
      </c>
      <c r="G1094" s="26">
        <f>IF(AND(UPPER(TRIM(Applications!I1094))="BOOKMARKED",ISNUMBER(Applications!A1094)),Applications!A1094-WEEKDAY(Applications!A1094,3),"")</f>
        <v/>
      </c>
      <c r="H1094" s="26">
        <f>IF(AND(UPPER(TRIM(Applications!I1094))="NOT APPLIED",ISNUMBER(Applications!A1094)),Applications!A1094-WEEKDAY(Applications!A1094,3),"")</f>
        <v/>
      </c>
      <c r="I1094" s="26">
        <f>IF(AND(UPPER(TRIM(Applications!I1094))="REJECTED",ISNUMBER(Applications!M1094)),Applications!M1094-WEEKDAY(Applications!M1094,3),"")</f>
        <v/>
      </c>
      <c r="J1094" s="26">
        <f>IF(AND(UPPER(TRIM(Applications!I1094))="OFFER",ISNUMBER(Applications!M1094)),Applications!M1094-WEEKDAY(Applications!M1094,3),"")</f>
        <v/>
      </c>
      <c r="K1094" s="26">
        <f>IF(TRIM(Applications!J1094)="","",IFERROR(LOOKUP(2,1/ISNUMBER(SEARCH($R$2:$R$25,Applications!J1094)),$S$2:$S$25),""))</f>
        <v/>
      </c>
      <c r="L1094" s="26">
        <f>IF(K1094="","",IF(COUNTIF(K$2:K1094,K1094)=1,COUNTIF(K$2:K$2000,K1094)+(2001-ROW())/100000,""))</f>
        <v/>
      </c>
      <c r="M1094" s="26">
        <f>IF(TRIM(Applications!D1094)="","",TRIM(LEFT(TRIM(Applications!D1094),FIND(",",TRIM(Applications!D1094)&amp;",")-1)))</f>
        <v/>
      </c>
      <c r="N1094" s="26">
        <f>IF(M1094="","",IF(LEN(TRIM(LEFT(TRIM(MID(TRIM(Applications!D1094),FIND(",",TRIM(Applications!D1094)&amp;",")+1,200)),FIND(",",TRIM(MID(TRIM(Applications!D1094),FIND(",",TRIM(Applications!D1094)&amp;",")+1,200))&amp;",")-1)))=2,UPPER(TRIM(LEFT(TRIM(MID(TRIM(Applications!D1094),FIND(",",TRIM(Applications!D1094)&amp;",")+1,200)),FIND(",",TRIM(MID(TRIM(Applications!D1094),FIND(",",TRIM(Applications!D1094)&amp;",")+1,200))&amp;",")-1))),IFERROR(VLOOKUP(LOWER(TRIM(LEFT(TRIM(MID(TRIM(Applications!D1094),FIND(",",TRIM(Applications!D1094)&amp;",")+1,200)),FIND(",",TRIM(MID(TRIM(Applications!D1094),FIND(",",TRIM(Applications!D1094)&amp;",")+1,200))&amp;",")-1))),$U$2:$V$67,2,FALSE),"")))</f>
        <v/>
      </c>
      <c r="O1094" s="26">
        <f>IF(M1094="","",IF(N1094="",M1094,M1094&amp;", "&amp;N1094))</f>
        <v/>
      </c>
      <c r="P1094" s="26">
        <f>IF(O1094="","",IF(COUNTIF(O$2:O1094,O1094)=1,COUNTIF(O$2:O$2000,O1094)+(2001-ROW())/100000,""))</f>
        <v/>
      </c>
    </row>
    <row r="1095">
      <c r="A1095" s="26">
        <f>IF(AND(ISNUMBER(Applications!A1095),ISNUMBER(Applications!M1095),OR(UPPER(TRIM(Applications!I1095))="INTERVIEWING",UPPER(TRIM(Applications!I1095))="REJECTED",UPPER(TRIM(Applications!I1095))="OFFER")),IF(Applications!M1095&gt;=Applications!A1095,Applications!M1095-Applications!A1095,""),"")</f>
        <v/>
      </c>
      <c r="B1095" s="26">
        <f>IF(AND(D1095=1,ISNUMBER(Applications!A1095)),WEEKDAY(Applications!A1095),"")</f>
        <v/>
      </c>
      <c r="C1095" s="27">
        <f>IF(AND(D1095=1,ISNUMBER(Applications!A1095)),Applications!A1095-WEEKDAY(Applications!A1095,3),"")</f>
        <v/>
      </c>
      <c r="D1095" s="26">
        <f>IF(OR(UPPER(TRIM(Applications!I1095))="APPLIED",UPPER(TRIM(Applications!I1095))="INTERVIEWING",UPPER(TRIM(Applications!I1095))="REJECTED",UPPER(TRIM(Applications!I1095))="OFFER"),1,0)</f>
        <v/>
      </c>
      <c r="E1095" s="26">
        <f>IF(AND(ISNUMBER(Applications!M1095),OR(N(Applications!O1095)&gt;0,UPPER(TRIM(Applications!I1095))="INTERVIEWING",UPPER(TRIM(Applications!I1095))="OFFER")),Applications!M1095-WEEKDAY(Applications!M1095,3),"")</f>
        <v/>
      </c>
      <c r="F1095" s="26">
        <f>IF(AND(UPPER(TRIM(Applications!I1095))="SKIPPED",ISNUMBER(Applications!A1095)),Applications!A1095-WEEKDAY(Applications!A1095,3),"")</f>
        <v/>
      </c>
      <c r="G1095" s="26">
        <f>IF(AND(UPPER(TRIM(Applications!I1095))="BOOKMARKED",ISNUMBER(Applications!A1095)),Applications!A1095-WEEKDAY(Applications!A1095,3),"")</f>
        <v/>
      </c>
      <c r="H1095" s="26">
        <f>IF(AND(UPPER(TRIM(Applications!I1095))="NOT APPLIED",ISNUMBER(Applications!A1095)),Applications!A1095-WEEKDAY(Applications!A1095,3),"")</f>
        <v/>
      </c>
      <c r="I1095" s="26">
        <f>IF(AND(UPPER(TRIM(Applications!I1095))="REJECTED",ISNUMBER(Applications!M1095)),Applications!M1095-WEEKDAY(Applications!M1095,3),"")</f>
        <v/>
      </c>
      <c r="J1095" s="26">
        <f>IF(AND(UPPER(TRIM(Applications!I1095))="OFFER",ISNUMBER(Applications!M1095)),Applications!M1095-WEEKDAY(Applications!M1095,3),"")</f>
        <v/>
      </c>
      <c r="K1095" s="26">
        <f>IF(TRIM(Applications!J1095)="","",IFERROR(LOOKUP(2,1/ISNUMBER(SEARCH($R$2:$R$25,Applications!J1095)),$S$2:$S$25),""))</f>
        <v/>
      </c>
      <c r="L1095" s="26">
        <f>IF(K1095="","",IF(COUNTIF(K$2:K1095,K1095)=1,COUNTIF(K$2:K$2000,K1095)+(2001-ROW())/100000,""))</f>
        <v/>
      </c>
      <c r="M1095" s="26">
        <f>IF(TRIM(Applications!D1095)="","",TRIM(LEFT(TRIM(Applications!D1095),FIND(",",TRIM(Applications!D1095)&amp;",")-1)))</f>
        <v/>
      </c>
      <c r="N1095" s="26">
        <f>IF(M1095="","",IF(LEN(TRIM(LEFT(TRIM(MID(TRIM(Applications!D1095),FIND(",",TRIM(Applications!D1095)&amp;",")+1,200)),FIND(",",TRIM(MID(TRIM(Applications!D1095),FIND(",",TRIM(Applications!D1095)&amp;",")+1,200))&amp;",")-1)))=2,UPPER(TRIM(LEFT(TRIM(MID(TRIM(Applications!D1095),FIND(",",TRIM(Applications!D1095)&amp;",")+1,200)),FIND(",",TRIM(MID(TRIM(Applications!D1095),FIND(",",TRIM(Applications!D1095)&amp;",")+1,200))&amp;",")-1))),IFERROR(VLOOKUP(LOWER(TRIM(LEFT(TRIM(MID(TRIM(Applications!D1095),FIND(",",TRIM(Applications!D1095)&amp;",")+1,200)),FIND(",",TRIM(MID(TRIM(Applications!D1095),FIND(",",TRIM(Applications!D1095)&amp;",")+1,200))&amp;",")-1))),$U$2:$V$67,2,FALSE),"")))</f>
        <v/>
      </c>
      <c r="O1095" s="26">
        <f>IF(M1095="","",IF(N1095="",M1095,M1095&amp;", "&amp;N1095))</f>
        <v/>
      </c>
      <c r="P1095" s="26">
        <f>IF(O1095="","",IF(COUNTIF(O$2:O1095,O1095)=1,COUNTIF(O$2:O$2000,O1095)+(2001-ROW())/100000,""))</f>
        <v/>
      </c>
    </row>
    <row r="1096">
      <c r="A1096" s="26">
        <f>IF(AND(ISNUMBER(Applications!A1096),ISNUMBER(Applications!M1096),OR(UPPER(TRIM(Applications!I1096))="INTERVIEWING",UPPER(TRIM(Applications!I1096))="REJECTED",UPPER(TRIM(Applications!I1096))="OFFER")),IF(Applications!M1096&gt;=Applications!A1096,Applications!M1096-Applications!A1096,""),"")</f>
        <v/>
      </c>
      <c r="B1096" s="26">
        <f>IF(AND(D1096=1,ISNUMBER(Applications!A1096)),WEEKDAY(Applications!A1096),"")</f>
        <v/>
      </c>
      <c r="C1096" s="27">
        <f>IF(AND(D1096=1,ISNUMBER(Applications!A1096)),Applications!A1096-WEEKDAY(Applications!A1096,3),"")</f>
        <v/>
      </c>
      <c r="D1096" s="26">
        <f>IF(OR(UPPER(TRIM(Applications!I1096))="APPLIED",UPPER(TRIM(Applications!I1096))="INTERVIEWING",UPPER(TRIM(Applications!I1096))="REJECTED",UPPER(TRIM(Applications!I1096))="OFFER"),1,0)</f>
        <v/>
      </c>
      <c r="E1096" s="26">
        <f>IF(AND(ISNUMBER(Applications!M1096),OR(N(Applications!O1096)&gt;0,UPPER(TRIM(Applications!I1096))="INTERVIEWING",UPPER(TRIM(Applications!I1096))="OFFER")),Applications!M1096-WEEKDAY(Applications!M1096,3),"")</f>
        <v/>
      </c>
      <c r="F1096" s="26">
        <f>IF(AND(UPPER(TRIM(Applications!I1096))="SKIPPED",ISNUMBER(Applications!A1096)),Applications!A1096-WEEKDAY(Applications!A1096,3),"")</f>
        <v/>
      </c>
      <c r="G1096" s="26">
        <f>IF(AND(UPPER(TRIM(Applications!I1096))="BOOKMARKED",ISNUMBER(Applications!A1096)),Applications!A1096-WEEKDAY(Applications!A1096,3),"")</f>
        <v/>
      </c>
      <c r="H1096" s="26">
        <f>IF(AND(UPPER(TRIM(Applications!I1096))="NOT APPLIED",ISNUMBER(Applications!A1096)),Applications!A1096-WEEKDAY(Applications!A1096,3),"")</f>
        <v/>
      </c>
      <c r="I1096" s="26">
        <f>IF(AND(UPPER(TRIM(Applications!I1096))="REJECTED",ISNUMBER(Applications!M1096)),Applications!M1096-WEEKDAY(Applications!M1096,3),"")</f>
        <v/>
      </c>
      <c r="J1096" s="26">
        <f>IF(AND(UPPER(TRIM(Applications!I1096))="OFFER",ISNUMBER(Applications!M1096)),Applications!M1096-WEEKDAY(Applications!M1096,3),"")</f>
        <v/>
      </c>
      <c r="K1096" s="26">
        <f>IF(TRIM(Applications!J1096)="","",IFERROR(LOOKUP(2,1/ISNUMBER(SEARCH($R$2:$R$25,Applications!J1096)),$S$2:$S$25),""))</f>
        <v/>
      </c>
      <c r="L1096" s="26">
        <f>IF(K1096="","",IF(COUNTIF(K$2:K1096,K1096)=1,COUNTIF(K$2:K$2000,K1096)+(2001-ROW())/100000,""))</f>
        <v/>
      </c>
      <c r="M1096" s="26">
        <f>IF(TRIM(Applications!D1096)="","",TRIM(LEFT(TRIM(Applications!D1096),FIND(",",TRIM(Applications!D1096)&amp;",")-1)))</f>
        <v/>
      </c>
      <c r="N1096" s="26">
        <f>IF(M1096="","",IF(LEN(TRIM(LEFT(TRIM(MID(TRIM(Applications!D1096),FIND(",",TRIM(Applications!D1096)&amp;",")+1,200)),FIND(",",TRIM(MID(TRIM(Applications!D1096),FIND(",",TRIM(Applications!D1096)&amp;",")+1,200))&amp;",")-1)))=2,UPPER(TRIM(LEFT(TRIM(MID(TRIM(Applications!D1096),FIND(",",TRIM(Applications!D1096)&amp;",")+1,200)),FIND(",",TRIM(MID(TRIM(Applications!D1096),FIND(",",TRIM(Applications!D1096)&amp;",")+1,200))&amp;",")-1))),IFERROR(VLOOKUP(LOWER(TRIM(LEFT(TRIM(MID(TRIM(Applications!D1096),FIND(",",TRIM(Applications!D1096)&amp;",")+1,200)),FIND(",",TRIM(MID(TRIM(Applications!D1096),FIND(",",TRIM(Applications!D1096)&amp;",")+1,200))&amp;",")-1))),$U$2:$V$67,2,FALSE),"")))</f>
        <v/>
      </c>
      <c r="O1096" s="26">
        <f>IF(M1096="","",IF(N1096="",M1096,M1096&amp;", "&amp;N1096))</f>
        <v/>
      </c>
      <c r="P1096" s="26">
        <f>IF(O1096="","",IF(COUNTIF(O$2:O1096,O1096)=1,COUNTIF(O$2:O$2000,O1096)+(2001-ROW())/100000,""))</f>
        <v/>
      </c>
    </row>
    <row r="1097">
      <c r="A1097" s="26">
        <f>IF(AND(ISNUMBER(Applications!A1097),ISNUMBER(Applications!M1097),OR(UPPER(TRIM(Applications!I1097))="INTERVIEWING",UPPER(TRIM(Applications!I1097))="REJECTED",UPPER(TRIM(Applications!I1097))="OFFER")),IF(Applications!M1097&gt;=Applications!A1097,Applications!M1097-Applications!A1097,""),"")</f>
        <v/>
      </c>
      <c r="B1097" s="26">
        <f>IF(AND(D1097=1,ISNUMBER(Applications!A1097)),WEEKDAY(Applications!A1097),"")</f>
        <v/>
      </c>
      <c r="C1097" s="27">
        <f>IF(AND(D1097=1,ISNUMBER(Applications!A1097)),Applications!A1097-WEEKDAY(Applications!A1097,3),"")</f>
        <v/>
      </c>
      <c r="D1097" s="26">
        <f>IF(OR(UPPER(TRIM(Applications!I1097))="APPLIED",UPPER(TRIM(Applications!I1097))="INTERVIEWING",UPPER(TRIM(Applications!I1097))="REJECTED",UPPER(TRIM(Applications!I1097))="OFFER"),1,0)</f>
        <v/>
      </c>
      <c r="E1097" s="26">
        <f>IF(AND(ISNUMBER(Applications!M1097),OR(N(Applications!O1097)&gt;0,UPPER(TRIM(Applications!I1097))="INTERVIEWING",UPPER(TRIM(Applications!I1097))="OFFER")),Applications!M1097-WEEKDAY(Applications!M1097,3),"")</f>
        <v/>
      </c>
      <c r="F1097" s="26">
        <f>IF(AND(UPPER(TRIM(Applications!I1097))="SKIPPED",ISNUMBER(Applications!A1097)),Applications!A1097-WEEKDAY(Applications!A1097,3),"")</f>
        <v/>
      </c>
      <c r="G1097" s="26">
        <f>IF(AND(UPPER(TRIM(Applications!I1097))="BOOKMARKED",ISNUMBER(Applications!A1097)),Applications!A1097-WEEKDAY(Applications!A1097,3),"")</f>
        <v/>
      </c>
      <c r="H1097" s="26">
        <f>IF(AND(UPPER(TRIM(Applications!I1097))="NOT APPLIED",ISNUMBER(Applications!A1097)),Applications!A1097-WEEKDAY(Applications!A1097,3),"")</f>
        <v/>
      </c>
      <c r="I1097" s="26">
        <f>IF(AND(UPPER(TRIM(Applications!I1097))="REJECTED",ISNUMBER(Applications!M1097)),Applications!M1097-WEEKDAY(Applications!M1097,3),"")</f>
        <v/>
      </c>
      <c r="J1097" s="26">
        <f>IF(AND(UPPER(TRIM(Applications!I1097))="OFFER",ISNUMBER(Applications!M1097)),Applications!M1097-WEEKDAY(Applications!M1097,3),"")</f>
        <v/>
      </c>
      <c r="K1097" s="26">
        <f>IF(TRIM(Applications!J1097)="","",IFERROR(LOOKUP(2,1/ISNUMBER(SEARCH($R$2:$R$25,Applications!J1097)),$S$2:$S$25),""))</f>
        <v/>
      </c>
      <c r="L1097" s="26">
        <f>IF(K1097="","",IF(COUNTIF(K$2:K1097,K1097)=1,COUNTIF(K$2:K$2000,K1097)+(2001-ROW())/100000,""))</f>
        <v/>
      </c>
      <c r="M1097" s="26">
        <f>IF(TRIM(Applications!D1097)="","",TRIM(LEFT(TRIM(Applications!D1097),FIND(",",TRIM(Applications!D1097)&amp;",")-1)))</f>
        <v/>
      </c>
      <c r="N1097" s="26">
        <f>IF(M1097="","",IF(LEN(TRIM(LEFT(TRIM(MID(TRIM(Applications!D1097),FIND(",",TRIM(Applications!D1097)&amp;",")+1,200)),FIND(",",TRIM(MID(TRIM(Applications!D1097),FIND(",",TRIM(Applications!D1097)&amp;",")+1,200))&amp;",")-1)))=2,UPPER(TRIM(LEFT(TRIM(MID(TRIM(Applications!D1097),FIND(",",TRIM(Applications!D1097)&amp;",")+1,200)),FIND(",",TRIM(MID(TRIM(Applications!D1097),FIND(",",TRIM(Applications!D1097)&amp;",")+1,200))&amp;",")-1))),IFERROR(VLOOKUP(LOWER(TRIM(LEFT(TRIM(MID(TRIM(Applications!D1097),FIND(",",TRIM(Applications!D1097)&amp;",")+1,200)),FIND(",",TRIM(MID(TRIM(Applications!D1097),FIND(",",TRIM(Applications!D1097)&amp;",")+1,200))&amp;",")-1))),$U$2:$V$67,2,FALSE),"")))</f>
        <v/>
      </c>
      <c r="O1097" s="26">
        <f>IF(M1097="","",IF(N1097="",M1097,M1097&amp;", "&amp;N1097))</f>
        <v/>
      </c>
      <c r="P1097" s="26">
        <f>IF(O1097="","",IF(COUNTIF(O$2:O1097,O1097)=1,COUNTIF(O$2:O$2000,O1097)+(2001-ROW())/100000,""))</f>
        <v/>
      </c>
    </row>
    <row r="1098">
      <c r="A1098" s="26">
        <f>IF(AND(ISNUMBER(Applications!A1098),ISNUMBER(Applications!M1098),OR(UPPER(TRIM(Applications!I1098))="INTERVIEWING",UPPER(TRIM(Applications!I1098))="REJECTED",UPPER(TRIM(Applications!I1098))="OFFER")),IF(Applications!M1098&gt;=Applications!A1098,Applications!M1098-Applications!A1098,""),"")</f>
        <v/>
      </c>
      <c r="B1098" s="26">
        <f>IF(AND(D1098=1,ISNUMBER(Applications!A1098)),WEEKDAY(Applications!A1098),"")</f>
        <v/>
      </c>
      <c r="C1098" s="27">
        <f>IF(AND(D1098=1,ISNUMBER(Applications!A1098)),Applications!A1098-WEEKDAY(Applications!A1098,3),"")</f>
        <v/>
      </c>
      <c r="D1098" s="26">
        <f>IF(OR(UPPER(TRIM(Applications!I1098))="APPLIED",UPPER(TRIM(Applications!I1098))="INTERVIEWING",UPPER(TRIM(Applications!I1098))="REJECTED",UPPER(TRIM(Applications!I1098))="OFFER"),1,0)</f>
        <v/>
      </c>
      <c r="E1098" s="26">
        <f>IF(AND(ISNUMBER(Applications!M1098),OR(N(Applications!O1098)&gt;0,UPPER(TRIM(Applications!I1098))="INTERVIEWING",UPPER(TRIM(Applications!I1098))="OFFER")),Applications!M1098-WEEKDAY(Applications!M1098,3),"")</f>
        <v/>
      </c>
      <c r="F1098" s="26">
        <f>IF(AND(UPPER(TRIM(Applications!I1098))="SKIPPED",ISNUMBER(Applications!A1098)),Applications!A1098-WEEKDAY(Applications!A1098,3),"")</f>
        <v/>
      </c>
      <c r="G1098" s="26">
        <f>IF(AND(UPPER(TRIM(Applications!I1098))="BOOKMARKED",ISNUMBER(Applications!A1098)),Applications!A1098-WEEKDAY(Applications!A1098,3),"")</f>
        <v/>
      </c>
      <c r="H1098" s="26">
        <f>IF(AND(UPPER(TRIM(Applications!I1098))="NOT APPLIED",ISNUMBER(Applications!A1098)),Applications!A1098-WEEKDAY(Applications!A1098,3),"")</f>
        <v/>
      </c>
      <c r="I1098" s="26">
        <f>IF(AND(UPPER(TRIM(Applications!I1098))="REJECTED",ISNUMBER(Applications!M1098)),Applications!M1098-WEEKDAY(Applications!M1098,3),"")</f>
        <v/>
      </c>
      <c r="J1098" s="26">
        <f>IF(AND(UPPER(TRIM(Applications!I1098))="OFFER",ISNUMBER(Applications!M1098)),Applications!M1098-WEEKDAY(Applications!M1098,3),"")</f>
        <v/>
      </c>
      <c r="K1098" s="26">
        <f>IF(TRIM(Applications!J1098)="","",IFERROR(LOOKUP(2,1/ISNUMBER(SEARCH($R$2:$R$25,Applications!J1098)),$S$2:$S$25),""))</f>
        <v/>
      </c>
      <c r="L1098" s="26">
        <f>IF(K1098="","",IF(COUNTIF(K$2:K1098,K1098)=1,COUNTIF(K$2:K$2000,K1098)+(2001-ROW())/100000,""))</f>
        <v/>
      </c>
      <c r="M1098" s="26">
        <f>IF(TRIM(Applications!D1098)="","",TRIM(LEFT(TRIM(Applications!D1098),FIND(",",TRIM(Applications!D1098)&amp;",")-1)))</f>
        <v/>
      </c>
      <c r="N1098" s="26">
        <f>IF(M1098="","",IF(LEN(TRIM(LEFT(TRIM(MID(TRIM(Applications!D1098),FIND(",",TRIM(Applications!D1098)&amp;",")+1,200)),FIND(",",TRIM(MID(TRIM(Applications!D1098),FIND(",",TRIM(Applications!D1098)&amp;",")+1,200))&amp;",")-1)))=2,UPPER(TRIM(LEFT(TRIM(MID(TRIM(Applications!D1098),FIND(",",TRIM(Applications!D1098)&amp;",")+1,200)),FIND(",",TRIM(MID(TRIM(Applications!D1098),FIND(",",TRIM(Applications!D1098)&amp;",")+1,200))&amp;",")-1))),IFERROR(VLOOKUP(LOWER(TRIM(LEFT(TRIM(MID(TRIM(Applications!D1098),FIND(",",TRIM(Applications!D1098)&amp;",")+1,200)),FIND(",",TRIM(MID(TRIM(Applications!D1098),FIND(",",TRIM(Applications!D1098)&amp;",")+1,200))&amp;",")-1))),$U$2:$V$67,2,FALSE),"")))</f>
        <v/>
      </c>
      <c r="O1098" s="26">
        <f>IF(M1098="","",IF(N1098="",M1098,M1098&amp;", "&amp;N1098))</f>
        <v/>
      </c>
      <c r="P1098" s="26">
        <f>IF(O1098="","",IF(COUNTIF(O$2:O1098,O1098)=1,COUNTIF(O$2:O$2000,O1098)+(2001-ROW())/100000,""))</f>
        <v/>
      </c>
    </row>
    <row r="1099">
      <c r="A1099" s="26">
        <f>IF(AND(ISNUMBER(Applications!A1099),ISNUMBER(Applications!M1099),OR(UPPER(TRIM(Applications!I1099))="INTERVIEWING",UPPER(TRIM(Applications!I1099))="REJECTED",UPPER(TRIM(Applications!I1099))="OFFER")),IF(Applications!M1099&gt;=Applications!A1099,Applications!M1099-Applications!A1099,""),"")</f>
        <v/>
      </c>
      <c r="B1099" s="26">
        <f>IF(AND(D1099=1,ISNUMBER(Applications!A1099)),WEEKDAY(Applications!A1099),"")</f>
        <v/>
      </c>
      <c r="C1099" s="27">
        <f>IF(AND(D1099=1,ISNUMBER(Applications!A1099)),Applications!A1099-WEEKDAY(Applications!A1099,3),"")</f>
        <v/>
      </c>
      <c r="D1099" s="26">
        <f>IF(OR(UPPER(TRIM(Applications!I1099))="APPLIED",UPPER(TRIM(Applications!I1099))="INTERVIEWING",UPPER(TRIM(Applications!I1099))="REJECTED",UPPER(TRIM(Applications!I1099))="OFFER"),1,0)</f>
        <v/>
      </c>
      <c r="E1099" s="26">
        <f>IF(AND(ISNUMBER(Applications!M1099),OR(N(Applications!O1099)&gt;0,UPPER(TRIM(Applications!I1099))="INTERVIEWING",UPPER(TRIM(Applications!I1099))="OFFER")),Applications!M1099-WEEKDAY(Applications!M1099,3),"")</f>
        <v/>
      </c>
      <c r="F1099" s="26">
        <f>IF(AND(UPPER(TRIM(Applications!I1099))="SKIPPED",ISNUMBER(Applications!A1099)),Applications!A1099-WEEKDAY(Applications!A1099,3),"")</f>
        <v/>
      </c>
      <c r="G1099" s="26">
        <f>IF(AND(UPPER(TRIM(Applications!I1099))="BOOKMARKED",ISNUMBER(Applications!A1099)),Applications!A1099-WEEKDAY(Applications!A1099,3),"")</f>
        <v/>
      </c>
      <c r="H1099" s="26">
        <f>IF(AND(UPPER(TRIM(Applications!I1099))="NOT APPLIED",ISNUMBER(Applications!A1099)),Applications!A1099-WEEKDAY(Applications!A1099,3),"")</f>
        <v/>
      </c>
      <c r="I1099" s="26">
        <f>IF(AND(UPPER(TRIM(Applications!I1099))="REJECTED",ISNUMBER(Applications!M1099)),Applications!M1099-WEEKDAY(Applications!M1099,3),"")</f>
        <v/>
      </c>
      <c r="J1099" s="26">
        <f>IF(AND(UPPER(TRIM(Applications!I1099))="OFFER",ISNUMBER(Applications!M1099)),Applications!M1099-WEEKDAY(Applications!M1099,3),"")</f>
        <v/>
      </c>
      <c r="K1099" s="26">
        <f>IF(TRIM(Applications!J1099)="","",IFERROR(LOOKUP(2,1/ISNUMBER(SEARCH($R$2:$R$25,Applications!J1099)),$S$2:$S$25),""))</f>
        <v/>
      </c>
      <c r="L1099" s="26">
        <f>IF(K1099="","",IF(COUNTIF(K$2:K1099,K1099)=1,COUNTIF(K$2:K$2000,K1099)+(2001-ROW())/100000,""))</f>
        <v/>
      </c>
      <c r="M1099" s="26">
        <f>IF(TRIM(Applications!D1099)="","",TRIM(LEFT(TRIM(Applications!D1099),FIND(",",TRIM(Applications!D1099)&amp;",")-1)))</f>
        <v/>
      </c>
      <c r="N1099" s="26">
        <f>IF(M1099="","",IF(LEN(TRIM(LEFT(TRIM(MID(TRIM(Applications!D1099),FIND(",",TRIM(Applications!D1099)&amp;",")+1,200)),FIND(",",TRIM(MID(TRIM(Applications!D1099),FIND(",",TRIM(Applications!D1099)&amp;",")+1,200))&amp;",")-1)))=2,UPPER(TRIM(LEFT(TRIM(MID(TRIM(Applications!D1099),FIND(",",TRIM(Applications!D1099)&amp;",")+1,200)),FIND(",",TRIM(MID(TRIM(Applications!D1099),FIND(",",TRIM(Applications!D1099)&amp;",")+1,200))&amp;",")-1))),IFERROR(VLOOKUP(LOWER(TRIM(LEFT(TRIM(MID(TRIM(Applications!D1099),FIND(",",TRIM(Applications!D1099)&amp;",")+1,200)),FIND(",",TRIM(MID(TRIM(Applications!D1099),FIND(",",TRIM(Applications!D1099)&amp;",")+1,200))&amp;",")-1))),$U$2:$V$67,2,FALSE),"")))</f>
        <v/>
      </c>
      <c r="O1099" s="26">
        <f>IF(M1099="","",IF(N1099="",M1099,M1099&amp;", "&amp;N1099))</f>
        <v/>
      </c>
      <c r="P1099" s="26">
        <f>IF(O1099="","",IF(COUNTIF(O$2:O1099,O1099)=1,COUNTIF(O$2:O$2000,O1099)+(2001-ROW())/100000,""))</f>
        <v/>
      </c>
    </row>
    <row r="1100">
      <c r="A1100" s="26">
        <f>IF(AND(ISNUMBER(Applications!A1100),ISNUMBER(Applications!M1100),OR(UPPER(TRIM(Applications!I1100))="INTERVIEWING",UPPER(TRIM(Applications!I1100))="REJECTED",UPPER(TRIM(Applications!I1100))="OFFER")),IF(Applications!M1100&gt;=Applications!A1100,Applications!M1100-Applications!A1100,""),"")</f>
        <v/>
      </c>
      <c r="B1100" s="26">
        <f>IF(AND(D1100=1,ISNUMBER(Applications!A1100)),WEEKDAY(Applications!A1100),"")</f>
        <v/>
      </c>
      <c r="C1100" s="27">
        <f>IF(AND(D1100=1,ISNUMBER(Applications!A1100)),Applications!A1100-WEEKDAY(Applications!A1100,3),"")</f>
        <v/>
      </c>
      <c r="D1100" s="26">
        <f>IF(OR(UPPER(TRIM(Applications!I1100))="APPLIED",UPPER(TRIM(Applications!I1100))="INTERVIEWING",UPPER(TRIM(Applications!I1100))="REJECTED",UPPER(TRIM(Applications!I1100))="OFFER"),1,0)</f>
        <v/>
      </c>
      <c r="E1100" s="26">
        <f>IF(AND(ISNUMBER(Applications!M1100),OR(N(Applications!O1100)&gt;0,UPPER(TRIM(Applications!I1100))="INTERVIEWING",UPPER(TRIM(Applications!I1100))="OFFER")),Applications!M1100-WEEKDAY(Applications!M1100,3),"")</f>
        <v/>
      </c>
      <c r="F1100" s="26">
        <f>IF(AND(UPPER(TRIM(Applications!I1100))="SKIPPED",ISNUMBER(Applications!A1100)),Applications!A1100-WEEKDAY(Applications!A1100,3),"")</f>
        <v/>
      </c>
      <c r="G1100" s="26">
        <f>IF(AND(UPPER(TRIM(Applications!I1100))="BOOKMARKED",ISNUMBER(Applications!A1100)),Applications!A1100-WEEKDAY(Applications!A1100,3),"")</f>
        <v/>
      </c>
      <c r="H1100" s="26">
        <f>IF(AND(UPPER(TRIM(Applications!I1100))="NOT APPLIED",ISNUMBER(Applications!A1100)),Applications!A1100-WEEKDAY(Applications!A1100,3),"")</f>
        <v/>
      </c>
      <c r="I1100" s="26">
        <f>IF(AND(UPPER(TRIM(Applications!I1100))="REJECTED",ISNUMBER(Applications!M1100)),Applications!M1100-WEEKDAY(Applications!M1100,3),"")</f>
        <v/>
      </c>
      <c r="J1100" s="26">
        <f>IF(AND(UPPER(TRIM(Applications!I1100))="OFFER",ISNUMBER(Applications!M1100)),Applications!M1100-WEEKDAY(Applications!M1100,3),"")</f>
        <v/>
      </c>
      <c r="K1100" s="26">
        <f>IF(TRIM(Applications!J1100)="","",IFERROR(LOOKUP(2,1/ISNUMBER(SEARCH($R$2:$R$25,Applications!J1100)),$S$2:$S$25),""))</f>
        <v/>
      </c>
      <c r="L1100" s="26">
        <f>IF(K1100="","",IF(COUNTIF(K$2:K1100,K1100)=1,COUNTIF(K$2:K$2000,K1100)+(2001-ROW())/100000,""))</f>
        <v/>
      </c>
      <c r="M1100" s="26">
        <f>IF(TRIM(Applications!D1100)="","",TRIM(LEFT(TRIM(Applications!D1100),FIND(",",TRIM(Applications!D1100)&amp;",")-1)))</f>
        <v/>
      </c>
      <c r="N1100" s="26">
        <f>IF(M1100="","",IF(LEN(TRIM(LEFT(TRIM(MID(TRIM(Applications!D1100),FIND(",",TRIM(Applications!D1100)&amp;",")+1,200)),FIND(",",TRIM(MID(TRIM(Applications!D1100),FIND(",",TRIM(Applications!D1100)&amp;",")+1,200))&amp;",")-1)))=2,UPPER(TRIM(LEFT(TRIM(MID(TRIM(Applications!D1100),FIND(",",TRIM(Applications!D1100)&amp;",")+1,200)),FIND(",",TRIM(MID(TRIM(Applications!D1100),FIND(",",TRIM(Applications!D1100)&amp;",")+1,200))&amp;",")-1))),IFERROR(VLOOKUP(LOWER(TRIM(LEFT(TRIM(MID(TRIM(Applications!D1100),FIND(",",TRIM(Applications!D1100)&amp;",")+1,200)),FIND(",",TRIM(MID(TRIM(Applications!D1100),FIND(",",TRIM(Applications!D1100)&amp;",")+1,200))&amp;",")-1))),$U$2:$V$67,2,FALSE),"")))</f>
        <v/>
      </c>
      <c r="O1100" s="26">
        <f>IF(M1100="","",IF(N1100="",M1100,M1100&amp;", "&amp;N1100))</f>
        <v/>
      </c>
      <c r="P1100" s="26">
        <f>IF(O1100="","",IF(COUNTIF(O$2:O1100,O1100)=1,COUNTIF(O$2:O$2000,O1100)+(2001-ROW())/100000,""))</f>
        <v/>
      </c>
    </row>
    <row r="1101">
      <c r="A1101" s="26">
        <f>IF(AND(ISNUMBER(Applications!A1101),ISNUMBER(Applications!M1101),OR(UPPER(TRIM(Applications!I1101))="INTERVIEWING",UPPER(TRIM(Applications!I1101))="REJECTED",UPPER(TRIM(Applications!I1101))="OFFER")),IF(Applications!M1101&gt;=Applications!A1101,Applications!M1101-Applications!A1101,""),"")</f>
        <v/>
      </c>
      <c r="B1101" s="26">
        <f>IF(AND(D1101=1,ISNUMBER(Applications!A1101)),WEEKDAY(Applications!A1101),"")</f>
        <v/>
      </c>
      <c r="C1101" s="27">
        <f>IF(AND(D1101=1,ISNUMBER(Applications!A1101)),Applications!A1101-WEEKDAY(Applications!A1101,3),"")</f>
        <v/>
      </c>
      <c r="D1101" s="26">
        <f>IF(OR(UPPER(TRIM(Applications!I1101))="APPLIED",UPPER(TRIM(Applications!I1101))="INTERVIEWING",UPPER(TRIM(Applications!I1101))="REJECTED",UPPER(TRIM(Applications!I1101))="OFFER"),1,0)</f>
        <v/>
      </c>
      <c r="E1101" s="26">
        <f>IF(AND(ISNUMBER(Applications!M1101),OR(N(Applications!O1101)&gt;0,UPPER(TRIM(Applications!I1101))="INTERVIEWING",UPPER(TRIM(Applications!I1101))="OFFER")),Applications!M1101-WEEKDAY(Applications!M1101,3),"")</f>
        <v/>
      </c>
      <c r="F1101" s="26">
        <f>IF(AND(UPPER(TRIM(Applications!I1101))="SKIPPED",ISNUMBER(Applications!A1101)),Applications!A1101-WEEKDAY(Applications!A1101,3),"")</f>
        <v/>
      </c>
      <c r="G1101" s="26">
        <f>IF(AND(UPPER(TRIM(Applications!I1101))="BOOKMARKED",ISNUMBER(Applications!A1101)),Applications!A1101-WEEKDAY(Applications!A1101,3),"")</f>
        <v/>
      </c>
      <c r="H1101" s="26">
        <f>IF(AND(UPPER(TRIM(Applications!I1101))="NOT APPLIED",ISNUMBER(Applications!A1101)),Applications!A1101-WEEKDAY(Applications!A1101,3),"")</f>
        <v/>
      </c>
      <c r="I1101" s="26">
        <f>IF(AND(UPPER(TRIM(Applications!I1101))="REJECTED",ISNUMBER(Applications!M1101)),Applications!M1101-WEEKDAY(Applications!M1101,3),"")</f>
        <v/>
      </c>
      <c r="J1101" s="26">
        <f>IF(AND(UPPER(TRIM(Applications!I1101))="OFFER",ISNUMBER(Applications!M1101)),Applications!M1101-WEEKDAY(Applications!M1101,3),"")</f>
        <v/>
      </c>
      <c r="K1101" s="26">
        <f>IF(TRIM(Applications!J1101)="","",IFERROR(LOOKUP(2,1/ISNUMBER(SEARCH($R$2:$R$25,Applications!J1101)),$S$2:$S$25),""))</f>
        <v/>
      </c>
      <c r="L1101" s="26">
        <f>IF(K1101="","",IF(COUNTIF(K$2:K1101,K1101)=1,COUNTIF(K$2:K$2000,K1101)+(2001-ROW())/100000,""))</f>
        <v/>
      </c>
      <c r="M1101" s="26">
        <f>IF(TRIM(Applications!D1101)="","",TRIM(LEFT(TRIM(Applications!D1101),FIND(",",TRIM(Applications!D1101)&amp;",")-1)))</f>
        <v/>
      </c>
      <c r="N1101" s="26">
        <f>IF(M1101="","",IF(LEN(TRIM(LEFT(TRIM(MID(TRIM(Applications!D1101),FIND(",",TRIM(Applications!D1101)&amp;",")+1,200)),FIND(",",TRIM(MID(TRIM(Applications!D1101),FIND(",",TRIM(Applications!D1101)&amp;",")+1,200))&amp;",")-1)))=2,UPPER(TRIM(LEFT(TRIM(MID(TRIM(Applications!D1101),FIND(",",TRIM(Applications!D1101)&amp;",")+1,200)),FIND(",",TRIM(MID(TRIM(Applications!D1101),FIND(",",TRIM(Applications!D1101)&amp;",")+1,200))&amp;",")-1))),IFERROR(VLOOKUP(LOWER(TRIM(LEFT(TRIM(MID(TRIM(Applications!D1101),FIND(",",TRIM(Applications!D1101)&amp;",")+1,200)),FIND(",",TRIM(MID(TRIM(Applications!D1101),FIND(",",TRIM(Applications!D1101)&amp;",")+1,200))&amp;",")-1))),$U$2:$V$67,2,FALSE),"")))</f>
        <v/>
      </c>
      <c r="O1101" s="26">
        <f>IF(M1101="","",IF(N1101="",M1101,M1101&amp;", "&amp;N1101))</f>
        <v/>
      </c>
      <c r="P1101" s="26">
        <f>IF(O1101="","",IF(COUNTIF(O$2:O1101,O1101)=1,COUNTIF(O$2:O$2000,O1101)+(2001-ROW())/100000,""))</f>
        <v/>
      </c>
    </row>
    <row r="1102">
      <c r="A1102" s="26">
        <f>IF(AND(ISNUMBER(Applications!A1102),ISNUMBER(Applications!M1102),OR(UPPER(TRIM(Applications!I1102))="INTERVIEWING",UPPER(TRIM(Applications!I1102))="REJECTED",UPPER(TRIM(Applications!I1102))="OFFER")),IF(Applications!M1102&gt;=Applications!A1102,Applications!M1102-Applications!A1102,""),"")</f>
        <v/>
      </c>
      <c r="B1102" s="26">
        <f>IF(AND(D1102=1,ISNUMBER(Applications!A1102)),WEEKDAY(Applications!A1102),"")</f>
        <v/>
      </c>
      <c r="C1102" s="27">
        <f>IF(AND(D1102=1,ISNUMBER(Applications!A1102)),Applications!A1102-WEEKDAY(Applications!A1102,3),"")</f>
        <v/>
      </c>
      <c r="D1102" s="26">
        <f>IF(OR(UPPER(TRIM(Applications!I1102))="APPLIED",UPPER(TRIM(Applications!I1102))="INTERVIEWING",UPPER(TRIM(Applications!I1102))="REJECTED",UPPER(TRIM(Applications!I1102))="OFFER"),1,0)</f>
        <v/>
      </c>
      <c r="E1102" s="26">
        <f>IF(AND(ISNUMBER(Applications!M1102),OR(N(Applications!O1102)&gt;0,UPPER(TRIM(Applications!I1102))="INTERVIEWING",UPPER(TRIM(Applications!I1102))="OFFER")),Applications!M1102-WEEKDAY(Applications!M1102,3),"")</f>
        <v/>
      </c>
      <c r="F1102" s="26">
        <f>IF(AND(UPPER(TRIM(Applications!I1102))="SKIPPED",ISNUMBER(Applications!A1102)),Applications!A1102-WEEKDAY(Applications!A1102,3),"")</f>
        <v/>
      </c>
      <c r="G1102" s="26">
        <f>IF(AND(UPPER(TRIM(Applications!I1102))="BOOKMARKED",ISNUMBER(Applications!A1102)),Applications!A1102-WEEKDAY(Applications!A1102,3),"")</f>
        <v/>
      </c>
      <c r="H1102" s="26">
        <f>IF(AND(UPPER(TRIM(Applications!I1102))="NOT APPLIED",ISNUMBER(Applications!A1102)),Applications!A1102-WEEKDAY(Applications!A1102,3),"")</f>
        <v/>
      </c>
      <c r="I1102" s="26">
        <f>IF(AND(UPPER(TRIM(Applications!I1102))="REJECTED",ISNUMBER(Applications!M1102)),Applications!M1102-WEEKDAY(Applications!M1102,3),"")</f>
        <v/>
      </c>
      <c r="J1102" s="26">
        <f>IF(AND(UPPER(TRIM(Applications!I1102))="OFFER",ISNUMBER(Applications!M1102)),Applications!M1102-WEEKDAY(Applications!M1102,3),"")</f>
        <v/>
      </c>
      <c r="K1102" s="26">
        <f>IF(TRIM(Applications!J1102)="","",IFERROR(LOOKUP(2,1/ISNUMBER(SEARCH($R$2:$R$25,Applications!J1102)),$S$2:$S$25),""))</f>
        <v/>
      </c>
      <c r="L1102" s="26">
        <f>IF(K1102="","",IF(COUNTIF(K$2:K1102,K1102)=1,COUNTIF(K$2:K$2000,K1102)+(2001-ROW())/100000,""))</f>
        <v/>
      </c>
      <c r="M1102" s="26">
        <f>IF(TRIM(Applications!D1102)="","",TRIM(LEFT(TRIM(Applications!D1102),FIND(",",TRIM(Applications!D1102)&amp;",")-1)))</f>
        <v/>
      </c>
      <c r="N1102" s="26">
        <f>IF(M1102="","",IF(LEN(TRIM(LEFT(TRIM(MID(TRIM(Applications!D1102),FIND(",",TRIM(Applications!D1102)&amp;",")+1,200)),FIND(",",TRIM(MID(TRIM(Applications!D1102),FIND(",",TRIM(Applications!D1102)&amp;",")+1,200))&amp;",")-1)))=2,UPPER(TRIM(LEFT(TRIM(MID(TRIM(Applications!D1102),FIND(",",TRIM(Applications!D1102)&amp;",")+1,200)),FIND(",",TRIM(MID(TRIM(Applications!D1102),FIND(",",TRIM(Applications!D1102)&amp;",")+1,200))&amp;",")-1))),IFERROR(VLOOKUP(LOWER(TRIM(LEFT(TRIM(MID(TRIM(Applications!D1102),FIND(",",TRIM(Applications!D1102)&amp;",")+1,200)),FIND(",",TRIM(MID(TRIM(Applications!D1102),FIND(",",TRIM(Applications!D1102)&amp;",")+1,200))&amp;",")-1))),$U$2:$V$67,2,FALSE),"")))</f>
        <v/>
      </c>
      <c r="O1102" s="26">
        <f>IF(M1102="","",IF(N1102="",M1102,M1102&amp;", "&amp;N1102))</f>
        <v/>
      </c>
      <c r="P1102" s="26">
        <f>IF(O1102="","",IF(COUNTIF(O$2:O1102,O1102)=1,COUNTIF(O$2:O$2000,O1102)+(2001-ROW())/100000,""))</f>
        <v/>
      </c>
    </row>
    <row r="1103">
      <c r="A1103" s="26">
        <f>IF(AND(ISNUMBER(Applications!A1103),ISNUMBER(Applications!M1103),OR(UPPER(TRIM(Applications!I1103))="INTERVIEWING",UPPER(TRIM(Applications!I1103))="REJECTED",UPPER(TRIM(Applications!I1103))="OFFER")),IF(Applications!M1103&gt;=Applications!A1103,Applications!M1103-Applications!A1103,""),"")</f>
        <v/>
      </c>
      <c r="B1103" s="26">
        <f>IF(AND(D1103=1,ISNUMBER(Applications!A1103)),WEEKDAY(Applications!A1103),"")</f>
        <v/>
      </c>
      <c r="C1103" s="27">
        <f>IF(AND(D1103=1,ISNUMBER(Applications!A1103)),Applications!A1103-WEEKDAY(Applications!A1103,3),"")</f>
        <v/>
      </c>
      <c r="D1103" s="26">
        <f>IF(OR(UPPER(TRIM(Applications!I1103))="APPLIED",UPPER(TRIM(Applications!I1103))="INTERVIEWING",UPPER(TRIM(Applications!I1103))="REJECTED",UPPER(TRIM(Applications!I1103))="OFFER"),1,0)</f>
        <v/>
      </c>
      <c r="E1103" s="26">
        <f>IF(AND(ISNUMBER(Applications!M1103),OR(N(Applications!O1103)&gt;0,UPPER(TRIM(Applications!I1103))="INTERVIEWING",UPPER(TRIM(Applications!I1103))="OFFER")),Applications!M1103-WEEKDAY(Applications!M1103,3),"")</f>
        <v/>
      </c>
      <c r="F1103" s="26">
        <f>IF(AND(UPPER(TRIM(Applications!I1103))="SKIPPED",ISNUMBER(Applications!A1103)),Applications!A1103-WEEKDAY(Applications!A1103,3),"")</f>
        <v/>
      </c>
      <c r="G1103" s="26">
        <f>IF(AND(UPPER(TRIM(Applications!I1103))="BOOKMARKED",ISNUMBER(Applications!A1103)),Applications!A1103-WEEKDAY(Applications!A1103,3),"")</f>
        <v/>
      </c>
      <c r="H1103" s="26">
        <f>IF(AND(UPPER(TRIM(Applications!I1103))="NOT APPLIED",ISNUMBER(Applications!A1103)),Applications!A1103-WEEKDAY(Applications!A1103,3),"")</f>
        <v/>
      </c>
      <c r="I1103" s="26">
        <f>IF(AND(UPPER(TRIM(Applications!I1103))="REJECTED",ISNUMBER(Applications!M1103)),Applications!M1103-WEEKDAY(Applications!M1103,3),"")</f>
        <v/>
      </c>
      <c r="J1103" s="26">
        <f>IF(AND(UPPER(TRIM(Applications!I1103))="OFFER",ISNUMBER(Applications!M1103)),Applications!M1103-WEEKDAY(Applications!M1103,3),"")</f>
        <v/>
      </c>
      <c r="K1103" s="26">
        <f>IF(TRIM(Applications!J1103)="","",IFERROR(LOOKUP(2,1/ISNUMBER(SEARCH($R$2:$R$25,Applications!J1103)),$S$2:$S$25),""))</f>
        <v/>
      </c>
      <c r="L1103" s="26">
        <f>IF(K1103="","",IF(COUNTIF(K$2:K1103,K1103)=1,COUNTIF(K$2:K$2000,K1103)+(2001-ROW())/100000,""))</f>
        <v/>
      </c>
      <c r="M1103" s="26">
        <f>IF(TRIM(Applications!D1103)="","",TRIM(LEFT(TRIM(Applications!D1103),FIND(",",TRIM(Applications!D1103)&amp;",")-1)))</f>
        <v/>
      </c>
      <c r="N1103" s="26">
        <f>IF(M1103="","",IF(LEN(TRIM(LEFT(TRIM(MID(TRIM(Applications!D1103),FIND(",",TRIM(Applications!D1103)&amp;",")+1,200)),FIND(",",TRIM(MID(TRIM(Applications!D1103),FIND(",",TRIM(Applications!D1103)&amp;",")+1,200))&amp;",")-1)))=2,UPPER(TRIM(LEFT(TRIM(MID(TRIM(Applications!D1103),FIND(",",TRIM(Applications!D1103)&amp;",")+1,200)),FIND(",",TRIM(MID(TRIM(Applications!D1103),FIND(",",TRIM(Applications!D1103)&amp;",")+1,200))&amp;",")-1))),IFERROR(VLOOKUP(LOWER(TRIM(LEFT(TRIM(MID(TRIM(Applications!D1103),FIND(",",TRIM(Applications!D1103)&amp;",")+1,200)),FIND(",",TRIM(MID(TRIM(Applications!D1103),FIND(",",TRIM(Applications!D1103)&amp;",")+1,200))&amp;",")-1))),$U$2:$V$67,2,FALSE),"")))</f>
        <v/>
      </c>
      <c r="O1103" s="26">
        <f>IF(M1103="","",IF(N1103="",M1103,M1103&amp;", "&amp;N1103))</f>
        <v/>
      </c>
      <c r="P1103" s="26">
        <f>IF(O1103="","",IF(COUNTIF(O$2:O1103,O1103)=1,COUNTIF(O$2:O$2000,O1103)+(2001-ROW())/100000,""))</f>
        <v/>
      </c>
    </row>
    <row r="1104">
      <c r="A1104" s="26">
        <f>IF(AND(ISNUMBER(Applications!A1104),ISNUMBER(Applications!M1104),OR(UPPER(TRIM(Applications!I1104))="INTERVIEWING",UPPER(TRIM(Applications!I1104))="REJECTED",UPPER(TRIM(Applications!I1104))="OFFER")),IF(Applications!M1104&gt;=Applications!A1104,Applications!M1104-Applications!A1104,""),"")</f>
        <v/>
      </c>
      <c r="B1104" s="26">
        <f>IF(AND(D1104=1,ISNUMBER(Applications!A1104)),WEEKDAY(Applications!A1104),"")</f>
        <v/>
      </c>
      <c r="C1104" s="27">
        <f>IF(AND(D1104=1,ISNUMBER(Applications!A1104)),Applications!A1104-WEEKDAY(Applications!A1104,3),"")</f>
        <v/>
      </c>
      <c r="D1104" s="26">
        <f>IF(OR(UPPER(TRIM(Applications!I1104))="APPLIED",UPPER(TRIM(Applications!I1104))="INTERVIEWING",UPPER(TRIM(Applications!I1104))="REJECTED",UPPER(TRIM(Applications!I1104))="OFFER"),1,0)</f>
        <v/>
      </c>
      <c r="E1104" s="26">
        <f>IF(AND(ISNUMBER(Applications!M1104),OR(N(Applications!O1104)&gt;0,UPPER(TRIM(Applications!I1104))="INTERVIEWING",UPPER(TRIM(Applications!I1104))="OFFER")),Applications!M1104-WEEKDAY(Applications!M1104,3),"")</f>
        <v/>
      </c>
      <c r="F1104" s="26">
        <f>IF(AND(UPPER(TRIM(Applications!I1104))="SKIPPED",ISNUMBER(Applications!A1104)),Applications!A1104-WEEKDAY(Applications!A1104,3),"")</f>
        <v/>
      </c>
      <c r="G1104" s="26">
        <f>IF(AND(UPPER(TRIM(Applications!I1104))="BOOKMARKED",ISNUMBER(Applications!A1104)),Applications!A1104-WEEKDAY(Applications!A1104,3),"")</f>
        <v/>
      </c>
      <c r="H1104" s="26">
        <f>IF(AND(UPPER(TRIM(Applications!I1104))="NOT APPLIED",ISNUMBER(Applications!A1104)),Applications!A1104-WEEKDAY(Applications!A1104,3),"")</f>
        <v/>
      </c>
      <c r="I1104" s="26">
        <f>IF(AND(UPPER(TRIM(Applications!I1104))="REJECTED",ISNUMBER(Applications!M1104)),Applications!M1104-WEEKDAY(Applications!M1104,3),"")</f>
        <v/>
      </c>
      <c r="J1104" s="26">
        <f>IF(AND(UPPER(TRIM(Applications!I1104))="OFFER",ISNUMBER(Applications!M1104)),Applications!M1104-WEEKDAY(Applications!M1104,3),"")</f>
        <v/>
      </c>
      <c r="K1104" s="26">
        <f>IF(TRIM(Applications!J1104)="","",IFERROR(LOOKUP(2,1/ISNUMBER(SEARCH($R$2:$R$25,Applications!J1104)),$S$2:$S$25),""))</f>
        <v/>
      </c>
      <c r="L1104" s="26">
        <f>IF(K1104="","",IF(COUNTIF(K$2:K1104,K1104)=1,COUNTIF(K$2:K$2000,K1104)+(2001-ROW())/100000,""))</f>
        <v/>
      </c>
      <c r="M1104" s="26">
        <f>IF(TRIM(Applications!D1104)="","",TRIM(LEFT(TRIM(Applications!D1104),FIND(",",TRIM(Applications!D1104)&amp;",")-1)))</f>
        <v/>
      </c>
      <c r="N1104" s="26">
        <f>IF(M1104="","",IF(LEN(TRIM(LEFT(TRIM(MID(TRIM(Applications!D1104),FIND(",",TRIM(Applications!D1104)&amp;",")+1,200)),FIND(",",TRIM(MID(TRIM(Applications!D1104),FIND(",",TRIM(Applications!D1104)&amp;",")+1,200))&amp;",")-1)))=2,UPPER(TRIM(LEFT(TRIM(MID(TRIM(Applications!D1104),FIND(",",TRIM(Applications!D1104)&amp;",")+1,200)),FIND(",",TRIM(MID(TRIM(Applications!D1104),FIND(",",TRIM(Applications!D1104)&amp;",")+1,200))&amp;",")-1))),IFERROR(VLOOKUP(LOWER(TRIM(LEFT(TRIM(MID(TRIM(Applications!D1104),FIND(",",TRIM(Applications!D1104)&amp;",")+1,200)),FIND(",",TRIM(MID(TRIM(Applications!D1104),FIND(",",TRIM(Applications!D1104)&amp;",")+1,200))&amp;",")-1))),$U$2:$V$67,2,FALSE),"")))</f>
        <v/>
      </c>
      <c r="O1104" s="26">
        <f>IF(M1104="","",IF(N1104="",M1104,M1104&amp;", "&amp;N1104))</f>
        <v/>
      </c>
      <c r="P1104" s="26">
        <f>IF(O1104="","",IF(COUNTIF(O$2:O1104,O1104)=1,COUNTIF(O$2:O$2000,O1104)+(2001-ROW())/100000,""))</f>
        <v/>
      </c>
    </row>
    <row r="1105">
      <c r="A1105" s="26">
        <f>IF(AND(ISNUMBER(Applications!A1105),ISNUMBER(Applications!M1105),OR(UPPER(TRIM(Applications!I1105))="INTERVIEWING",UPPER(TRIM(Applications!I1105))="REJECTED",UPPER(TRIM(Applications!I1105))="OFFER")),IF(Applications!M1105&gt;=Applications!A1105,Applications!M1105-Applications!A1105,""),"")</f>
        <v/>
      </c>
      <c r="B1105" s="26">
        <f>IF(AND(D1105=1,ISNUMBER(Applications!A1105)),WEEKDAY(Applications!A1105),"")</f>
        <v/>
      </c>
      <c r="C1105" s="27">
        <f>IF(AND(D1105=1,ISNUMBER(Applications!A1105)),Applications!A1105-WEEKDAY(Applications!A1105,3),"")</f>
        <v/>
      </c>
      <c r="D1105" s="26">
        <f>IF(OR(UPPER(TRIM(Applications!I1105))="APPLIED",UPPER(TRIM(Applications!I1105))="INTERVIEWING",UPPER(TRIM(Applications!I1105))="REJECTED",UPPER(TRIM(Applications!I1105))="OFFER"),1,0)</f>
        <v/>
      </c>
      <c r="E1105" s="26">
        <f>IF(AND(ISNUMBER(Applications!M1105),OR(N(Applications!O1105)&gt;0,UPPER(TRIM(Applications!I1105))="INTERVIEWING",UPPER(TRIM(Applications!I1105))="OFFER")),Applications!M1105-WEEKDAY(Applications!M1105,3),"")</f>
        <v/>
      </c>
      <c r="F1105" s="26">
        <f>IF(AND(UPPER(TRIM(Applications!I1105))="SKIPPED",ISNUMBER(Applications!A1105)),Applications!A1105-WEEKDAY(Applications!A1105,3),"")</f>
        <v/>
      </c>
      <c r="G1105" s="26">
        <f>IF(AND(UPPER(TRIM(Applications!I1105))="BOOKMARKED",ISNUMBER(Applications!A1105)),Applications!A1105-WEEKDAY(Applications!A1105,3),"")</f>
        <v/>
      </c>
      <c r="H1105" s="26">
        <f>IF(AND(UPPER(TRIM(Applications!I1105))="NOT APPLIED",ISNUMBER(Applications!A1105)),Applications!A1105-WEEKDAY(Applications!A1105,3),"")</f>
        <v/>
      </c>
      <c r="I1105" s="26">
        <f>IF(AND(UPPER(TRIM(Applications!I1105))="REJECTED",ISNUMBER(Applications!M1105)),Applications!M1105-WEEKDAY(Applications!M1105,3),"")</f>
        <v/>
      </c>
      <c r="J1105" s="26">
        <f>IF(AND(UPPER(TRIM(Applications!I1105))="OFFER",ISNUMBER(Applications!M1105)),Applications!M1105-WEEKDAY(Applications!M1105,3),"")</f>
        <v/>
      </c>
      <c r="K1105" s="26">
        <f>IF(TRIM(Applications!J1105)="","",IFERROR(LOOKUP(2,1/ISNUMBER(SEARCH($R$2:$R$25,Applications!J1105)),$S$2:$S$25),""))</f>
        <v/>
      </c>
      <c r="L1105" s="26">
        <f>IF(K1105="","",IF(COUNTIF(K$2:K1105,K1105)=1,COUNTIF(K$2:K$2000,K1105)+(2001-ROW())/100000,""))</f>
        <v/>
      </c>
      <c r="M1105" s="26">
        <f>IF(TRIM(Applications!D1105)="","",TRIM(LEFT(TRIM(Applications!D1105),FIND(",",TRIM(Applications!D1105)&amp;",")-1)))</f>
        <v/>
      </c>
      <c r="N1105" s="26">
        <f>IF(M1105="","",IF(LEN(TRIM(LEFT(TRIM(MID(TRIM(Applications!D1105),FIND(",",TRIM(Applications!D1105)&amp;",")+1,200)),FIND(",",TRIM(MID(TRIM(Applications!D1105),FIND(",",TRIM(Applications!D1105)&amp;",")+1,200))&amp;",")-1)))=2,UPPER(TRIM(LEFT(TRIM(MID(TRIM(Applications!D1105),FIND(",",TRIM(Applications!D1105)&amp;",")+1,200)),FIND(",",TRIM(MID(TRIM(Applications!D1105),FIND(",",TRIM(Applications!D1105)&amp;",")+1,200))&amp;",")-1))),IFERROR(VLOOKUP(LOWER(TRIM(LEFT(TRIM(MID(TRIM(Applications!D1105),FIND(",",TRIM(Applications!D1105)&amp;",")+1,200)),FIND(",",TRIM(MID(TRIM(Applications!D1105),FIND(",",TRIM(Applications!D1105)&amp;",")+1,200))&amp;",")-1))),$U$2:$V$67,2,FALSE),"")))</f>
        <v/>
      </c>
      <c r="O1105" s="26">
        <f>IF(M1105="","",IF(N1105="",M1105,M1105&amp;", "&amp;N1105))</f>
        <v/>
      </c>
      <c r="P1105" s="26">
        <f>IF(O1105="","",IF(COUNTIF(O$2:O1105,O1105)=1,COUNTIF(O$2:O$2000,O1105)+(2001-ROW())/100000,""))</f>
        <v/>
      </c>
    </row>
    <row r="1106">
      <c r="A1106" s="26">
        <f>IF(AND(ISNUMBER(Applications!A1106),ISNUMBER(Applications!M1106),OR(UPPER(TRIM(Applications!I1106))="INTERVIEWING",UPPER(TRIM(Applications!I1106))="REJECTED",UPPER(TRIM(Applications!I1106))="OFFER")),IF(Applications!M1106&gt;=Applications!A1106,Applications!M1106-Applications!A1106,""),"")</f>
        <v/>
      </c>
      <c r="B1106" s="26">
        <f>IF(AND(D1106=1,ISNUMBER(Applications!A1106)),WEEKDAY(Applications!A1106),"")</f>
        <v/>
      </c>
      <c r="C1106" s="27">
        <f>IF(AND(D1106=1,ISNUMBER(Applications!A1106)),Applications!A1106-WEEKDAY(Applications!A1106,3),"")</f>
        <v/>
      </c>
      <c r="D1106" s="26">
        <f>IF(OR(UPPER(TRIM(Applications!I1106))="APPLIED",UPPER(TRIM(Applications!I1106))="INTERVIEWING",UPPER(TRIM(Applications!I1106))="REJECTED",UPPER(TRIM(Applications!I1106))="OFFER"),1,0)</f>
        <v/>
      </c>
      <c r="E1106" s="26">
        <f>IF(AND(ISNUMBER(Applications!M1106),OR(N(Applications!O1106)&gt;0,UPPER(TRIM(Applications!I1106))="INTERVIEWING",UPPER(TRIM(Applications!I1106))="OFFER")),Applications!M1106-WEEKDAY(Applications!M1106,3),"")</f>
        <v/>
      </c>
      <c r="F1106" s="26">
        <f>IF(AND(UPPER(TRIM(Applications!I1106))="SKIPPED",ISNUMBER(Applications!A1106)),Applications!A1106-WEEKDAY(Applications!A1106,3),"")</f>
        <v/>
      </c>
      <c r="G1106" s="26">
        <f>IF(AND(UPPER(TRIM(Applications!I1106))="BOOKMARKED",ISNUMBER(Applications!A1106)),Applications!A1106-WEEKDAY(Applications!A1106,3),"")</f>
        <v/>
      </c>
      <c r="H1106" s="26">
        <f>IF(AND(UPPER(TRIM(Applications!I1106))="NOT APPLIED",ISNUMBER(Applications!A1106)),Applications!A1106-WEEKDAY(Applications!A1106,3),"")</f>
        <v/>
      </c>
      <c r="I1106" s="26">
        <f>IF(AND(UPPER(TRIM(Applications!I1106))="REJECTED",ISNUMBER(Applications!M1106)),Applications!M1106-WEEKDAY(Applications!M1106,3),"")</f>
        <v/>
      </c>
      <c r="J1106" s="26">
        <f>IF(AND(UPPER(TRIM(Applications!I1106))="OFFER",ISNUMBER(Applications!M1106)),Applications!M1106-WEEKDAY(Applications!M1106,3),"")</f>
        <v/>
      </c>
      <c r="K1106" s="26">
        <f>IF(TRIM(Applications!J1106)="","",IFERROR(LOOKUP(2,1/ISNUMBER(SEARCH($R$2:$R$25,Applications!J1106)),$S$2:$S$25),""))</f>
        <v/>
      </c>
      <c r="L1106" s="26">
        <f>IF(K1106="","",IF(COUNTIF(K$2:K1106,K1106)=1,COUNTIF(K$2:K$2000,K1106)+(2001-ROW())/100000,""))</f>
        <v/>
      </c>
      <c r="M1106" s="26">
        <f>IF(TRIM(Applications!D1106)="","",TRIM(LEFT(TRIM(Applications!D1106),FIND(",",TRIM(Applications!D1106)&amp;",")-1)))</f>
        <v/>
      </c>
      <c r="N1106" s="26">
        <f>IF(M1106="","",IF(LEN(TRIM(LEFT(TRIM(MID(TRIM(Applications!D1106),FIND(",",TRIM(Applications!D1106)&amp;",")+1,200)),FIND(",",TRIM(MID(TRIM(Applications!D1106),FIND(",",TRIM(Applications!D1106)&amp;",")+1,200))&amp;",")-1)))=2,UPPER(TRIM(LEFT(TRIM(MID(TRIM(Applications!D1106),FIND(",",TRIM(Applications!D1106)&amp;",")+1,200)),FIND(",",TRIM(MID(TRIM(Applications!D1106),FIND(",",TRIM(Applications!D1106)&amp;",")+1,200))&amp;",")-1))),IFERROR(VLOOKUP(LOWER(TRIM(LEFT(TRIM(MID(TRIM(Applications!D1106),FIND(",",TRIM(Applications!D1106)&amp;",")+1,200)),FIND(",",TRIM(MID(TRIM(Applications!D1106),FIND(",",TRIM(Applications!D1106)&amp;",")+1,200))&amp;",")-1))),$U$2:$V$67,2,FALSE),"")))</f>
        <v/>
      </c>
      <c r="O1106" s="26">
        <f>IF(M1106="","",IF(N1106="",M1106,M1106&amp;", "&amp;N1106))</f>
        <v/>
      </c>
      <c r="P1106" s="26">
        <f>IF(O1106="","",IF(COUNTIF(O$2:O1106,O1106)=1,COUNTIF(O$2:O$2000,O1106)+(2001-ROW())/100000,""))</f>
        <v/>
      </c>
    </row>
    <row r="1107">
      <c r="A1107" s="26">
        <f>IF(AND(ISNUMBER(Applications!A1107),ISNUMBER(Applications!M1107),OR(UPPER(TRIM(Applications!I1107))="INTERVIEWING",UPPER(TRIM(Applications!I1107))="REJECTED",UPPER(TRIM(Applications!I1107))="OFFER")),IF(Applications!M1107&gt;=Applications!A1107,Applications!M1107-Applications!A1107,""),"")</f>
        <v/>
      </c>
      <c r="B1107" s="26">
        <f>IF(AND(D1107=1,ISNUMBER(Applications!A1107)),WEEKDAY(Applications!A1107),"")</f>
        <v/>
      </c>
      <c r="C1107" s="27">
        <f>IF(AND(D1107=1,ISNUMBER(Applications!A1107)),Applications!A1107-WEEKDAY(Applications!A1107,3),"")</f>
        <v/>
      </c>
      <c r="D1107" s="26">
        <f>IF(OR(UPPER(TRIM(Applications!I1107))="APPLIED",UPPER(TRIM(Applications!I1107))="INTERVIEWING",UPPER(TRIM(Applications!I1107))="REJECTED",UPPER(TRIM(Applications!I1107))="OFFER"),1,0)</f>
        <v/>
      </c>
      <c r="E1107" s="26">
        <f>IF(AND(ISNUMBER(Applications!M1107),OR(N(Applications!O1107)&gt;0,UPPER(TRIM(Applications!I1107))="INTERVIEWING",UPPER(TRIM(Applications!I1107))="OFFER")),Applications!M1107-WEEKDAY(Applications!M1107,3),"")</f>
        <v/>
      </c>
      <c r="F1107" s="26">
        <f>IF(AND(UPPER(TRIM(Applications!I1107))="SKIPPED",ISNUMBER(Applications!A1107)),Applications!A1107-WEEKDAY(Applications!A1107,3),"")</f>
        <v/>
      </c>
      <c r="G1107" s="26">
        <f>IF(AND(UPPER(TRIM(Applications!I1107))="BOOKMARKED",ISNUMBER(Applications!A1107)),Applications!A1107-WEEKDAY(Applications!A1107,3),"")</f>
        <v/>
      </c>
      <c r="H1107" s="26">
        <f>IF(AND(UPPER(TRIM(Applications!I1107))="NOT APPLIED",ISNUMBER(Applications!A1107)),Applications!A1107-WEEKDAY(Applications!A1107,3),"")</f>
        <v/>
      </c>
      <c r="I1107" s="26">
        <f>IF(AND(UPPER(TRIM(Applications!I1107))="REJECTED",ISNUMBER(Applications!M1107)),Applications!M1107-WEEKDAY(Applications!M1107,3),"")</f>
        <v/>
      </c>
      <c r="J1107" s="26">
        <f>IF(AND(UPPER(TRIM(Applications!I1107))="OFFER",ISNUMBER(Applications!M1107)),Applications!M1107-WEEKDAY(Applications!M1107,3),"")</f>
        <v/>
      </c>
      <c r="K1107" s="26">
        <f>IF(TRIM(Applications!J1107)="","",IFERROR(LOOKUP(2,1/ISNUMBER(SEARCH($R$2:$R$25,Applications!J1107)),$S$2:$S$25),""))</f>
        <v/>
      </c>
      <c r="L1107" s="26">
        <f>IF(K1107="","",IF(COUNTIF(K$2:K1107,K1107)=1,COUNTIF(K$2:K$2000,K1107)+(2001-ROW())/100000,""))</f>
        <v/>
      </c>
      <c r="M1107" s="26">
        <f>IF(TRIM(Applications!D1107)="","",TRIM(LEFT(TRIM(Applications!D1107),FIND(",",TRIM(Applications!D1107)&amp;",")-1)))</f>
        <v/>
      </c>
      <c r="N1107" s="26">
        <f>IF(M1107="","",IF(LEN(TRIM(LEFT(TRIM(MID(TRIM(Applications!D1107),FIND(",",TRIM(Applications!D1107)&amp;",")+1,200)),FIND(",",TRIM(MID(TRIM(Applications!D1107),FIND(",",TRIM(Applications!D1107)&amp;",")+1,200))&amp;",")-1)))=2,UPPER(TRIM(LEFT(TRIM(MID(TRIM(Applications!D1107),FIND(",",TRIM(Applications!D1107)&amp;",")+1,200)),FIND(",",TRIM(MID(TRIM(Applications!D1107),FIND(",",TRIM(Applications!D1107)&amp;",")+1,200))&amp;",")-1))),IFERROR(VLOOKUP(LOWER(TRIM(LEFT(TRIM(MID(TRIM(Applications!D1107),FIND(",",TRIM(Applications!D1107)&amp;",")+1,200)),FIND(",",TRIM(MID(TRIM(Applications!D1107),FIND(",",TRIM(Applications!D1107)&amp;",")+1,200))&amp;",")-1))),$U$2:$V$67,2,FALSE),"")))</f>
        <v/>
      </c>
      <c r="O1107" s="26">
        <f>IF(M1107="","",IF(N1107="",M1107,M1107&amp;", "&amp;N1107))</f>
        <v/>
      </c>
      <c r="P1107" s="26">
        <f>IF(O1107="","",IF(COUNTIF(O$2:O1107,O1107)=1,COUNTIF(O$2:O$2000,O1107)+(2001-ROW())/100000,""))</f>
        <v/>
      </c>
    </row>
    <row r="1108">
      <c r="A1108" s="26">
        <f>IF(AND(ISNUMBER(Applications!A1108),ISNUMBER(Applications!M1108),OR(UPPER(TRIM(Applications!I1108))="INTERVIEWING",UPPER(TRIM(Applications!I1108))="REJECTED",UPPER(TRIM(Applications!I1108))="OFFER")),IF(Applications!M1108&gt;=Applications!A1108,Applications!M1108-Applications!A1108,""),"")</f>
        <v/>
      </c>
      <c r="B1108" s="26">
        <f>IF(AND(D1108=1,ISNUMBER(Applications!A1108)),WEEKDAY(Applications!A1108),"")</f>
        <v/>
      </c>
      <c r="C1108" s="27">
        <f>IF(AND(D1108=1,ISNUMBER(Applications!A1108)),Applications!A1108-WEEKDAY(Applications!A1108,3),"")</f>
        <v/>
      </c>
      <c r="D1108" s="26">
        <f>IF(OR(UPPER(TRIM(Applications!I1108))="APPLIED",UPPER(TRIM(Applications!I1108))="INTERVIEWING",UPPER(TRIM(Applications!I1108))="REJECTED",UPPER(TRIM(Applications!I1108))="OFFER"),1,0)</f>
        <v/>
      </c>
      <c r="E1108" s="26">
        <f>IF(AND(ISNUMBER(Applications!M1108),OR(N(Applications!O1108)&gt;0,UPPER(TRIM(Applications!I1108))="INTERVIEWING",UPPER(TRIM(Applications!I1108))="OFFER")),Applications!M1108-WEEKDAY(Applications!M1108,3),"")</f>
        <v/>
      </c>
      <c r="F1108" s="26">
        <f>IF(AND(UPPER(TRIM(Applications!I1108))="SKIPPED",ISNUMBER(Applications!A1108)),Applications!A1108-WEEKDAY(Applications!A1108,3),"")</f>
        <v/>
      </c>
      <c r="G1108" s="26">
        <f>IF(AND(UPPER(TRIM(Applications!I1108))="BOOKMARKED",ISNUMBER(Applications!A1108)),Applications!A1108-WEEKDAY(Applications!A1108,3),"")</f>
        <v/>
      </c>
      <c r="H1108" s="26">
        <f>IF(AND(UPPER(TRIM(Applications!I1108))="NOT APPLIED",ISNUMBER(Applications!A1108)),Applications!A1108-WEEKDAY(Applications!A1108,3),"")</f>
        <v/>
      </c>
      <c r="I1108" s="26">
        <f>IF(AND(UPPER(TRIM(Applications!I1108))="REJECTED",ISNUMBER(Applications!M1108)),Applications!M1108-WEEKDAY(Applications!M1108,3),"")</f>
        <v/>
      </c>
      <c r="J1108" s="26">
        <f>IF(AND(UPPER(TRIM(Applications!I1108))="OFFER",ISNUMBER(Applications!M1108)),Applications!M1108-WEEKDAY(Applications!M1108,3),"")</f>
        <v/>
      </c>
      <c r="K1108" s="26">
        <f>IF(TRIM(Applications!J1108)="","",IFERROR(LOOKUP(2,1/ISNUMBER(SEARCH($R$2:$R$25,Applications!J1108)),$S$2:$S$25),""))</f>
        <v/>
      </c>
      <c r="L1108" s="26">
        <f>IF(K1108="","",IF(COUNTIF(K$2:K1108,K1108)=1,COUNTIF(K$2:K$2000,K1108)+(2001-ROW())/100000,""))</f>
        <v/>
      </c>
      <c r="M1108" s="26">
        <f>IF(TRIM(Applications!D1108)="","",TRIM(LEFT(TRIM(Applications!D1108),FIND(",",TRIM(Applications!D1108)&amp;",")-1)))</f>
        <v/>
      </c>
      <c r="N1108" s="26">
        <f>IF(M1108="","",IF(LEN(TRIM(LEFT(TRIM(MID(TRIM(Applications!D1108),FIND(",",TRIM(Applications!D1108)&amp;",")+1,200)),FIND(",",TRIM(MID(TRIM(Applications!D1108),FIND(",",TRIM(Applications!D1108)&amp;",")+1,200))&amp;",")-1)))=2,UPPER(TRIM(LEFT(TRIM(MID(TRIM(Applications!D1108),FIND(",",TRIM(Applications!D1108)&amp;",")+1,200)),FIND(",",TRIM(MID(TRIM(Applications!D1108),FIND(",",TRIM(Applications!D1108)&amp;",")+1,200))&amp;",")-1))),IFERROR(VLOOKUP(LOWER(TRIM(LEFT(TRIM(MID(TRIM(Applications!D1108),FIND(",",TRIM(Applications!D1108)&amp;",")+1,200)),FIND(",",TRIM(MID(TRIM(Applications!D1108),FIND(",",TRIM(Applications!D1108)&amp;",")+1,200))&amp;",")-1))),$U$2:$V$67,2,FALSE),"")))</f>
        <v/>
      </c>
      <c r="O1108" s="26">
        <f>IF(M1108="","",IF(N1108="",M1108,M1108&amp;", "&amp;N1108))</f>
        <v/>
      </c>
      <c r="P1108" s="26">
        <f>IF(O1108="","",IF(COUNTIF(O$2:O1108,O1108)=1,COUNTIF(O$2:O$2000,O1108)+(2001-ROW())/100000,""))</f>
        <v/>
      </c>
    </row>
    <row r="1109">
      <c r="A1109" s="26">
        <f>IF(AND(ISNUMBER(Applications!A1109),ISNUMBER(Applications!M1109),OR(UPPER(TRIM(Applications!I1109))="INTERVIEWING",UPPER(TRIM(Applications!I1109))="REJECTED",UPPER(TRIM(Applications!I1109))="OFFER")),IF(Applications!M1109&gt;=Applications!A1109,Applications!M1109-Applications!A1109,""),"")</f>
        <v/>
      </c>
      <c r="B1109" s="26">
        <f>IF(AND(D1109=1,ISNUMBER(Applications!A1109)),WEEKDAY(Applications!A1109),"")</f>
        <v/>
      </c>
      <c r="C1109" s="27">
        <f>IF(AND(D1109=1,ISNUMBER(Applications!A1109)),Applications!A1109-WEEKDAY(Applications!A1109,3),"")</f>
        <v/>
      </c>
      <c r="D1109" s="26">
        <f>IF(OR(UPPER(TRIM(Applications!I1109))="APPLIED",UPPER(TRIM(Applications!I1109))="INTERVIEWING",UPPER(TRIM(Applications!I1109))="REJECTED",UPPER(TRIM(Applications!I1109))="OFFER"),1,0)</f>
        <v/>
      </c>
      <c r="E1109" s="26">
        <f>IF(AND(ISNUMBER(Applications!M1109),OR(N(Applications!O1109)&gt;0,UPPER(TRIM(Applications!I1109))="INTERVIEWING",UPPER(TRIM(Applications!I1109))="OFFER")),Applications!M1109-WEEKDAY(Applications!M1109,3),"")</f>
        <v/>
      </c>
      <c r="F1109" s="26">
        <f>IF(AND(UPPER(TRIM(Applications!I1109))="SKIPPED",ISNUMBER(Applications!A1109)),Applications!A1109-WEEKDAY(Applications!A1109,3),"")</f>
        <v/>
      </c>
      <c r="G1109" s="26">
        <f>IF(AND(UPPER(TRIM(Applications!I1109))="BOOKMARKED",ISNUMBER(Applications!A1109)),Applications!A1109-WEEKDAY(Applications!A1109,3),"")</f>
        <v/>
      </c>
      <c r="H1109" s="26">
        <f>IF(AND(UPPER(TRIM(Applications!I1109))="NOT APPLIED",ISNUMBER(Applications!A1109)),Applications!A1109-WEEKDAY(Applications!A1109,3),"")</f>
        <v/>
      </c>
      <c r="I1109" s="26">
        <f>IF(AND(UPPER(TRIM(Applications!I1109))="REJECTED",ISNUMBER(Applications!M1109)),Applications!M1109-WEEKDAY(Applications!M1109,3),"")</f>
        <v/>
      </c>
      <c r="J1109" s="26">
        <f>IF(AND(UPPER(TRIM(Applications!I1109))="OFFER",ISNUMBER(Applications!M1109)),Applications!M1109-WEEKDAY(Applications!M1109,3),"")</f>
        <v/>
      </c>
      <c r="K1109" s="26">
        <f>IF(TRIM(Applications!J1109)="","",IFERROR(LOOKUP(2,1/ISNUMBER(SEARCH($R$2:$R$25,Applications!J1109)),$S$2:$S$25),""))</f>
        <v/>
      </c>
      <c r="L1109" s="26">
        <f>IF(K1109="","",IF(COUNTIF(K$2:K1109,K1109)=1,COUNTIF(K$2:K$2000,K1109)+(2001-ROW())/100000,""))</f>
        <v/>
      </c>
      <c r="M1109" s="26">
        <f>IF(TRIM(Applications!D1109)="","",TRIM(LEFT(TRIM(Applications!D1109),FIND(",",TRIM(Applications!D1109)&amp;",")-1)))</f>
        <v/>
      </c>
      <c r="N1109" s="26">
        <f>IF(M1109="","",IF(LEN(TRIM(LEFT(TRIM(MID(TRIM(Applications!D1109),FIND(",",TRIM(Applications!D1109)&amp;",")+1,200)),FIND(",",TRIM(MID(TRIM(Applications!D1109),FIND(",",TRIM(Applications!D1109)&amp;",")+1,200))&amp;",")-1)))=2,UPPER(TRIM(LEFT(TRIM(MID(TRIM(Applications!D1109),FIND(",",TRIM(Applications!D1109)&amp;",")+1,200)),FIND(",",TRIM(MID(TRIM(Applications!D1109),FIND(",",TRIM(Applications!D1109)&amp;",")+1,200))&amp;",")-1))),IFERROR(VLOOKUP(LOWER(TRIM(LEFT(TRIM(MID(TRIM(Applications!D1109),FIND(",",TRIM(Applications!D1109)&amp;",")+1,200)),FIND(",",TRIM(MID(TRIM(Applications!D1109),FIND(",",TRIM(Applications!D1109)&amp;",")+1,200))&amp;",")-1))),$U$2:$V$67,2,FALSE),"")))</f>
        <v/>
      </c>
      <c r="O1109" s="26">
        <f>IF(M1109="","",IF(N1109="",M1109,M1109&amp;", "&amp;N1109))</f>
        <v/>
      </c>
      <c r="P1109" s="26">
        <f>IF(O1109="","",IF(COUNTIF(O$2:O1109,O1109)=1,COUNTIF(O$2:O$2000,O1109)+(2001-ROW())/100000,""))</f>
        <v/>
      </c>
    </row>
    <row r="1110">
      <c r="A1110" s="26">
        <f>IF(AND(ISNUMBER(Applications!A1110),ISNUMBER(Applications!M1110),OR(UPPER(TRIM(Applications!I1110))="INTERVIEWING",UPPER(TRIM(Applications!I1110))="REJECTED",UPPER(TRIM(Applications!I1110))="OFFER")),IF(Applications!M1110&gt;=Applications!A1110,Applications!M1110-Applications!A1110,""),"")</f>
        <v/>
      </c>
      <c r="B1110" s="26">
        <f>IF(AND(D1110=1,ISNUMBER(Applications!A1110)),WEEKDAY(Applications!A1110),"")</f>
        <v/>
      </c>
      <c r="C1110" s="27">
        <f>IF(AND(D1110=1,ISNUMBER(Applications!A1110)),Applications!A1110-WEEKDAY(Applications!A1110,3),"")</f>
        <v/>
      </c>
      <c r="D1110" s="26">
        <f>IF(OR(UPPER(TRIM(Applications!I1110))="APPLIED",UPPER(TRIM(Applications!I1110))="INTERVIEWING",UPPER(TRIM(Applications!I1110))="REJECTED",UPPER(TRIM(Applications!I1110))="OFFER"),1,0)</f>
        <v/>
      </c>
      <c r="E1110" s="26">
        <f>IF(AND(ISNUMBER(Applications!M1110),OR(N(Applications!O1110)&gt;0,UPPER(TRIM(Applications!I1110))="INTERVIEWING",UPPER(TRIM(Applications!I1110))="OFFER")),Applications!M1110-WEEKDAY(Applications!M1110,3),"")</f>
        <v/>
      </c>
      <c r="F1110" s="26">
        <f>IF(AND(UPPER(TRIM(Applications!I1110))="SKIPPED",ISNUMBER(Applications!A1110)),Applications!A1110-WEEKDAY(Applications!A1110,3),"")</f>
        <v/>
      </c>
      <c r="G1110" s="26">
        <f>IF(AND(UPPER(TRIM(Applications!I1110))="BOOKMARKED",ISNUMBER(Applications!A1110)),Applications!A1110-WEEKDAY(Applications!A1110,3),"")</f>
        <v/>
      </c>
      <c r="H1110" s="26">
        <f>IF(AND(UPPER(TRIM(Applications!I1110))="NOT APPLIED",ISNUMBER(Applications!A1110)),Applications!A1110-WEEKDAY(Applications!A1110,3),"")</f>
        <v/>
      </c>
      <c r="I1110" s="26">
        <f>IF(AND(UPPER(TRIM(Applications!I1110))="REJECTED",ISNUMBER(Applications!M1110)),Applications!M1110-WEEKDAY(Applications!M1110,3),"")</f>
        <v/>
      </c>
      <c r="J1110" s="26">
        <f>IF(AND(UPPER(TRIM(Applications!I1110))="OFFER",ISNUMBER(Applications!M1110)),Applications!M1110-WEEKDAY(Applications!M1110,3),"")</f>
        <v/>
      </c>
      <c r="K1110" s="26">
        <f>IF(TRIM(Applications!J1110)="","",IFERROR(LOOKUP(2,1/ISNUMBER(SEARCH($R$2:$R$25,Applications!J1110)),$S$2:$S$25),""))</f>
        <v/>
      </c>
      <c r="L1110" s="26">
        <f>IF(K1110="","",IF(COUNTIF(K$2:K1110,K1110)=1,COUNTIF(K$2:K$2000,K1110)+(2001-ROW())/100000,""))</f>
        <v/>
      </c>
      <c r="M1110" s="26">
        <f>IF(TRIM(Applications!D1110)="","",TRIM(LEFT(TRIM(Applications!D1110),FIND(",",TRIM(Applications!D1110)&amp;",")-1)))</f>
        <v/>
      </c>
      <c r="N1110" s="26">
        <f>IF(M1110="","",IF(LEN(TRIM(LEFT(TRIM(MID(TRIM(Applications!D1110),FIND(",",TRIM(Applications!D1110)&amp;",")+1,200)),FIND(",",TRIM(MID(TRIM(Applications!D1110),FIND(",",TRIM(Applications!D1110)&amp;",")+1,200))&amp;",")-1)))=2,UPPER(TRIM(LEFT(TRIM(MID(TRIM(Applications!D1110),FIND(",",TRIM(Applications!D1110)&amp;",")+1,200)),FIND(",",TRIM(MID(TRIM(Applications!D1110),FIND(",",TRIM(Applications!D1110)&amp;",")+1,200))&amp;",")-1))),IFERROR(VLOOKUP(LOWER(TRIM(LEFT(TRIM(MID(TRIM(Applications!D1110),FIND(",",TRIM(Applications!D1110)&amp;",")+1,200)),FIND(",",TRIM(MID(TRIM(Applications!D1110),FIND(",",TRIM(Applications!D1110)&amp;",")+1,200))&amp;",")-1))),$U$2:$V$67,2,FALSE),"")))</f>
        <v/>
      </c>
      <c r="O1110" s="26">
        <f>IF(M1110="","",IF(N1110="",M1110,M1110&amp;", "&amp;N1110))</f>
        <v/>
      </c>
      <c r="P1110" s="26">
        <f>IF(O1110="","",IF(COUNTIF(O$2:O1110,O1110)=1,COUNTIF(O$2:O$2000,O1110)+(2001-ROW())/100000,""))</f>
        <v/>
      </c>
    </row>
    <row r="1111">
      <c r="A1111" s="26">
        <f>IF(AND(ISNUMBER(Applications!A1111),ISNUMBER(Applications!M1111),OR(UPPER(TRIM(Applications!I1111))="INTERVIEWING",UPPER(TRIM(Applications!I1111))="REJECTED",UPPER(TRIM(Applications!I1111))="OFFER")),IF(Applications!M1111&gt;=Applications!A1111,Applications!M1111-Applications!A1111,""),"")</f>
        <v/>
      </c>
      <c r="B1111" s="26">
        <f>IF(AND(D1111=1,ISNUMBER(Applications!A1111)),WEEKDAY(Applications!A1111),"")</f>
        <v/>
      </c>
      <c r="C1111" s="27">
        <f>IF(AND(D1111=1,ISNUMBER(Applications!A1111)),Applications!A1111-WEEKDAY(Applications!A1111,3),"")</f>
        <v/>
      </c>
      <c r="D1111" s="26">
        <f>IF(OR(UPPER(TRIM(Applications!I1111))="APPLIED",UPPER(TRIM(Applications!I1111))="INTERVIEWING",UPPER(TRIM(Applications!I1111))="REJECTED",UPPER(TRIM(Applications!I1111))="OFFER"),1,0)</f>
        <v/>
      </c>
      <c r="E1111" s="26">
        <f>IF(AND(ISNUMBER(Applications!M1111),OR(N(Applications!O1111)&gt;0,UPPER(TRIM(Applications!I1111))="INTERVIEWING",UPPER(TRIM(Applications!I1111))="OFFER")),Applications!M1111-WEEKDAY(Applications!M1111,3),"")</f>
        <v/>
      </c>
      <c r="F1111" s="26">
        <f>IF(AND(UPPER(TRIM(Applications!I1111))="SKIPPED",ISNUMBER(Applications!A1111)),Applications!A1111-WEEKDAY(Applications!A1111,3),"")</f>
        <v/>
      </c>
      <c r="G1111" s="26">
        <f>IF(AND(UPPER(TRIM(Applications!I1111))="BOOKMARKED",ISNUMBER(Applications!A1111)),Applications!A1111-WEEKDAY(Applications!A1111,3),"")</f>
        <v/>
      </c>
      <c r="H1111" s="26">
        <f>IF(AND(UPPER(TRIM(Applications!I1111))="NOT APPLIED",ISNUMBER(Applications!A1111)),Applications!A1111-WEEKDAY(Applications!A1111,3),"")</f>
        <v/>
      </c>
      <c r="I1111" s="26">
        <f>IF(AND(UPPER(TRIM(Applications!I1111))="REJECTED",ISNUMBER(Applications!M1111)),Applications!M1111-WEEKDAY(Applications!M1111,3),"")</f>
        <v/>
      </c>
      <c r="J1111" s="26">
        <f>IF(AND(UPPER(TRIM(Applications!I1111))="OFFER",ISNUMBER(Applications!M1111)),Applications!M1111-WEEKDAY(Applications!M1111,3),"")</f>
        <v/>
      </c>
      <c r="K1111" s="26">
        <f>IF(TRIM(Applications!J1111)="","",IFERROR(LOOKUP(2,1/ISNUMBER(SEARCH($R$2:$R$25,Applications!J1111)),$S$2:$S$25),""))</f>
        <v/>
      </c>
      <c r="L1111" s="26">
        <f>IF(K1111="","",IF(COUNTIF(K$2:K1111,K1111)=1,COUNTIF(K$2:K$2000,K1111)+(2001-ROW())/100000,""))</f>
        <v/>
      </c>
      <c r="M1111" s="26">
        <f>IF(TRIM(Applications!D1111)="","",TRIM(LEFT(TRIM(Applications!D1111),FIND(",",TRIM(Applications!D1111)&amp;",")-1)))</f>
        <v/>
      </c>
      <c r="N1111" s="26">
        <f>IF(M1111="","",IF(LEN(TRIM(LEFT(TRIM(MID(TRIM(Applications!D1111),FIND(",",TRIM(Applications!D1111)&amp;",")+1,200)),FIND(",",TRIM(MID(TRIM(Applications!D1111),FIND(",",TRIM(Applications!D1111)&amp;",")+1,200))&amp;",")-1)))=2,UPPER(TRIM(LEFT(TRIM(MID(TRIM(Applications!D1111),FIND(",",TRIM(Applications!D1111)&amp;",")+1,200)),FIND(",",TRIM(MID(TRIM(Applications!D1111),FIND(",",TRIM(Applications!D1111)&amp;",")+1,200))&amp;",")-1))),IFERROR(VLOOKUP(LOWER(TRIM(LEFT(TRIM(MID(TRIM(Applications!D1111),FIND(",",TRIM(Applications!D1111)&amp;",")+1,200)),FIND(",",TRIM(MID(TRIM(Applications!D1111),FIND(",",TRIM(Applications!D1111)&amp;",")+1,200))&amp;",")-1))),$U$2:$V$67,2,FALSE),"")))</f>
        <v/>
      </c>
      <c r="O1111" s="26">
        <f>IF(M1111="","",IF(N1111="",M1111,M1111&amp;", "&amp;N1111))</f>
        <v/>
      </c>
      <c r="P1111" s="26">
        <f>IF(O1111="","",IF(COUNTIF(O$2:O1111,O1111)=1,COUNTIF(O$2:O$2000,O1111)+(2001-ROW())/100000,""))</f>
        <v/>
      </c>
    </row>
    <row r="1112">
      <c r="A1112" s="26">
        <f>IF(AND(ISNUMBER(Applications!A1112),ISNUMBER(Applications!M1112),OR(UPPER(TRIM(Applications!I1112))="INTERVIEWING",UPPER(TRIM(Applications!I1112))="REJECTED",UPPER(TRIM(Applications!I1112))="OFFER")),IF(Applications!M1112&gt;=Applications!A1112,Applications!M1112-Applications!A1112,""),"")</f>
        <v/>
      </c>
      <c r="B1112" s="26">
        <f>IF(AND(D1112=1,ISNUMBER(Applications!A1112)),WEEKDAY(Applications!A1112),"")</f>
        <v/>
      </c>
      <c r="C1112" s="27">
        <f>IF(AND(D1112=1,ISNUMBER(Applications!A1112)),Applications!A1112-WEEKDAY(Applications!A1112,3),"")</f>
        <v/>
      </c>
      <c r="D1112" s="26">
        <f>IF(OR(UPPER(TRIM(Applications!I1112))="APPLIED",UPPER(TRIM(Applications!I1112))="INTERVIEWING",UPPER(TRIM(Applications!I1112))="REJECTED",UPPER(TRIM(Applications!I1112))="OFFER"),1,0)</f>
        <v/>
      </c>
      <c r="E1112" s="26">
        <f>IF(AND(ISNUMBER(Applications!M1112),OR(N(Applications!O1112)&gt;0,UPPER(TRIM(Applications!I1112))="INTERVIEWING",UPPER(TRIM(Applications!I1112))="OFFER")),Applications!M1112-WEEKDAY(Applications!M1112,3),"")</f>
        <v/>
      </c>
      <c r="F1112" s="26">
        <f>IF(AND(UPPER(TRIM(Applications!I1112))="SKIPPED",ISNUMBER(Applications!A1112)),Applications!A1112-WEEKDAY(Applications!A1112,3),"")</f>
        <v/>
      </c>
      <c r="G1112" s="26">
        <f>IF(AND(UPPER(TRIM(Applications!I1112))="BOOKMARKED",ISNUMBER(Applications!A1112)),Applications!A1112-WEEKDAY(Applications!A1112,3),"")</f>
        <v/>
      </c>
      <c r="H1112" s="26">
        <f>IF(AND(UPPER(TRIM(Applications!I1112))="NOT APPLIED",ISNUMBER(Applications!A1112)),Applications!A1112-WEEKDAY(Applications!A1112,3),"")</f>
        <v/>
      </c>
      <c r="I1112" s="26">
        <f>IF(AND(UPPER(TRIM(Applications!I1112))="REJECTED",ISNUMBER(Applications!M1112)),Applications!M1112-WEEKDAY(Applications!M1112,3),"")</f>
        <v/>
      </c>
      <c r="J1112" s="26">
        <f>IF(AND(UPPER(TRIM(Applications!I1112))="OFFER",ISNUMBER(Applications!M1112)),Applications!M1112-WEEKDAY(Applications!M1112,3),"")</f>
        <v/>
      </c>
      <c r="K1112" s="26">
        <f>IF(TRIM(Applications!J1112)="","",IFERROR(LOOKUP(2,1/ISNUMBER(SEARCH($R$2:$R$25,Applications!J1112)),$S$2:$S$25),""))</f>
        <v/>
      </c>
      <c r="L1112" s="26">
        <f>IF(K1112="","",IF(COUNTIF(K$2:K1112,K1112)=1,COUNTIF(K$2:K$2000,K1112)+(2001-ROW())/100000,""))</f>
        <v/>
      </c>
      <c r="M1112" s="26">
        <f>IF(TRIM(Applications!D1112)="","",TRIM(LEFT(TRIM(Applications!D1112),FIND(",",TRIM(Applications!D1112)&amp;",")-1)))</f>
        <v/>
      </c>
      <c r="N1112" s="26">
        <f>IF(M1112="","",IF(LEN(TRIM(LEFT(TRIM(MID(TRIM(Applications!D1112),FIND(",",TRIM(Applications!D1112)&amp;",")+1,200)),FIND(",",TRIM(MID(TRIM(Applications!D1112),FIND(",",TRIM(Applications!D1112)&amp;",")+1,200))&amp;",")-1)))=2,UPPER(TRIM(LEFT(TRIM(MID(TRIM(Applications!D1112),FIND(",",TRIM(Applications!D1112)&amp;",")+1,200)),FIND(",",TRIM(MID(TRIM(Applications!D1112),FIND(",",TRIM(Applications!D1112)&amp;",")+1,200))&amp;",")-1))),IFERROR(VLOOKUP(LOWER(TRIM(LEFT(TRIM(MID(TRIM(Applications!D1112),FIND(",",TRIM(Applications!D1112)&amp;",")+1,200)),FIND(",",TRIM(MID(TRIM(Applications!D1112),FIND(",",TRIM(Applications!D1112)&amp;",")+1,200))&amp;",")-1))),$U$2:$V$67,2,FALSE),"")))</f>
        <v/>
      </c>
      <c r="O1112" s="26">
        <f>IF(M1112="","",IF(N1112="",M1112,M1112&amp;", "&amp;N1112))</f>
        <v/>
      </c>
      <c r="P1112" s="26">
        <f>IF(O1112="","",IF(COUNTIF(O$2:O1112,O1112)=1,COUNTIF(O$2:O$2000,O1112)+(2001-ROW())/100000,""))</f>
        <v/>
      </c>
    </row>
    <row r="1113">
      <c r="A1113" s="26">
        <f>IF(AND(ISNUMBER(Applications!A1113),ISNUMBER(Applications!M1113),OR(UPPER(TRIM(Applications!I1113))="INTERVIEWING",UPPER(TRIM(Applications!I1113))="REJECTED",UPPER(TRIM(Applications!I1113))="OFFER")),IF(Applications!M1113&gt;=Applications!A1113,Applications!M1113-Applications!A1113,""),"")</f>
        <v/>
      </c>
      <c r="B1113" s="26">
        <f>IF(AND(D1113=1,ISNUMBER(Applications!A1113)),WEEKDAY(Applications!A1113),"")</f>
        <v/>
      </c>
      <c r="C1113" s="27">
        <f>IF(AND(D1113=1,ISNUMBER(Applications!A1113)),Applications!A1113-WEEKDAY(Applications!A1113,3),"")</f>
        <v/>
      </c>
      <c r="D1113" s="26">
        <f>IF(OR(UPPER(TRIM(Applications!I1113))="APPLIED",UPPER(TRIM(Applications!I1113))="INTERVIEWING",UPPER(TRIM(Applications!I1113))="REJECTED",UPPER(TRIM(Applications!I1113))="OFFER"),1,0)</f>
        <v/>
      </c>
      <c r="E1113" s="26">
        <f>IF(AND(ISNUMBER(Applications!M1113),OR(N(Applications!O1113)&gt;0,UPPER(TRIM(Applications!I1113))="INTERVIEWING",UPPER(TRIM(Applications!I1113))="OFFER")),Applications!M1113-WEEKDAY(Applications!M1113,3),"")</f>
        <v/>
      </c>
      <c r="F1113" s="26">
        <f>IF(AND(UPPER(TRIM(Applications!I1113))="SKIPPED",ISNUMBER(Applications!A1113)),Applications!A1113-WEEKDAY(Applications!A1113,3),"")</f>
        <v/>
      </c>
      <c r="G1113" s="26">
        <f>IF(AND(UPPER(TRIM(Applications!I1113))="BOOKMARKED",ISNUMBER(Applications!A1113)),Applications!A1113-WEEKDAY(Applications!A1113,3),"")</f>
        <v/>
      </c>
      <c r="H1113" s="26">
        <f>IF(AND(UPPER(TRIM(Applications!I1113))="NOT APPLIED",ISNUMBER(Applications!A1113)),Applications!A1113-WEEKDAY(Applications!A1113,3),"")</f>
        <v/>
      </c>
      <c r="I1113" s="26">
        <f>IF(AND(UPPER(TRIM(Applications!I1113))="REJECTED",ISNUMBER(Applications!M1113)),Applications!M1113-WEEKDAY(Applications!M1113,3),"")</f>
        <v/>
      </c>
      <c r="J1113" s="26">
        <f>IF(AND(UPPER(TRIM(Applications!I1113))="OFFER",ISNUMBER(Applications!M1113)),Applications!M1113-WEEKDAY(Applications!M1113,3),"")</f>
        <v/>
      </c>
      <c r="K1113" s="26">
        <f>IF(TRIM(Applications!J1113)="","",IFERROR(LOOKUP(2,1/ISNUMBER(SEARCH($R$2:$R$25,Applications!J1113)),$S$2:$S$25),""))</f>
        <v/>
      </c>
      <c r="L1113" s="26">
        <f>IF(K1113="","",IF(COUNTIF(K$2:K1113,K1113)=1,COUNTIF(K$2:K$2000,K1113)+(2001-ROW())/100000,""))</f>
        <v/>
      </c>
      <c r="M1113" s="26">
        <f>IF(TRIM(Applications!D1113)="","",TRIM(LEFT(TRIM(Applications!D1113),FIND(",",TRIM(Applications!D1113)&amp;",")-1)))</f>
        <v/>
      </c>
      <c r="N1113" s="26">
        <f>IF(M1113="","",IF(LEN(TRIM(LEFT(TRIM(MID(TRIM(Applications!D1113),FIND(",",TRIM(Applications!D1113)&amp;",")+1,200)),FIND(",",TRIM(MID(TRIM(Applications!D1113),FIND(",",TRIM(Applications!D1113)&amp;",")+1,200))&amp;",")-1)))=2,UPPER(TRIM(LEFT(TRIM(MID(TRIM(Applications!D1113),FIND(",",TRIM(Applications!D1113)&amp;",")+1,200)),FIND(",",TRIM(MID(TRIM(Applications!D1113),FIND(",",TRIM(Applications!D1113)&amp;",")+1,200))&amp;",")-1))),IFERROR(VLOOKUP(LOWER(TRIM(LEFT(TRIM(MID(TRIM(Applications!D1113),FIND(",",TRIM(Applications!D1113)&amp;",")+1,200)),FIND(",",TRIM(MID(TRIM(Applications!D1113),FIND(",",TRIM(Applications!D1113)&amp;",")+1,200))&amp;",")-1))),$U$2:$V$67,2,FALSE),"")))</f>
        <v/>
      </c>
      <c r="O1113" s="26">
        <f>IF(M1113="","",IF(N1113="",M1113,M1113&amp;", "&amp;N1113))</f>
        <v/>
      </c>
      <c r="P1113" s="26">
        <f>IF(O1113="","",IF(COUNTIF(O$2:O1113,O1113)=1,COUNTIF(O$2:O$2000,O1113)+(2001-ROW())/100000,""))</f>
        <v/>
      </c>
    </row>
    <row r="1114">
      <c r="A1114" s="26">
        <f>IF(AND(ISNUMBER(Applications!A1114),ISNUMBER(Applications!M1114),OR(UPPER(TRIM(Applications!I1114))="INTERVIEWING",UPPER(TRIM(Applications!I1114))="REJECTED",UPPER(TRIM(Applications!I1114))="OFFER")),IF(Applications!M1114&gt;=Applications!A1114,Applications!M1114-Applications!A1114,""),"")</f>
        <v/>
      </c>
      <c r="B1114" s="26">
        <f>IF(AND(D1114=1,ISNUMBER(Applications!A1114)),WEEKDAY(Applications!A1114),"")</f>
        <v/>
      </c>
      <c r="C1114" s="27">
        <f>IF(AND(D1114=1,ISNUMBER(Applications!A1114)),Applications!A1114-WEEKDAY(Applications!A1114,3),"")</f>
        <v/>
      </c>
      <c r="D1114" s="26">
        <f>IF(OR(UPPER(TRIM(Applications!I1114))="APPLIED",UPPER(TRIM(Applications!I1114))="INTERVIEWING",UPPER(TRIM(Applications!I1114))="REJECTED",UPPER(TRIM(Applications!I1114))="OFFER"),1,0)</f>
        <v/>
      </c>
      <c r="E1114" s="26">
        <f>IF(AND(ISNUMBER(Applications!M1114),OR(N(Applications!O1114)&gt;0,UPPER(TRIM(Applications!I1114))="INTERVIEWING",UPPER(TRIM(Applications!I1114))="OFFER")),Applications!M1114-WEEKDAY(Applications!M1114,3),"")</f>
        <v/>
      </c>
      <c r="F1114" s="26">
        <f>IF(AND(UPPER(TRIM(Applications!I1114))="SKIPPED",ISNUMBER(Applications!A1114)),Applications!A1114-WEEKDAY(Applications!A1114,3),"")</f>
        <v/>
      </c>
      <c r="G1114" s="26">
        <f>IF(AND(UPPER(TRIM(Applications!I1114))="BOOKMARKED",ISNUMBER(Applications!A1114)),Applications!A1114-WEEKDAY(Applications!A1114,3),"")</f>
        <v/>
      </c>
      <c r="H1114" s="26">
        <f>IF(AND(UPPER(TRIM(Applications!I1114))="NOT APPLIED",ISNUMBER(Applications!A1114)),Applications!A1114-WEEKDAY(Applications!A1114,3),"")</f>
        <v/>
      </c>
      <c r="I1114" s="26">
        <f>IF(AND(UPPER(TRIM(Applications!I1114))="REJECTED",ISNUMBER(Applications!M1114)),Applications!M1114-WEEKDAY(Applications!M1114,3),"")</f>
        <v/>
      </c>
      <c r="J1114" s="26">
        <f>IF(AND(UPPER(TRIM(Applications!I1114))="OFFER",ISNUMBER(Applications!M1114)),Applications!M1114-WEEKDAY(Applications!M1114,3),"")</f>
        <v/>
      </c>
      <c r="K1114" s="26">
        <f>IF(TRIM(Applications!J1114)="","",IFERROR(LOOKUP(2,1/ISNUMBER(SEARCH($R$2:$R$25,Applications!J1114)),$S$2:$S$25),""))</f>
        <v/>
      </c>
      <c r="L1114" s="26">
        <f>IF(K1114="","",IF(COUNTIF(K$2:K1114,K1114)=1,COUNTIF(K$2:K$2000,K1114)+(2001-ROW())/100000,""))</f>
        <v/>
      </c>
      <c r="M1114" s="26">
        <f>IF(TRIM(Applications!D1114)="","",TRIM(LEFT(TRIM(Applications!D1114),FIND(",",TRIM(Applications!D1114)&amp;",")-1)))</f>
        <v/>
      </c>
      <c r="N1114" s="26">
        <f>IF(M1114="","",IF(LEN(TRIM(LEFT(TRIM(MID(TRIM(Applications!D1114),FIND(",",TRIM(Applications!D1114)&amp;",")+1,200)),FIND(",",TRIM(MID(TRIM(Applications!D1114),FIND(",",TRIM(Applications!D1114)&amp;",")+1,200))&amp;",")-1)))=2,UPPER(TRIM(LEFT(TRIM(MID(TRIM(Applications!D1114),FIND(",",TRIM(Applications!D1114)&amp;",")+1,200)),FIND(",",TRIM(MID(TRIM(Applications!D1114),FIND(",",TRIM(Applications!D1114)&amp;",")+1,200))&amp;",")-1))),IFERROR(VLOOKUP(LOWER(TRIM(LEFT(TRIM(MID(TRIM(Applications!D1114),FIND(",",TRIM(Applications!D1114)&amp;",")+1,200)),FIND(",",TRIM(MID(TRIM(Applications!D1114),FIND(",",TRIM(Applications!D1114)&amp;",")+1,200))&amp;",")-1))),$U$2:$V$67,2,FALSE),"")))</f>
        <v/>
      </c>
      <c r="O1114" s="26">
        <f>IF(M1114="","",IF(N1114="",M1114,M1114&amp;", "&amp;N1114))</f>
        <v/>
      </c>
      <c r="P1114" s="26">
        <f>IF(O1114="","",IF(COUNTIF(O$2:O1114,O1114)=1,COUNTIF(O$2:O$2000,O1114)+(2001-ROW())/100000,""))</f>
        <v/>
      </c>
    </row>
    <row r="1115">
      <c r="A1115" s="26">
        <f>IF(AND(ISNUMBER(Applications!A1115),ISNUMBER(Applications!M1115),OR(UPPER(TRIM(Applications!I1115))="INTERVIEWING",UPPER(TRIM(Applications!I1115))="REJECTED",UPPER(TRIM(Applications!I1115))="OFFER")),IF(Applications!M1115&gt;=Applications!A1115,Applications!M1115-Applications!A1115,""),"")</f>
        <v/>
      </c>
      <c r="B1115" s="26">
        <f>IF(AND(D1115=1,ISNUMBER(Applications!A1115)),WEEKDAY(Applications!A1115),"")</f>
        <v/>
      </c>
      <c r="C1115" s="27">
        <f>IF(AND(D1115=1,ISNUMBER(Applications!A1115)),Applications!A1115-WEEKDAY(Applications!A1115,3),"")</f>
        <v/>
      </c>
      <c r="D1115" s="26">
        <f>IF(OR(UPPER(TRIM(Applications!I1115))="APPLIED",UPPER(TRIM(Applications!I1115))="INTERVIEWING",UPPER(TRIM(Applications!I1115))="REJECTED",UPPER(TRIM(Applications!I1115))="OFFER"),1,0)</f>
        <v/>
      </c>
      <c r="E1115" s="26">
        <f>IF(AND(ISNUMBER(Applications!M1115),OR(N(Applications!O1115)&gt;0,UPPER(TRIM(Applications!I1115))="INTERVIEWING",UPPER(TRIM(Applications!I1115))="OFFER")),Applications!M1115-WEEKDAY(Applications!M1115,3),"")</f>
        <v/>
      </c>
      <c r="F1115" s="26">
        <f>IF(AND(UPPER(TRIM(Applications!I1115))="SKIPPED",ISNUMBER(Applications!A1115)),Applications!A1115-WEEKDAY(Applications!A1115,3),"")</f>
        <v/>
      </c>
      <c r="G1115" s="26">
        <f>IF(AND(UPPER(TRIM(Applications!I1115))="BOOKMARKED",ISNUMBER(Applications!A1115)),Applications!A1115-WEEKDAY(Applications!A1115,3),"")</f>
        <v/>
      </c>
      <c r="H1115" s="26">
        <f>IF(AND(UPPER(TRIM(Applications!I1115))="NOT APPLIED",ISNUMBER(Applications!A1115)),Applications!A1115-WEEKDAY(Applications!A1115,3),"")</f>
        <v/>
      </c>
      <c r="I1115" s="26">
        <f>IF(AND(UPPER(TRIM(Applications!I1115))="REJECTED",ISNUMBER(Applications!M1115)),Applications!M1115-WEEKDAY(Applications!M1115,3),"")</f>
        <v/>
      </c>
      <c r="J1115" s="26">
        <f>IF(AND(UPPER(TRIM(Applications!I1115))="OFFER",ISNUMBER(Applications!M1115)),Applications!M1115-WEEKDAY(Applications!M1115,3),"")</f>
        <v/>
      </c>
      <c r="K1115" s="26">
        <f>IF(TRIM(Applications!J1115)="","",IFERROR(LOOKUP(2,1/ISNUMBER(SEARCH($R$2:$R$25,Applications!J1115)),$S$2:$S$25),""))</f>
        <v/>
      </c>
      <c r="L1115" s="26">
        <f>IF(K1115="","",IF(COUNTIF(K$2:K1115,K1115)=1,COUNTIF(K$2:K$2000,K1115)+(2001-ROW())/100000,""))</f>
        <v/>
      </c>
      <c r="M1115" s="26">
        <f>IF(TRIM(Applications!D1115)="","",TRIM(LEFT(TRIM(Applications!D1115),FIND(",",TRIM(Applications!D1115)&amp;",")-1)))</f>
        <v/>
      </c>
      <c r="N1115" s="26">
        <f>IF(M1115="","",IF(LEN(TRIM(LEFT(TRIM(MID(TRIM(Applications!D1115),FIND(",",TRIM(Applications!D1115)&amp;",")+1,200)),FIND(",",TRIM(MID(TRIM(Applications!D1115),FIND(",",TRIM(Applications!D1115)&amp;",")+1,200))&amp;",")-1)))=2,UPPER(TRIM(LEFT(TRIM(MID(TRIM(Applications!D1115),FIND(",",TRIM(Applications!D1115)&amp;",")+1,200)),FIND(",",TRIM(MID(TRIM(Applications!D1115),FIND(",",TRIM(Applications!D1115)&amp;",")+1,200))&amp;",")-1))),IFERROR(VLOOKUP(LOWER(TRIM(LEFT(TRIM(MID(TRIM(Applications!D1115),FIND(",",TRIM(Applications!D1115)&amp;",")+1,200)),FIND(",",TRIM(MID(TRIM(Applications!D1115),FIND(",",TRIM(Applications!D1115)&amp;",")+1,200))&amp;",")-1))),$U$2:$V$67,2,FALSE),"")))</f>
        <v/>
      </c>
      <c r="O1115" s="26">
        <f>IF(M1115="","",IF(N1115="",M1115,M1115&amp;", "&amp;N1115))</f>
        <v/>
      </c>
      <c r="P1115" s="26">
        <f>IF(O1115="","",IF(COUNTIF(O$2:O1115,O1115)=1,COUNTIF(O$2:O$2000,O1115)+(2001-ROW())/100000,""))</f>
        <v/>
      </c>
    </row>
    <row r="1116">
      <c r="A1116" s="26">
        <f>IF(AND(ISNUMBER(Applications!A1116),ISNUMBER(Applications!M1116),OR(UPPER(TRIM(Applications!I1116))="INTERVIEWING",UPPER(TRIM(Applications!I1116))="REJECTED",UPPER(TRIM(Applications!I1116))="OFFER")),IF(Applications!M1116&gt;=Applications!A1116,Applications!M1116-Applications!A1116,""),"")</f>
        <v/>
      </c>
      <c r="B1116" s="26">
        <f>IF(AND(D1116=1,ISNUMBER(Applications!A1116)),WEEKDAY(Applications!A1116),"")</f>
        <v/>
      </c>
      <c r="C1116" s="27">
        <f>IF(AND(D1116=1,ISNUMBER(Applications!A1116)),Applications!A1116-WEEKDAY(Applications!A1116,3),"")</f>
        <v/>
      </c>
      <c r="D1116" s="26">
        <f>IF(OR(UPPER(TRIM(Applications!I1116))="APPLIED",UPPER(TRIM(Applications!I1116))="INTERVIEWING",UPPER(TRIM(Applications!I1116))="REJECTED",UPPER(TRIM(Applications!I1116))="OFFER"),1,0)</f>
        <v/>
      </c>
      <c r="E1116" s="26">
        <f>IF(AND(ISNUMBER(Applications!M1116),OR(N(Applications!O1116)&gt;0,UPPER(TRIM(Applications!I1116))="INTERVIEWING",UPPER(TRIM(Applications!I1116))="OFFER")),Applications!M1116-WEEKDAY(Applications!M1116,3),"")</f>
        <v/>
      </c>
      <c r="F1116" s="26">
        <f>IF(AND(UPPER(TRIM(Applications!I1116))="SKIPPED",ISNUMBER(Applications!A1116)),Applications!A1116-WEEKDAY(Applications!A1116,3),"")</f>
        <v/>
      </c>
      <c r="G1116" s="26">
        <f>IF(AND(UPPER(TRIM(Applications!I1116))="BOOKMARKED",ISNUMBER(Applications!A1116)),Applications!A1116-WEEKDAY(Applications!A1116,3),"")</f>
        <v/>
      </c>
      <c r="H1116" s="26">
        <f>IF(AND(UPPER(TRIM(Applications!I1116))="NOT APPLIED",ISNUMBER(Applications!A1116)),Applications!A1116-WEEKDAY(Applications!A1116,3),"")</f>
        <v/>
      </c>
      <c r="I1116" s="26">
        <f>IF(AND(UPPER(TRIM(Applications!I1116))="REJECTED",ISNUMBER(Applications!M1116)),Applications!M1116-WEEKDAY(Applications!M1116,3),"")</f>
        <v/>
      </c>
      <c r="J1116" s="26">
        <f>IF(AND(UPPER(TRIM(Applications!I1116))="OFFER",ISNUMBER(Applications!M1116)),Applications!M1116-WEEKDAY(Applications!M1116,3),"")</f>
        <v/>
      </c>
      <c r="K1116" s="26">
        <f>IF(TRIM(Applications!J1116)="","",IFERROR(LOOKUP(2,1/ISNUMBER(SEARCH($R$2:$R$25,Applications!J1116)),$S$2:$S$25),""))</f>
        <v/>
      </c>
      <c r="L1116" s="26">
        <f>IF(K1116="","",IF(COUNTIF(K$2:K1116,K1116)=1,COUNTIF(K$2:K$2000,K1116)+(2001-ROW())/100000,""))</f>
        <v/>
      </c>
      <c r="M1116" s="26">
        <f>IF(TRIM(Applications!D1116)="","",TRIM(LEFT(TRIM(Applications!D1116),FIND(",",TRIM(Applications!D1116)&amp;",")-1)))</f>
        <v/>
      </c>
      <c r="N1116" s="26">
        <f>IF(M1116="","",IF(LEN(TRIM(LEFT(TRIM(MID(TRIM(Applications!D1116),FIND(",",TRIM(Applications!D1116)&amp;",")+1,200)),FIND(",",TRIM(MID(TRIM(Applications!D1116),FIND(",",TRIM(Applications!D1116)&amp;",")+1,200))&amp;",")-1)))=2,UPPER(TRIM(LEFT(TRIM(MID(TRIM(Applications!D1116),FIND(",",TRIM(Applications!D1116)&amp;",")+1,200)),FIND(",",TRIM(MID(TRIM(Applications!D1116),FIND(",",TRIM(Applications!D1116)&amp;",")+1,200))&amp;",")-1))),IFERROR(VLOOKUP(LOWER(TRIM(LEFT(TRIM(MID(TRIM(Applications!D1116),FIND(",",TRIM(Applications!D1116)&amp;",")+1,200)),FIND(",",TRIM(MID(TRIM(Applications!D1116),FIND(",",TRIM(Applications!D1116)&amp;",")+1,200))&amp;",")-1))),$U$2:$V$67,2,FALSE),"")))</f>
        <v/>
      </c>
      <c r="O1116" s="26">
        <f>IF(M1116="","",IF(N1116="",M1116,M1116&amp;", "&amp;N1116))</f>
        <v/>
      </c>
      <c r="P1116" s="26">
        <f>IF(O1116="","",IF(COUNTIF(O$2:O1116,O1116)=1,COUNTIF(O$2:O$2000,O1116)+(2001-ROW())/100000,""))</f>
        <v/>
      </c>
    </row>
    <row r="1117">
      <c r="A1117" s="26">
        <f>IF(AND(ISNUMBER(Applications!A1117),ISNUMBER(Applications!M1117),OR(UPPER(TRIM(Applications!I1117))="INTERVIEWING",UPPER(TRIM(Applications!I1117))="REJECTED",UPPER(TRIM(Applications!I1117))="OFFER")),IF(Applications!M1117&gt;=Applications!A1117,Applications!M1117-Applications!A1117,""),"")</f>
        <v/>
      </c>
      <c r="B1117" s="26">
        <f>IF(AND(D1117=1,ISNUMBER(Applications!A1117)),WEEKDAY(Applications!A1117),"")</f>
        <v/>
      </c>
      <c r="C1117" s="27">
        <f>IF(AND(D1117=1,ISNUMBER(Applications!A1117)),Applications!A1117-WEEKDAY(Applications!A1117,3),"")</f>
        <v/>
      </c>
      <c r="D1117" s="26">
        <f>IF(OR(UPPER(TRIM(Applications!I1117))="APPLIED",UPPER(TRIM(Applications!I1117))="INTERVIEWING",UPPER(TRIM(Applications!I1117))="REJECTED",UPPER(TRIM(Applications!I1117))="OFFER"),1,0)</f>
        <v/>
      </c>
      <c r="E1117" s="26">
        <f>IF(AND(ISNUMBER(Applications!M1117),OR(N(Applications!O1117)&gt;0,UPPER(TRIM(Applications!I1117))="INTERVIEWING",UPPER(TRIM(Applications!I1117))="OFFER")),Applications!M1117-WEEKDAY(Applications!M1117,3),"")</f>
        <v/>
      </c>
      <c r="F1117" s="26">
        <f>IF(AND(UPPER(TRIM(Applications!I1117))="SKIPPED",ISNUMBER(Applications!A1117)),Applications!A1117-WEEKDAY(Applications!A1117,3),"")</f>
        <v/>
      </c>
      <c r="G1117" s="26">
        <f>IF(AND(UPPER(TRIM(Applications!I1117))="BOOKMARKED",ISNUMBER(Applications!A1117)),Applications!A1117-WEEKDAY(Applications!A1117,3),"")</f>
        <v/>
      </c>
      <c r="H1117" s="26">
        <f>IF(AND(UPPER(TRIM(Applications!I1117))="NOT APPLIED",ISNUMBER(Applications!A1117)),Applications!A1117-WEEKDAY(Applications!A1117,3),"")</f>
        <v/>
      </c>
      <c r="I1117" s="26">
        <f>IF(AND(UPPER(TRIM(Applications!I1117))="REJECTED",ISNUMBER(Applications!M1117)),Applications!M1117-WEEKDAY(Applications!M1117,3),"")</f>
        <v/>
      </c>
      <c r="J1117" s="26">
        <f>IF(AND(UPPER(TRIM(Applications!I1117))="OFFER",ISNUMBER(Applications!M1117)),Applications!M1117-WEEKDAY(Applications!M1117,3),"")</f>
        <v/>
      </c>
      <c r="K1117" s="26">
        <f>IF(TRIM(Applications!J1117)="","",IFERROR(LOOKUP(2,1/ISNUMBER(SEARCH($R$2:$R$25,Applications!J1117)),$S$2:$S$25),""))</f>
        <v/>
      </c>
      <c r="L1117" s="26">
        <f>IF(K1117="","",IF(COUNTIF(K$2:K1117,K1117)=1,COUNTIF(K$2:K$2000,K1117)+(2001-ROW())/100000,""))</f>
        <v/>
      </c>
      <c r="M1117" s="26">
        <f>IF(TRIM(Applications!D1117)="","",TRIM(LEFT(TRIM(Applications!D1117),FIND(",",TRIM(Applications!D1117)&amp;",")-1)))</f>
        <v/>
      </c>
      <c r="N1117" s="26">
        <f>IF(M1117="","",IF(LEN(TRIM(LEFT(TRIM(MID(TRIM(Applications!D1117),FIND(",",TRIM(Applications!D1117)&amp;",")+1,200)),FIND(",",TRIM(MID(TRIM(Applications!D1117),FIND(",",TRIM(Applications!D1117)&amp;",")+1,200))&amp;",")-1)))=2,UPPER(TRIM(LEFT(TRIM(MID(TRIM(Applications!D1117),FIND(",",TRIM(Applications!D1117)&amp;",")+1,200)),FIND(",",TRIM(MID(TRIM(Applications!D1117),FIND(",",TRIM(Applications!D1117)&amp;",")+1,200))&amp;",")-1))),IFERROR(VLOOKUP(LOWER(TRIM(LEFT(TRIM(MID(TRIM(Applications!D1117),FIND(",",TRIM(Applications!D1117)&amp;",")+1,200)),FIND(",",TRIM(MID(TRIM(Applications!D1117),FIND(",",TRIM(Applications!D1117)&amp;",")+1,200))&amp;",")-1))),$U$2:$V$67,2,FALSE),"")))</f>
        <v/>
      </c>
      <c r="O1117" s="26">
        <f>IF(M1117="","",IF(N1117="",M1117,M1117&amp;", "&amp;N1117))</f>
        <v/>
      </c>
      <c r="P1117" s="26">
        <f>IF(O1117="","",IF(COUNTIF(O$2:O1117,O1117)=1,COUNTIF(O$2:O$2000,O1117)+(2001-ROW())/100000,""))</f>
        <v/>
      </c>
    </row>
    <row r="1118">
      <c r="A1118" s="26">
        <f>IF(AND(ISNUMBER(Applications!A1118),ISNUMBER(Applications!M1118),OR(UPPER(TRIM(Applications!I1118))="INTERVIEWING",UPPER(TRIM(Applications!I1118))="REJECTED",UPPER(TRIM(Applications!I1118))="OFFER")),IF(Applications!M1118&gt;=Applications!A1118,Applications!M1118-Applications!A1118,""),"")</f>
        <v/>
      </c>
      <c r="B1118" s="26">
        <f>IF(AND(D1118=1,ISNUMBER(Applications!A1118)),WEEKDAY(Applications!A1118),"")</f>
        <v/>
      </c>
      <c r="C1118" s="27">
        <f>IF(AND(D1118=1,ISNUMBER(Applications!A1118)),Applications!A1118-WEEKDAY(Applications!A1118,3),"")</f>
        <v/>
      </c>
      <c r="D1118" s="26">
        <f>IF(OR(UPPER(TRIM(Applications!I1118))="APPLIED",UPPER(TRIM(Applications!I1118))="INTERVIEWING",UPPER(TRIM(Applications!I1118))="REJECTED",UPPER(TRIM(Applications!I1118))="OFFER"),1,0)</f>
        <v/>
      </c>
      <c r="E1118" s="26">
        <f>IF(AND(ISNUMBER(Applications!M1118),OR(N(Applications!O1118)&gt;0,UPPER(TRIM(Applications!I1118))="INTERVIEWING",UPPER(TRIM(Applications!I1118))="OFFER")),Applications!M1118-WEEKDAY(Applications!M1118,3),"")</f>
        <v/>
      </c>
      <c r="F1118" s="26">
        <f>IF(AND(UPPER(TRIM(Applications!I1118))="SKIPPED",ISNUMBER(Applications!A1118)),Applications!A1118-WEEKDAY(Applications!A1118,3),"")</f>
        <v/>
      </c>
      <c r="G1118" s="26">
        <f>IF(AND(UPPER(TRIM(Applications!I1118))="BOOKMARKED",ISNUMBER(Applications!A1118)),Applications!A1118-WEEKDAY(Applications!A1118,3),"")</f>
        <v/>
      </c>
      <c r="H1118" s="26">
        <f>IF(AND(UPPER(TRIM(Applications!I1118))="NOT APPLIED",ISNUMBER(Applications!A1118)),Applications!A1118-WEEKDAY(Applications!A1118,3),"")</f>
        <v/>
      </c>
      <c r="I1118" s="26">
        <f>IF(AND(UPPER(TRIM(Applications!I1118))="REJECTED",ISNUMBER(Applications!M1118)),Applications!M1118-WEEKDAY(Applications!M1118,3),"")</f>
        <v/>
      </c>
      <c r="J1118" s="26">
        <f>IF(AND(UPPER(TRIM(Applications!I1118))="OFFER",ISNUMBER(Applications!M1118)),Applications!M1118-WEEKDAY(Applications!M1118,3),"")</f>
        <v/>
      </c>
      <c r="K1118" s="26">
        <f>IF(TRIM(Applications!J1118)="","",IFERROR(LOOKUP(2,1/ISNUMBER(SEARCH($R$2:$R$25,Applications!J1118)),$S$2:$S$25),""))</f>
        <v/>
      </c>
      <c r="L1118" s="26">
        <f>IF(K1118="","",IF(COUNTIF(K$2:K1118,K1118)=1,COUNTIF(K$2:K$2000,K1118)+(2001-ROW())/100000,""))</f>
        <v/>
      </c>
      <c r="M1118" s="26">
        <f>IF(TRIM(Applications!D1118)="","",TRIM(LEFT(TRIM(Applications!D1118),FIND(",",TRIM(Applications!D1118)&amp;",")-1)))</f>
        <v/>
      </c>
      <c r="N1118" s="26">
        <f>IF(M1118="","",IF(LEN(TRIM(LEFT(TRIM(MID(TRIM(Applications!D1118),FIND(",",TRIM(Applications!D1118)&amp;",")+1,200)),FIND(",",TRIM(MID(TRIM(Applications!D1118),FIND(",",TRIM(Applications!D1118)&amp;",")+1,200))&amp;",")-1)))=2,UPPER(TRIM(LEFT(TRIM(MID(TRIM(Applications!D1118),FIND(",",TRIM(Applications!D1118)&amp;",")+1,200)),FIND(",",TRIM(MID(TRIM(Applications!D1118),FIND(",",TRIM(Applications!D1118)&amp;",")+1,200))&amp;",")-1))),IFERROR(VLOOKUP(LOWER(TRIM(LEFT(TRIM(MID(TRIM(Applications!D1118),FIND(",",TRIM(Applications!D1118)&amp;",")+1,200)),FIND(",",TRIM(MID(TRIM(Applications!D1118),FIND(",",TRIM(Applications!D1118)&amp;",")+1,200))&amp;",")-1))),$U$2:$V$67,2,FALSE),"")))</f>
        <v/>
      </c>
      <c r="O1118" s="26">
        <f>IF(M1118="","",IF(N1118="",M1118,M1118&amp;", "&amp;N1118))</f>
        <v/>
      </c>
      <c r="P1118" s="26">
        <f>IF(O1118="","",IF(COUNTIF(O$2:O1118,O1118)=1,COUNTIF(O$2:O$2000,O1118)+(2001-ROW())/100000,""))</f>
        <v/>
      </c>
    </row>
    <row r="1119">
      <c r="A1119" s="26">
        <f>IF(AND(ISNUMBER(Applications!A1119),ISNUMBER(Applications!M1119),OR(UPPER(TRIM(Applications!I1119))="INTERVIEWING",UPPER(TRIM(Applications!I1119))="REJECTED",UPPER(TRIM(Applications!I1119))="OFFER")),IF(Applications!M1119&gt;=Applications!A1119,Applications!M1119-Applications!A1119,""),"")</f>
        <v/>
      </c>
      <c r="B1119" s="26">
        <f>IF(AND(D1119=1,ISNUMBER(Applications!A1119)),WEEKDAY(Applications!A1119),"")</f>
        <v/>
      </c>
      <c r="C1119" s="27">
        <f>IF(AND(D1119=1,ISNUMBER(Applications!A1119)),Applications!A1119-WEEKDAY(Applications!A1119,3),"")</f>
        <v/>
      </c>
      <c r="D1119" s="26">
        <f>IF(OR(UPPER(TRIM(Applications!I1119))="APPLIED",UPPER(TRIM(Applications!I1119))="INTERVIEWING",UPPER(TRIM(Applications!I1119))="REJECTED",UPPER(TRIM(Applications!I1119))="OFFER"),1,0)</f>
        <v/>
      </c>
      <c r="E1119" s="26">
        <f>IF(AND(ISNUMBER(Applications!M1119),OR(N(Applications!O1119)&gt;0,UPPER(TRIM(Applications!I1119))="INTERVIEWING",UPPER(TRIM(Applications!I1119))="OFFER")),Applications!M1119-WEEKDAY(Applications!M1119,3),"")</f>
        <v/>
      </c>
      <c r="F1119" s="26">
        <f>IF(AND(UPPER(TRIM(Applications!I1119))="SKIPPED",ISNUMBER(Applications!A1119)),Applications!A1119-WEEKDAY(Applications!A1119,3),"")</f>
        <v/>
      </c>
      <c r="G1119" s="26">
        <f>IF(AND(UPPER(TRIM(Applications!I1119))="BOOKMARKED",ISNUMBER(Applications!A1119)),Applications!A1119-WEEKDAY(Applications!A1119,3),"")</f>
        <v/>
      </c>
      <c r="H1119" s="26">
        <f>IF(AND(UPPER(TRIM(Applications!I1119))="NOT APPLIED",ISNUMBER(Applications!A1119)),Applications!A1119-WEEKDAY(Applications!A1119,3),"")</f>
        <v/>
      </c>
      <c r="I1119" s="26">
        <f>IF(AND(UPPER(TRIM(Applications!I1119))="REJECTED",ISNUMBER(Applications!M1119)),Applications!M1119-WEEKDAY(Applications!M1119,3),"")</f>
        <v/>
      </c>
      <c r="J1119" s="26">
        <f>IF(AND(UPPER(TRIM(Applications!I1119))="OFFER",ISNUMBER(Applications!M1119)),Applications!M1119-WEEKDAY(Applications!M1119,3),"")</f>
        <v/>
      </c>
      <c r="K1119" s="26">
        <f>IF(TRIM(Applications!J1119)="","",IFERROR(LOOKUP(2,1/ISNUMBER(SEARCH($R$2:$R$25,Applications!J1119)),$S$2:$S$25),""))</f>
        <v/>
      </c>
      <c r="L1119" s="26">
        <f>IF(K1119="","",IF(COUNTIF(K$2:K1119,K1119)=1,COUNTIF(K$2:K$2000,K1119)+(2001-ROW())/100000,""))</f>
        <v/>
      </c>
      <c r="M1119" s="26">
        <f>IF(TRIM(Applications!D1119)="","",TRIM(LEFT(TRIM(Applications!D1119),FIND(",",TRIM(Applications!D1119)&amp;",")-1)))</f>
        <v/>
      </c>
      <c r="N1119" s="26">
        <f>IF(M1119="","",IF(LEN(TRIM(LEFT(TRIM(MID(TRIM(Applications!D1119),FIND(",",TRIM(Applications!D1119)&amp;",")+1,200)),FIND(",",TRIM(MID(TRIM(Applications!D1119),FIND(",",TRIM(Applications!D1119)&amp;",")+1,200))&amp;",")-1)))=2,UPPER(TRIM(LEFT(TRIM(MID(TRIM(Applications!D1119),FIND(",",TRIM(Applications!D1119)&amp;",")+1,200)),FIND(",",TRIM(MID(TRIM(Applications!D1119),FIND(",",TRIM(Applications!D1119)&amp;",")+1,200))&amp;",")-1))),IFERROR(VLOOKUP(LOWER(TRIM(LEFT(TRIM(MID(TRIM(Applications!D1119),FIND(",",TRIM(Applications!D1119)&amp;",")+1,200)),FIND(",",TRIM(MID(TRIM(Applications!D1119),FIND(",",TRIM(Applications!D1119)&amp;",")+1,200))&amp;",")-1))),$U$2:$V$67,2,FALSE),"")))</f>
        <v/>
      </c>
      <c r="O1119" s="26">
        <f>IF(M1119="","",IF(N1119="",M1119,M1119&amp;", "&amp;N1119))</f>
        <v/>
      </c>
      <c r="P1119" s="26">
        <f>IF(O1119="","",IF(COUNTIF(O$2:O1119,O1119)=1,COUNTIF(O$2:O$2000,O1119)+(2001-ROW())/100000,""))</f>
        <v/>
      </c>
    </row>
    <row r="1120">
      <c r="A1120" s="26">
        <f>IF(AND(ISNUMBER(Applications!A1120),ISNUMBER(Applications!M1120),OR(UPPER(TRIM(Applications!I1120))="INTERVIEWING",UPPER(TRIM(Applications!I1120))="REJECTED",UPPER(TRIM(Applications!I1120))="OFFER")),IF(Applications!M1120&gt;=Applications!A1120,Applications!M1120-Applications!A1120,""),"")</f>
        <v/>
      </c>
      <c r="B1120" s="26">
        <f>IF(AND(D1120=1,ISNUMBER(Applications!A1120)),WEEKDAY(Applications!A1120),"")</f>
        <v/>
      </c>
      <c r="C1120" s="27">
        <f>IF(AND(D1120=1,ISNUMBER(Applications!A1120)),Applications!A1120-WEEKDAY(Applications!A1120,3),"")</f>
        <v/>
      </c>
      <c r="D1120" s="26">
        <f>IF(OR(UPPER(TRIM(Applications!I1120))="APPLIED",UPPER(TRIM(Applications!I1120))="INTERVIEWING",UPPER(TRIM(Applications!I1120))="REJECTED",UPPER(TRIM(Applications!I1120))="OFFER"),1,0)</f>
        <v/>
      </c>
      <c r="E1120" s="26">
        <f>IF(AND(ISNUMBER(Applications!M1120),OR(N(Applications!O1120)&gt;0,UPPER(TRIM(Applications!I1120))="INTERVIEWING",UPPER(TRIM(Applications!I1120))="OFFER")),Applications!M1120-WEEKDAY(Applications!M1120,3),"")</f>
        <v/>
      </c>
      <c r="F1120" s="26">
        <f>IF(AND(UPPER(TRIM(Applications!I1120))="SKIPPED",ISNUMBER(Applications!A1120)),Applications!A1120-WEEKDAY(Applications!A1120,3),"")</f>
        <v/>
      </c>
      <c r="G1120" s="26">
        <f>IF(AND(UPPER(TRIM(Applications!I1120))="BOOKMARKED",ISNUMBER(Applications!A1120)),Applications!A1120-WEEKDAY(Applications!A1120,3),"")</f>
        <v/>
      </c>
      <c r="H1120" s="26">
        <f>IF(AND(UPPER(TRIM(Applications!I1120))="NOT APPLIED",ISNUMBER(Applications!A1120)),Applications!A1120-WEEKDAY(Applications!A1120,3),"")</f>
        <v/>
      </c>
      <c r="I1120" s="26">
        <f>IF(AND(UPPER(TRIM(Applications!I1120))="REJECTED",ISNUMBER(Applications!M1120)),Applications!M1120-WEEKDAY(Applications!M1120,3),"")</f>
        <v/>
      </c>
      <c r="J1120" s="26">
        <f>IF(AND(UPPER(TRIM(Applications!I1120))="OFFER",ISNUMBER(Applications!M1120)),Applications!M1120-WEEKDAY(Applications!M1120,3),"")</f>
        <v/>
      </c>
      <c r="K1120" s="26">
        <f>IF(TRIM(Applications!J1120)="","",IFERROR(LOOKUP(2,1/ISNUMBER(SEARCH($R$2:$R$25,Applications!J1120)),$S$2:$S$25),""))</f>
        <v/>
      </c>
      <c r="L1120" s="26">
        <f>IF(K1120="","",IF(COUNTIF(K$2:K1120,K1120)=1,COUNTIF(K$2:K$2000,K1120)+(2001-ROW())/100000,""))</f>
        <v/>
      </c>
      <c r="M1120" s="26">
        <f>IF(TRIM(Applications!D1120)="","",TRIM(LEFT(TRIM(Applications!D1120),FIND(",",TRIM(Applications!D1120)&amp;",")-1)))</f>
        <v/>
      </c>
      <c r="N1120" s="26">
        <f>IF(M1120="","",IF(LEN(TRIM(LEFT(TRIM(MID(TRIM(Applications!D1120),FIND(",",TRIM(Applications!D1120)&amp;",")+1,200)),FIND(",",TRIM(MID(TRIM(Applications!D1120),FIND(",",TRIM(Applications!D1120)&amp;",")+1,200))&amp;",")-1)))=2,UPPER(TRIM(LEFT(TRIM(MID(TRIM(Applications!D1120),FIND(",",TRIM(Applications!D1120)&amp;",")+1,200)),FIND(",",TRIM(MID(TRIM(Applications!D1120),FIND(",",TRIM(Applications!D1120)&amp;",")+1,200))&amp;",")-1))),IFERROR(VLOOKUP(LOWER(TRIM(LEFT(TRIM(MID(TRIM(Applications!D1120),FIND(",",TRIM(Applications!D1120)&amp;",")+1,200)),FIND(",",TRIM(MID(TRIM(Applications!D1120),FIND(",",TRIM(Applications!D1120)&amp;",")+1,200))&amp;",")-1))),$U$2:$V$67,2,FALSE),"")))</f>
        <v/>
      </c>
      <c r="O1120" s="26">
        <f>IF(M1120="","",IF(N1120="",M1120,M1120&amp;", "&amp;N1120))</f>
        <v/>
      </c>
      <c r="P1120" s="26">
        <f>IF(O1120="","",IF(COUNTIF(O$2:O1120,O1120)=1,COUNTIF(O$2:O$2000,O1120)+(2001-ROW())/100000,""))</f>
        <v/>
      </c>
    </row>
    <row r="1121">
      <c r="A1121" s="26">
        <f>IF(AND(ISNUMBER(Applications!A1121),ISNUMBER(Applications!M1121),OR(UPPER(TRIM(Applications!I1121))="INTERVIEWING",UPPER(TRIM(Applications!I1121))="REJECTED",UPPER(TRIM(Applications!I1121))="OFFER")),IF(Applications!M1121&gt;=Applications!A1121,Applications!M1121-Applications!A1121,""),"")</f>
        <v/>
      </c>
      <c r="B1121" s="26">
        <f>IF(AND(D1121=1,ISNUMBER(Applications!A1121)),WEEKDAY(Applications!A1121),"")</f>
        <v/>
      </c>
      <c r="C1121" s="27">
        <f>IF(AND(D1121=1,ISNUMBER(Applications!A1121)),Applications!A1121-WEEKDAY(Applications!A1121,3),"")</f>
        <v/>
      </c>
      <c r="D1121" s="26">
        <f>IF(OR(UPPER(TRIM(Applications!I1121))="APPLIED",UPPER(TRIM(Applications!I1121))="INTERVIEWING",UPPER(TRIM(Applications!I1121))="REJECTED",UPPER(TRIM(Applications!I1121))="OFFER"),1,0)</f>
        <v/>
      </c>
      <c r="E1121" s="26">
        <f>IF(AND(ISNUMBER(Applications!M1121),OR(N(Applications!O1121)&gt;0,UPPER(TRIM(Applications!I1121))="INTERVIEWING",UPPER(TRIM(Applications!I1121))="OFFER")),Applications!M1121-WEEKDAY(Applications!M1121,3),"")</f>
        <v/>
      </c>
      <c r="F1121" s="26">
        <f>IF(AND(UPPER(TRIM(Applications!I1121))="SKIPPED",ISNUMBER(Applications!A1121)),Applications!A1121-WEEKDAY(Applications!A1121,3),"")</f>
        <v/>
      </c>
      <c r="G1121" s="26">
        <f>IF(AND(UPPER(TRIM(Applications!I1121))="BOOKMARKED",ISNUMBER(Applications!A1121)),Applications!A1121-WEEKDAY(Applications!A1121,3),"")</f>
        <v/>
      </c>
      <c r="H1121" s="26">
        <f>IF(AND(UPPER(TRIM(Applications!I1121))="NOT APPLIED",ISNUMBER(Applications!A1121)),Applications!A1121-WEEKDAY(Applications!A1121,3),"")</f>
        <v/>
      </c>
      <c r="I1121" s="26">
        <f>IF(AND(UPPER(TRIM(Applications!I1121))="REJECTED",ISNUMBER(Applications!M1121)),Applications!M1121-WEEKDAY(Applications!M1121,3),"")</f>
        <v/>
      </c>
      <c r="J1121" s="26">
        <f>IF(AND(UPPER(TRIM(Applications!I1121))="OFFER",ISNUMBER(Applications!M1121)),Applications!M1121-WEEKDAY(Applications!M1121,3),"")</f>
        <v/>
      </c>
      <c r="K1121" s="26">
        <f>IF(TRIM(Applications!J1121)="","",IFERROR(LOOKUP(2,1/ISNUMBER(SEARCH($R$2:$R$25,Applications!J1121)),$S$2:$S$25),""))</f>
        <v/>
      </c>
      <c r="L1121" s="26">
        <f>IF(K1121="","",IF(COUNTIF(K$2:K1121,K1121)=1,COUNTIF(K$2:K$2000,K1121)+(2001-ROW())/100000,""))</f>
        <v/>
      </c>
      <c r="M1121" s="26">
        <f>IF(TRIM(Applications!D1121)="","",TRIM(LEFT(TRIM(Applications!D1121),FIND(",",TRIM(Applications!D1121)&amp;",")-1)))</f>
        <v/>
      </c>
      <c r="N1121" s="26">
        <f>IF(M1121="","",IF(LEN(TRIM(LEFT(TRIM(MID(TRIM(Applications!D1121),FIND(",",TRIM(Applications!D1121)&amp;",")+1,200)),FIND(",",TRIM(MID(TRIM(Applications!D1121),FIND(",",TRIM(Applications!D1121)&amp;",")+1,200))&amp;",")-1)))=2,UPPER(TRIM(LEFT(TRIM(MID(TRIM(Applications!D1121),FIND(",",TRIM(Applications!D1121)&amp;",")+1,200)),FIND(",",TRIM(MID(TRIM(Applications!D1121),FIND(",",TRIM(Applications!D1121)&amp;",")+1,200))&amp;",")-1))),IFERROR(VLOOKUP(LOWER(TRIM(LEFT(TRIM(MID(TRIM(Applications!D1121),FIND(",",TRIM(Applications!D1121)&amp;",")+1,200)),FIND(",",TRIM(MID(TRIM(Applications!D1121),FIND(",",TRIM(Applications!D1121)&amp;",")+1,200))&amp;",")-1))),$U$2:$V$67,2,FALSE),"")))</f>
        <v/>
      </c>
      <c r="O1121" s="26">
        <f>IF(M1121="","",IF(N1121="",M1121,M1121&amp;", "&amp;N1121))</f>
        <v/>
      </c>
      <c r="P1121" s="26">
        <f>IF(O1121="","",IF(COUNTIF(O$2:O1121,O1121)=1,COUNTIF(O$2:O$2000,O1121)+(2001-ROW())/100000,""))</f>
        <v/>
      </c>
    </row>
    <row r="1122">
      <c r="A1122" s="26">
        <f>IF(AND(ISNUMBER(Applications!A1122),ISNUMBER(Applications!M1122),OR(UPPER(TRIM(Applications!I1122))="INTERVIEWING",UPPER(TRIM(Applications!I1122))="REJECTED",UPPER(TRIM(Applications!I1122))="OFFER")),IF(Applications!M1122&gt;=Applications!A1122,Applications!M1122-Applications!A1122,""),"")</f>
        <v/>
      </c>
      <c r="B1122" s="26">
        <f>IF(AND(D1122=1,ISNUMBER(Applications!A1122)),WEEKDAY(Applications!A1122),"")</f>
        <v/>
      </c>
      <c r="C1122" s="27">
        <f>IF(AND(D1122=1,ISNUMBER(Applications!A1122)),Applications!A1122-WEEKDAY(Applications!A1122,3),"")</f>
        <v/>
      </c>
      <c r="D1122" s="26">
        <f>IF(OR(UPPER(TRIM(Applications!I1122))="APPLIED",UPPER(TRIM(Applications!I1122))="INTERVIEWING",UPPER(TRIM(Applications!I1122))="REJECTED",UPPER(TRIM(Applications!I1122))="OFFER"),1,0)</f>
        <v/>
      </c>
      <c r="E1122" s="26">
        <f>IF(AND(ISNUMBER(Applications!M1122),OR(N(Applications!O1122)&gt;0,UPPER(TRIM(Applications!I1122))="INTERVIEWING",UPPER(TRIM(Applications!I1122))="OFFER")),Applications!M1122-WEEKDAY(Applications!M1122,3),"")</f>
        <v/>
      </c>
      <c r="F1122" s="26">
        <f>IF(AND(UPPER(TRIM(Applications!I1122))="SKIPPED",ISNUMBER(Applications!A1122)),Applications!A1122-WEEKDAY(Applications!A1122,3),"")</f>
        <v/>
      </c>
      <c r="G1122" s="26">
        <f>IF(AND(UPPER(TRIM(Applications!I1122))="BOOKMARKED",ISNUMBER(Applications!A1122)),Applications!A1122-WEEKDAY(Applications!A1122,3),"")</f>
        <v/>
      </c>
      <c r="H1122" s="26">
        <f>IF(AND(UPPER(TRIM(Applications!I1122))="NOT APPLIED",ISNUMBER(Applications!A1122)),Applications!A1122-WEEKDAY(Applications!A1122,3),"")</f>
        <v/>
      </c>
      <c r="I1122" s="26">
        <f>IF(AND(UPPER(TRIM(Applications!I1122))="REJECTED",ISNUMBER(Applications!M1122)),Applications!M1122-WEEKDAY(Applications!M1122,3),"")</f>
        <v/>
      </c>
      <c r="J1122" s="26">
        <f>IF(AND(UPPER(TRIM(Applications!I1122))="OFFER",ISNUMBER(Applications!M1122)),Applications!M1122-WEEKDAY(Applications!M1122,3),"")</f>
        <v/>
      </c>
      <c r="K1122" s="26">
        <f>IF(TRIM(Applications!J1122)="","",IFERROR(LOOKUP(2,1/ISNUMBER(SEARCH($R$2:$R$25,Applications!J1122)),$S$2:$S$25),""))</f>
        <v/>
      </c>
      <c r="L1122" s="26">
        <f>IF(K1122="","",IF(COUNTIF(K$2:K1122,K1122)=1,COUNTIF(K$2:K$2000,K1122)+(2001-ROW())/100000,""))</f>
        <v/>
      </c>
      <c r="M1122" s="26">
        <f>IF(TRIM(Applications!D1122)="","",TRIM(LEFT(TRIM(Applications!D1122),FIND(",",TRIM(Applications!D1122)&amp;",")-1)))</f>
        <v/>
      </c>
      <c r="N1122" s="26">
        <f>IF(M1122="","",IF(LEN(TRIM(LEFT(TRIM(MID(TRIM(Applications!D1122),FIND(",",TRIM(Applications!D1122)&amp;",")+1,200)),FIND(",",TRIM(MID(TRIM(Applications!D1122),FIND(",",TRIM(Applications!D1122)&amp;",")+1,200))&amp;",")-1)))=2,UPPER(TRIM(LEFT(TRIM(MID(TRIM(Applications!D1122),FIND(",",TRIM(Applications!D1122)&amp;",")+1,200)),FIND(",",TRIM(MID(TRIM(Applications!D1122),FIND(",",TRIM(Applications!D1122)&amp;",")+1,200))&amp;",")-1))),IFERROR(VLOOKUP(LOWER(TRIM(LEFT(TRIM(MID(TRIM(Applications!D1122),FIND(",",TRIM(Applications!D1122)&amp;",")+1,200)),FIND(",",TRIM(MID(TRIM(Applications!D1122),FIND(",",TRIM(Applications!D1122)&amp;",")+1,200))&amp;",")-1))),$U$2:$V$67,2,FALSE),"")))</f>
        <v/>
      </c>
      <c r="O1122" s="26">
        <f>IF(M1122="","",IF(N1122="",M1122,M1122&amp;", "&amp;N1122))</f>
        <v/>
      </c>
      <c r="P1122" s="26">
        <f>IF(O1122="","",IF(COUNTIF(O$2:O1122,O1122)=1,COUNTIF(O$2:O$2000,O1122)+(2001-ROW())/100000,""))</f>
        <v/>
      </c>
    </row>
    <row r="1123">
      <c r="A1123" s="26">
        <f>IF(AND(ISNUMBER(Applications!A1123),ISNUMBER(Applications!M1123),OR(UPPER(TRIM(Applications!I1123))="INTERVIEWING",UPPER(TRIM(Applications!I1123))="REJECTED",UPPER(TRIM(Applications!I1123))="OFFER")),IF(Applications!M1123&gt;=Applications!A1123,Applications!M1123-Applications!A1123,""),"")</f>
        <v/>
      </c>
      <c r="B1123" s="26">
        <f>IF(AND(D1123=1,ISNUMBER(Applications!A1123)),WEEKDAY(Applications!A1123),"")</f>
        <v/>
      </c>
      <c r="C1123" s="27">
        <f>IF(AND(D1123=1,ISNUMBER(Applications!A1123)),Applications!A1123-WEEKDAY(Applications!A1123,3),"")</f>
        <v/>
      </c>
      <c r="D1123" s="26">
        <f>IF(OR(UPPER(TRIM(Applications!I1123))="APPLIED",UPPER(TRIM(Applications!I1123))="INTERVIEWING",UPPER(TRIM(Applications!I1123))="REJECTED",UPPER(TRIM(Applications!I1123))="OFFER"),1,0)</f>
        <v/>
      </c>
      <c r="E1123" s="26">
        <f>IF(AND(ISNUMBER(Applications!M1123),OR(N(Applications!O1123)&gt;0,UPPER(TRIM(Applications!I1123))="INTERVIEWING",UPPER(TRIM(Applications!I1123))="OFFER")),Applications!M1123-WEEKDAY(Applications!M1123,3),"")</f>
        <v/>
      </c>
      <c r="F1123" s="26">
        <f>IF(AND(UPPER(TRIM(Applications!I1123))="SKIPPED",ISNUMBER(Applications!A1123)),Applications!A1123-WEEKDAY(Applications!A1123,3),"")</f>
        <v/>
      </c>
      <c r="G1123" s="26">
        <f>IF(AND(UPPER(TRIM(Applications!I1123))="BOOKMARKED",ISNUMBER(Applications!A1123)),Applications!A1123-WEEKDAY(Applications!A1123,3),"")</f>
        <v/>
      </c>
      <c r="H1123" s="26">
        <f>IF(AND(UPPER(TRIM(Applications!I1123))="NOT APPLIED",ISNUMBER(Applications!A1123)),Applications!A1123-WEEKDAY(Applications!A1123,3),"")</f>
        <v/>
      </c>
      <c r="I1123" s="26">
        <f>IF(AND(UPPER(TRIM(Applications!I1123))="REJECTED",ISNUMBER(Applications!M1123)),Applications!M1123-WEEKDAY(Applications!M1123,3),"")</f>
        <v/>
      </c>
      <c r="J1123" s="26">
        <f>IF(AND(UPPER(TRIM(Applications!I1123))="OFFER",ISNUMBER(Applications!M1123)),Applications!M1123-WEEKDAY(Applications!M1123,3),"")</f>
        <v/>
      </c>
      <c r="K1123" s="26">
        <f>IF(TRIM(Applications!J1123)="","",IFERROR(LOOKUP(2,1/ISNUMBER(SEARCH($R$2:$R$25,Applications!J1123)),$S$2:$S$25),""))</f>
        <v/>
      </c>
      <c r="L1123" s="26">
        <f>IF(K1123="","",IF(COUNTIF(K$2:K1123,K1123)=1,COUNTIF(K$2:K$2000,K1123)+(2001-ROW())/100000,""))</f>
        <v/>
      </c>
      <c r="M1123" s="26">
        <f>IF(TRIM(Applications!D1123)="","",TRIM(LEFT(TRIM(Applications!D1123),FIND(",",TRIM(Applications!D1123)&amp;",")-1)))</f>
        <v/>
      </c>
      <c r="N1123" s="26">
        <f>IF(M1123="","",IF(LEN(TRIM(LEFT(TRIM(MID(TRIM(Applications!D1123),FIND(",",TRIM(Applications!D1123)&amp;",")+1,200)),FIND(",",TRIM(MID(TRIM(Applications!D1123),FIND(",",TRIM(Applications!D1123)&amp;",")+1,200))&amp;",")-1)))=2,UPPER(TRIM(LEFT(TRIM(MID(TRIM(Applications!D1123),FIND(",",TRIM(Applications!D1123)&amp;",")+1,200)),FIND(",",TRIM(MID(TRIM(Applications!D1123),FIND(",",TRIM(Applications!D1123)&amp;",")+1,200))&amp;",")-1))),IFERROR(VLOOKUP(LOWER(TRIM(LEFT(TRIM(MID(TRIM(Applications!D1123),FIND(",",TRIM(Applications!D1123)&amp;",")+1,200)),FIND(",",TRIM(MID(TRIM(Applications!D1123),FIND(",",TRIM(Applications!D1123)&amp;",")+1,200))&amp;",")-1))),$U$2:$V$67,2,FALSE),"")))</f>
        <v/>
      </c>
      <c r="O1123" s="26">
        <f>IF(M1123="","",IF(N1123="",M1123,M1123&amp;", "&amp;N1123))</f>
        <v/>
      </c>
      <c r="P1123" s="26">
        <f>IF(O1123="","",IF(COUNTIF(O$2:O1123,O1123)=1,COUNTIF(O$2:O$2000,O1123)+(2001-ROW())/100000,""))</f>
        <v/>
      </c>
    </row>
    <row r="1124">
      <c r="A1124" s="26">
        <f>IF(AND(ISNUMBER(Applications!A1124),ISNUMBER(Applications!M1124),OR(UPPER(TRIM(Applications!I1124))="INTERVIEWING",UPPER(TRIM(Applications!I1124))="REJECTED",UPPER(TRIM(Applications!I1124))="OFFER")),IF(Applications!M1124&gt;=Applications!A1124,Applications!M1124-Applications!A1124,""),"")</f>
        <v/>
      </c>
      <c r="B1124" s="26">
        <f>IF(AND(D1124=1,ISNUMBER(Applications!A1124)),WEEKDAY(Applications!A1124),"")</f>
        <v/>
      </c>
      <c r="C1124" s="27">
        <f>IF(AND(D1124=1,ISNUMBER(Applications!A1124)),Applications!A1124-WEEKDAY(Applications!A1124,3),"")</f>
        <v/>
      </c>
      <c r="D1124" s="26">
        <f>IF(OR(UPPER(TRIM(Applications!I1124))="APPLIED",UPPER(TRIM(Applications!I1124))="INTERVIEWING",UPPER(TRIM(Applications!I1124))="REJECTED",UPPER(TRIM(Applications!I1124))="OFFER"),1,0)</f>
        <v/>
      </c>
      <c r="E1124" s="26">
        <f>IF(AND(ISNUMBER(Applications!M1124),OR(N(Applications!O1124)&gt;0,UPPER(TRIM(Applications!I1124))="INTERVIEWING",UPPER(TRIM(Applications!I1124))="OFFER")),Applications!M1124-WEEKDAY(Applications!M1124,3),"")</f>
        <v/>
      </c>
      <c r="F1124" s="26">
        <f>IF(AND(UPPER(TRIM(Applications!I1124))="SKIPPED",ISNUMBER(Applications!A1124)),Applications!A1124-WEEKDAY(Applications!A1124,3),"")</f>
        <v/>
      </c>
      <c r="G1124" s="26">
        <f>IF(AND(UPPER(TRIM(Applications!I1124))="BOOKMARKED",ISNUMBER(Applications!A1124)),Applications!A1124-WEEKDAY(Applications!A1124,3),"")</f>
        <v/>
      </c>
      <c r="H1124" s="26">
        <f>IF(AND(UPPER(TRIM(Applications!I1124))="NOT APPLIED",ISNUMBER(Applications!A1124)),Applications!A1124-WEEKDAY(Applications!A1124,3),"")</f>
        <v/>
      </c>
      <c r="I1124" s="26">
        <f>IF(AND(UPPER(TRIM(Applications!I1124))="REJECTED",ISNUMBER(Applications!M1124)),Applications!M1124-WEEKDAY(Applications!M1124,3),"")</f>
        <v/>
      </c>
      <c r="J1124" s="26">
        <f>IF(AND(UPPER(TRIM(Applications!I1124))="OFFER",ISNUMBER(Applications!M1124)),Applications!M1124-WEEKDAY(Applications!M1124,3),"")</f>
        <v/>
      </c>
      <c r="K1124" s="26">
        <f>IF(TRIM(Applications!J1124)="","",IFERROR(LOOKUP(2,1/ISNUMBER(SEARCH($R$2:$R$25,Applications!J1124)),$S$2:$S$25),""))</f>
        <v/>
      </c>
      <c r="L1124" s="26">
        <f>IF(K1124="","",IF(COUNTIF(K$2:K1124,K1124)=1,COUNTIF(K$2:K$2000,K1124)+(2001-ROW())/100000,""))</f>
        <v/>
      </c>
      <c r="M1124" s="26">
        <f>IF(TRIM(Applications!D1124)="","",TRIM(LEFT(TRIM(Applications!D1124),FIND(",",TRIM(Applications!D1124)&amp;",")-1)))</f>
        <v/>
      </c>
      <c r="N1124" s="26">
        <f>IF(M1124="","",IF(LEN(TRIM(LEFT(TRIM(MID(TRIM(Applications!D1124),FIND(",",TRIM(Applications!D1124)&amp;",")+1,200)),FIND(",",TRIM(MID(TRIM(Applications!D1124),FIND(",",TRIM(Applications!D1124)&amp;",")+1,200))&amp;",")-1)))=2,UPPER(TRIM(LEFT(TRIM(MID(TRIM(Applications!D1124),FIND(",",TRIM(Applications!D1124)&amp;",")+1,200)),FIND(",",TRIM(MID(TRIM(Applications!D1124),FIND(",",TRIM(Applications!D1124)&amp;",")+1,200))&amp;",")-1))),IFERROR(VLOOKUP(LOWER(TRIM(LEFT(TRIM(MID(TRIM(Applications!D1124),FIND(",",TRIM(Applications!D1124)&amp;",")+1,200)),FIND(",",TRIM(MID(TRIM(Applications!D1124),FIND(",",TRIM(Applications!D1124)&amp;",")+1,200))&amp;",")-1))),$U$2:$V$67,2,FALSE),"")))</f>
        <v/>
      </c>
      <c r="O1124" s="26">
        <f>IF(M1124="","",IF(N1124="",M1124,M1124&amp;", "&amp;N1124))</f>
        <v/>
      </c>
      <c r="P1124" s="26">
        <f>IF(O1124="","",IF(COUNTIF(O$2:O1124,O1124)=1,COUNTIF(O$2:O$2000,O1124)+(2001-ROW())/100000,""))</f>
        <v/>
      </c>
    </row>
    <row r="1125">
      <c r="A1125" s="26">
        <f>IF(AND(ISNUMBER(Applications!A1125),ISNUMBER(Applications!M1125),OR(UPPER(TRIM(Applications!I1125))="INTERVIEWING",UPPER(TRIM(Applications!I1125))="REJECTED",UPPER(TRIM(Applications!I1125))="OFFER")),IF(Applications!M1125&gt;=Applications!A1125,Applications!M1125-Applications!A1125,""),"")</f>
        <v/>
      </c>
      <c r="B1125" s="26">
        <f>IF(AND(D1125=1,ISNUMBER(Applications!A1125)),WEEKDAY(Applications!A1125),"")</f>
        <v/>
      </c>
      <c r="C1125" s="27">
        <f>IF(AND(D1125=1,ISNUMBER(Applications!A1125)),Applications!A1125-WEEKDAY(Applications!A1125,3),"")</f>
        <v/>
      </c>
      <c r="D1125" s="26">
        <f>IF(OR(UPPER(TRIM(Applications!I1125))="APPLIED",UPPER(TRIM(Applications!I1125))="INTERVIEWING",UPPER(TRIM(Applications!I1125))="REJECTED",UPPER(TRIM(Applications!I1125))="OFFER"),1,0)</f>
        <v/>
      </c>
      <c r="E1125" s="26">
        <f>IF(AND(ISNUMBER(Applications!M1125),OR(N(Applications!O1125)&gt;0,UPPER(TRIM(Applications!I1125))="INTERVIEWING",UPPER(TRIM(Applications!I1125))="OFFER")),Applications!M1125-WEEKDAY(Applications!M1125,3),"")</f>
        <v/>
      </c>
      <c r="F1125" s="26">
        <f>IF(AND(UPPER(TRIM(Applications!I1125))="SKIPPED",ISNUMBER(Applications!A1125)),Applications!A1125-WEEKDAY(Applications!A1125,3),"")</f>
        <v/>
      </c>
      <c r="G1125" s="26">
        <f>IF(AND(UPPER(TRIM(Applications!I1125))="BOOKMARKED",ISNUMBER(Applications!A1125)),Applications!A1125-WEEKDAY(Applications!A1125,3),"")</f>
        <v/>
      </c>
      <c r="H1125" s="26">
        <f>IF(AND(UPPER(TRIM(Applications!I1125))="NOT APPLIED",ISNUMBER(Applications!A1125)),Applications!A1125-WEEKDAY(Applications!A1125,3),"")</f>
        <v/>
      </c>
      <c r="I1125" s="26">
        <f>IF(AND(UPPER(TRIM(Applications!I1125))="REJECTED",ISNUMBER(Applications!M1125)),Applications!M1125-WEEKDAY(Applications!M1125,3),"")</f>
        <v/>
      </c>
      <c r="J1125" s="26">
        <f>IF(AND(UPPER(TRIM(Applications!I1125))="OFFER",ISNUMBER(Applications!M1125)),Applications!M1125-WEEKDAY(Applications!M1125,3),"")</f>
        <v/>
      </c>
      <c r="K1125" s="26">
        <f>IF(TRIM(Applications!J1125)="","",IFERROR(LOOKUP(2,1/ISNUMBER(SEARCH($R$2:$R$25,Applications!J1125)),$S$2:$S$25),""))</f>
        <v/>
      </c>
      <c r="L1125" s="26">
        <f>IF(K1125="","",IF(COUNTIF(K$2:K1125,K1125)=1,COUNTIF(K$2:K$2000,K1125)+(2001-ROW())/100000,""))</f>
        <v/>
      </c>
      <c r="M1125" s="26">
        <f>IF(TRIM(Applications!D1125)="","",TRIM(LEFT(TRIM(Applications!D1125),FIND(",",TRIM(Applications!D1125)&amp;",")-1)))</f>
        <v/>
      </c>
      <c r="N1125" s="26">
        <f>IF(M1125="","",IF(LEN(TRIM(LEFT(TRIM(MID(TRIM(Applications!D1125),FIND(",",TRIM(Applications!D1125)&amp;",")+1,200)),FIND(",",TRIM(MID(TRIM(Applications!D1125),FIND(",",TRIM(Applications!D1125)&amp;",")+1,200))&amp;",")-1)))=2,UPPER(TRIM(LEFT(TRIM(MID(TRIM(Applications!D1125),FIND(",",TRIM(Applications!D1125)&amp;",")+1,200)),FIND(",",TRIM(MID(TRIM(Applications!D1125),FIND(",",TRIM(Applications!D1125)&amp;",")+1,200))&amp;",")-1))),IFERROR(VLOOKUP(LOWER(TRIM(LEFT(TRIM(MID(TRIM(Applications!D1125),FIND(",",TRIM(Applications!D1125)&amp;",")+1,200)),FIND(",",TRIM(MID(TRIM(Applications!D1125),FIND(",",TRIM(Applications!D1125)&amp;",")+1,200))&amp;",")-1))),$U$2:$V$67,2,FALSE),"")))</f>
        <v/>
      </c>
      <c r="O1125" s="26">
        <f>IF(M1125="","",IF(N1125="",M1125,M1125&amp;", "&amp;N1125))</f>
        <v/>
      </c>
      <c r="P1125" s="26">
        <f>IF(O1125="","",IF(COUNTIF(O$2:O1125,O1125)=1,COUNTIF(O$2:O$2000,O1125)+(2001-ROW())/100000,""))</f>
        <v/>
      </c>
    </row>
    <row r="1126">
      <c r="A1126" s="26">
        <f>IF(AND(ISNUMBER(Applications!A1126),ISNUMBER(Applications!M1126),OR(UPPER(TRIM(Applications!I1126))="INTERVIEWING",UPPER(TRIM(Applications!I1126))="REJECTED",UPPER(TRIM(Applications!I1126))="OFFER")),IF(Applications!M1126&gt;=Applications!A1126,Applications!M1126-Applications!A1126,""),"")</f>
        <v/>
      </c>
      <c r="B1126" s="26">
        <f>IF(AND(D1126=1,ISNUMBER(Applications!A1126)),WEEKDAY(Applications!A1126),"")</f>
        <v/>
      </c>
      <c r="C1126" s="27">
        <f>IF(AND(D1126=1,ISNUMBER(Applications!A1126)),Applications!A1126-WEEKDAY(Applications!A1126,3),"")</f>
        <v/>
      </c>
      <c r="D1126" s="26">
        <f>IF(OR(UPPER(TRIM(Applications!I1126))="APPLIED",UPPER(TRIM(Applications!I1126))="INTERVIEWING",UPPER(TRIM(Applications!I1126))="REJECTED",UPPER(TRIM(Applications!I1126))="OFFER"),1,0)</f>
        <v/>
      </c>
      <c r="E1126" s="26">
        <f>IF(AND(ISNUMBER(Applications!M1126),OR(N(Applications!O1126)&gt;0,UPPER(TRIM(Applications!I1126))="INTERVIEWING",UPPER(TRIM(Applications!I1126))="OFFER")),Applications!M1126-WEEKDAY(Applications!M1126,3),"")</f>
        <v/>
      </c>
      <c r="F1126" s="26">
        <f>IF(AND(UPPER(TRIM(Applications!I1126))="SKIPPED",ISNUMBER(Applications!A1126)),Applications!A1126-WEEKDAY(Applications!A1126,3),"")</f>
        <v/>
      </c>
      <c r="G1126" s="26">
        <f>IF(AND(UPPER(TRIM(Applications!I1126))="BOOKMARKED",ISNUMBER(Applications!A1126)),Applications!A1126-WEEKDAY(Applications!A1126,3),"")</f>
        <v/>
      </c>
      <c r="H1126" s="26">
        <f>IF(AND(UPPER(TRIM(Applications!I1126))="NOT APPLIED",ISNUMBER(Applications!A1126)),Applications!A1126-WEEKDAY(Applications!A1126,3),"")</f>
        <v/>
      </c>
      <c r="I1126" s="26">
        <f>IF(AND(UPPER(TRIM(Applications!I1126))="REJECTED",ISNUMBER(Applications!M1126)),Applications!M1126-WEEKDAY(Applications!M1126,3),"")</f>
        <v/>
      </c>
      <c r="J1126" s="26">
        <f>IF(AND(UPPER(TRIM(Applications!I1126))="OFFER",ISNUMBER(Applications!M1126)),Applications!M1126-WEEKDAY(Applications!M1126,3),"")</f>
        <v/>
      </c>
      <c r="K1126" s="26">
        <f>IF(TRIM(Applications!J1126)="","",IFERROR(LOOKUP(2,1/ISNUMBER(SEARCH($R$2:$R$25,Applications!J1126)),$S$2:$S$25),""))</f>
        <v/>
      </c>
      <c r="L1126" s="26">
        <f>IF(K1126="","",IF(COUNTIF(K$2:K1126,K1126)=1,COUNTIF(K$2:K$2000,K1126)+(2001-ROW())/100000,""))</f>
        <v/>
      </c>
      <c r="M1126" s="26">
        <f>IF(TRIM(Applications!D1126)="","",TRIM(LEFT(TRIM(Applications!D1126),FIND(",",TRIM(Applications!D1126)&amp;",")-1)))</f>
        <v/>
      </c>
      <c r="N1126" s="26">
        <f>IF(M1126="","",IF(LEN(TRIM(LEFT(TRIM(MID(TRIM(Applications!D1126),FIND(",",TRIM(Applications!D1126)&amp;",")+1,200)),FIND(",",TRIM(MID(TRIM(Applications!D1126),FIND(",",TRIM(Applications!D1126)&amp;",")+1,200))&amp;",")-1)))=2,UPPER(TRIM(LEFT(TRIM(MID(TRIM(Applications!D1126),FIND(",",TRIM(Applications!D1126)&amp;",")+1,200)),FIND(",",TRIM(MID(TRIM(Applications!D1126),FIND(",",TRIM(Applications!D1126)&amp;",")+1,200))&amp;",")-1))),IFERROR(VLOOKUP(LOWER(TRIM(LEFT(TRIM(MID(TRIM(Applications!D1126),FIND(",",TRIM(Applications!D1126)&amp;",")+1,200)),FIND(",",TRIM(MID(TRIM(Applications!D1126),FIND(",",TRIM(Applications!D1126)&amp;",")+1,200))&amp;",")-1))),$U$2:$V$67,2,FALSE),"")))</f>
        <v/>
      </c>
      <c r="O1126" s="26">
        <f>IF(M1126="","",IF(N1126="",M1126,M1126&amp;", "&amp;N1126))</f>
        <v/>
      </c>
      <c r="P1126" s="26">
        <f>IF(O1126="","",IF(COUNTIF(O$2:O1126,O1126)=1,COUNTIF(O$2:O$2000,O1126)+(2001-ROW())/100000,""))</f>
        <v/>
      </c>
    </row>
    <row r="1127">
      <c r="A1127" s="26">
        <f>IF(AND(ISNUMBER(Applications!A1127),ISNUMBER(Applications!M1127),OR(UPPER(TRIM(Applications!I1127))="INTERVIEWING",UPPER(TRIM(Applications!I1127))="REJECTED",UPPER(TRIM(Applications!I1127))="OFFER")),IF(Applications!M1127&gt;=Applications!A1127,Applications!M1127-Applications!A1127,""),"")</f>
        <v/>
      </c>
      <c r="B1127" s="26">
        <f>IF(AND(D1127=1,ISNUMBER(Applications!A1127)),WEEKDAY(Applications!A1127),"")</f>
        <v/>
      </c>
      <c r="C1127" s="27">
        <f>IF(AND(D1127=1,ISNUMBER(Applications!A1127)),Applications!A1127-WEEKDAY(Applications!A1127,3),"")</f>
        <v/>
      </c>
      <c r="D1127" s="26">
        <f>IF(OR(UPPER(TRIM(Applications!I1127))="APPLIED",UPPER(TRIM(Applications!I1127))="INTERVIEWING",UPPER(TRIM(Applications!I1127))="REJECTED",UPPER(TRIM(Applications!I1127))="OFFER"),1,0)</f>
        <v/>
      </c>
      <c r="E1127" s="26">
        <f>IF(AND(ISNUMBER(Applications!M1127),OR(N(Applications!O1127)&gt;0,UPPER(TRIM(Applications!I1127))="INTERVIEWING",UPPER(TRIM(Applications!I1127))="OFFER")),Applications!M1127-WEEKDAY(Applications!M1127,3),"")</f>
        <v/>
      </c>
      <c r="F1127" s="26">
        <f>IF(AND(UPPER(TRIM(Applications!I1127))="SKIPPED",ISNUMBER(Applications!A1127)),Applications!A1127-WEEKDAY(Applications!A1127,3),"")</f>
        <v/>
      </c>
      <c r="G1127" s="26">
        <f>IF(AND(UPPER(TRIM(Applications!I1127))="BOOKMARKED",ISNUMBER(Applications!A1127)),Applications!A1127-WEEKDAY(Applications!A1127,3),"")</f>
        <v/>
      </c>
      <c r="H1127" s="26">
        <f>IF(AND(UPPER(TRIM(Applications!I1127))="NOT APPLIED",ISNUMBER(Applications!A1127)),Applications!A1127-WEEKDAY(Applications!A1127,3),"")</f>
        <v/>
      </c>
      <c r="I1127" s="26">
        <f>IF(AND(UPPER(TRIM(Applications!I1127))="REJECTED",ISNUMBER(Applications!M1127)),Applications!M1127-WEEKDAY(Applications!M1127,3),"")</f>
        <v/>
      </c>
      <c r="J1127" s="26">
        <f>IF(AND(UPPER(TRIM(Applications!I1127))="OFFER",ISNUMBER(Applications!M1127)),Applications!M1127-WEEKDAY(Applications!M1127,3),"")</f>
        <v/>
      </c>
      <c r="K1127" s="26">
        <f>IF(TRIM(Applications!J1127)="","",IFERROR(LOOKUP(2,1/ISNUMBER(SEARCH($R$2:$R$25,Applications!J1127)),$S$2:$S$25),""))</f>
        <v/>
      </c>
      <c r="L1127" s="26">
        <f>IF(K1127="","",IF(COUNTIF(K$2:K1127,K1127)=1,COUNTIF(K$2:K$2000,K1127)+(2001-ROW())/100000,""))</f>
        <v/>
      </c>
      <c r="M1127" s="26">
        <f>IF(TRIM(Applications!D1127)="","",TRIM(LEFT(TRIM(Applications!D1127),FIND(",",TRIM(Applications!D1127)&amp;",")-1)))</f>
        <v/>
      </c>
      <c r="N1127" s="26">
        <f>IF(M1127="","",IF(LEN(TRIM(LEFT(TRIM(MID(TRIM(Applications!D1127),FIND(",",TRIM(Applications!D1127)&amp;",")+1,200)),FIND(",",TRIM(MID(TRIM(Applications!D1127),FIND(",",TRIM(Applications!D1127)&amp;",")+1,200))&amp;",")-1)))=2,UPPER(TRIM(LEFT(TRIM(MID(TRIM(Applications!D1127),FIND(",",TRIM(Applications!D1127)&amp;",")+1,200)),FIND(",",TRIM(MID(TRIM(Applications!D1127),FIND(",",TRIM(Applications!D1127)&amp;",")+1,200))&amp;",")-1))),IFERROR(VLOOKUP(LOWER(TRIM(LEFT(TRIM(MID(TRIM(Applications!D1127),FIND(",",TRIM(Applications!D1127)&amp;",")+1,200)),FIND(",",TRIM(MID(TRIM(Applications!D1127),FIND(",",TRIM(Applications!D1127)&amp;",")+1,200))&amp;",")-1))),$U$2:$V$67,2,FALSE),"")))</f>
        <v/>
      </c>
      <c r="O1127" s="26">
        <f>IF(M1127="","",IF(N1127="",M1127,M1127&amp;", "&amp;N1127))</f>
        <v/>
      </c>
      <c r="P1127" s="26">
        <f>IF(O1127="","",IF(COUNTIF(O$2:O1127,O1127)=1,COUNTIF(O$2:O$2000,O1127)+(2001-ROW())/100000,""))</f>
        <v/>
      </c>
    </row>
    <row r="1128">
      <c r="A1128" s="26">
        <f>IF(AND(ISNUMBER(Applications!A1128),ISNUMBER(Applications!M1128),OR(UPPER(TRIM(Applications!I1128))="INTERVIEWING",UPPER(TRIM(Applications!I1128))="REJECTED",UPPER(TRIM(Applications!I1128))="OFFER")),IF(Applications!M1128&gt;=Applications!A1128,Applications!M1128-Applications!A1128,""),"")</f>
        <v/>
      </c>
      <c r="B1128" s="26">
        <f>IF(AND(D1128=1,ISNUMBER(Applications!A1128)),WEEKDAY(Applications!A1128),"")</f>
        <v/>
      </c>
      <c r="C1128" s="27">
        <f>IF(AND(D1128=1,ISNUMBER(Applications!A1128)),Applications!A1128-WEEKDAY(Applications!A1128,3),"")</f>
        <v/>
      </c>
      <c r="D1128" s="26">
        <f>IF(OR(UPPER(TRIM(Applications!I1128))="APPLIED",UPPER(TRIM(Applications!I1128))="INTERVIEWING",UPPER(TRIM(Applications!I1128))="REJECTED",UPPER(TRIM(Applications!I1128))="OFFER"),1,0)</f>
        <v/>
      </c>
      <c r="E1128" s="26">
        <f>IF(AND(ISNUMBER(Applications!M1128),OR(N(Applications!O1128)&gt;0,UPPER(TRIM(Applications!I1128))="INTERVIEWING",UPPER(TRIM(Applications!I1128))="OFFER")),Applications!M1128-WEEKDAY(Applications!M1128,3),"")</f>
        <v/>
      </c>
      <c r="F1128" s="26">
        <f>IF(AND(UPPER(TRIM(Applications!I1128))="SKIPPED",ISNUMBER(Applications!A1128)),Applications!A1128-WEEKDAY(Applications!A1128,3),"")</f>
        <v/>
      </c>
      <c r="G1128" s="26">
        <f>IF(AND(UPPER(TRIM(Applications!I1128))="BOOKMARKED",ISNUMBER(Applications!A1128)),Applications!A1128-WEEKDAY(Applications!A1128,3),"")</f>
        <v/>
      </c>
      <c r="H1128" s="26">
        <f>IF(AND(UPPER(TRIM(Applications!I1128))="NOT APPLIED",ISNUMBER(Applications!A1128)),Applications!A1128-WEEKDAY(Applications!A1128,3),"")</f>
        <v/>
      </c>
      <c r="I1128" s="26">
        <f>IF(AND(UPPER(TRIM(Applications!I1128))="REJECTED",ISNUMBER(Applications!M1128)),Applications!M1128-WEEKDAY(Applications!M1128,3),"")</f>
        <v/>
      </c>
      <c r="J1128" s="26">
        <f>IF(AND(UPPER(TRIM(Applications!I1128))="OFFER",ISNUMBER(Applications!M1128)),Applications!M1128-WEEKDAY(Applications!M1128,3),"")</f>
        <v/>
      </c>
      <c r="K1128" s="26">
        <f>IF(TRIM(Applications!J1128)="","",IFERROR(LOOKUP(2,1/ISNUMBER(SEARCH($R$2:$R$25,Applications!J1128)),$S$2:$S$25),""))</f>
        <v/>
      </c>
      <c r="L1128" s="26">
        <f>IF(K1128="","",IF(COUNTIF(K$2:K1128,K1128)=1,COUNTIF(K$2:K$2000,K1128)+(2001-ROW())/100000,""))</f>
        <v/>
      </c>
      <c r="M1128" s="26">
        <f>IF(TRIM(Applications!D1128)="","",TRIM(LEFT(TRIM(Applications!D1128),FIND(",",TRIM(Applications!D1128)&amp;",")-1)))</f>
        <v/>
      </c>
      <c r="N1128" s="26">
        <f>IF(M1128="","",IF(LEN(TRIM(LEFT(TRIM(MID(TRIM(Applications!D1128),FIND(",",TRIM(Applications!D1128)&amp;",")+1,200)),FIND(",",TRIM(MID(TRIM(Applications!D1128),FIND(",",TRIM(Applications!D1128)&amp;",")+1,200))&amp;",")-1)))=2,UPPER(TRIM(LEFT(TRIM(MID(TRIM(Applications!D1128),FIND(",",TRIM(Applications!D1128)&amp;",")+1,200)),FIND(",",TRIM(MID(TRIM(Applications!D1128),FIND(",",TRIM(Applications!D1128)&amp;",")+1,200))&amp;",")-1))),IFERROR(VLOOKUP(LOWER(TRIM(LEFT(TRIM(MID(TRIM(Applications!D1128),FIND(",",TRIM(Applications!D1128)&amp;",")+1,200)),FIND(",",TRIM(MID(TRIM(Applications!D1128),FIND(",",TRIM(Applications!D1128)&amp;",")+1,200))&amp;",")-1))),$U$2:$V$67,2,FALSE),"")))</f>
        <v/>
      </c>
      <c r="O1128" s="26">
        <f>IF(M1128="","",IF(N1128="",M1128,M1128&amp;", "&amp;N1128))</f>
        <v/>
      </c>
      <c r="P1128" s="26">
        <f>IF(O1128="","",IF(COUNTIF(O$2:O1128,O1128)=1,COUNTIF(O$2:O$2000,O1128)+(2001-ROW())/100000,""))</f>
        <v/>
      </c>
    </row>
    <row r="1129">
      <c r="A1129" s="26">
        <f>IF(AND(ISNUMBER(Applications!A1129),ISNUMBER(Applications!M1129),OR(UPPER(TRIM(Applications!I1129))="INTERVIEWING",UPPER(TRIM(Applications!I1129))="REJECTED",UPPER(TRIM(Applications!I1129))="OFFER")),IF(Applications!M1129&gt;=Applications!A1129,Applications!M1129-Applications!A1129,""),"")</f>
        <v/>
      </c>
      <c r="B1129" s="26">
        <f>IF(AND(D1129=1,ISNUMBER(Applications!A1129)),WEEKDAY(Applications!A1129),"")</f>
        <v/>
      </c>
      <c r="C1129" s="27">
        <f>IF(AND(D1129=1,ISNUMBER(Applications!A1129)),Applications!A1129-WEEKDAY(Applications!A1129,3),"")</f>
        <v/>
      </c>
      <c r="D1129" s="26">
        <f>IF(OR(UPPER(TRIM(Applications!I1129))="APPLIED",UPPER(TRIM(Applications!I1129))="INTERVIEWING",UPPER(TRIM(Applications!I1129))="REJECTED",UPPER(TRIM(Applications!I1129))="OFFER"),1,0)</f>
        <v/>
      </c>
      <c r="E1129" s="26">
        <f>IF(AND(ISNUMBER(Applications!M1129),OR(N(Applications!O1129)&gt;0,UPPER(TRIM(Applications!I1129))="INTERVIEWING",UPPER(TRIM(Applications!I1129))="OFFER")),Applications!M1129-WEEKDAY(Applications!M1129,3),"")</f>
        <v/>
      </c>
      <c r="F1129" s="26">
        <f>IF(AND(UPPER(TRIM(Applications!I1129))="SKIPPED",ISNUMBER(Applications!A1129)),Applications!A1129-WEEKDAY(Applications!A1129,3),"")</f>
        <v/>
      </c>
      <c r="G1129" s="26">
        <f>IF(AND(UPPER(TRIM(Applications!I1129))="BOOKMARKED",ISNUMBER(Applications!A1129)),Applications!A1129-WEEKDAY(Applications!A1129,3),"")</f>
        <v/>
      </c>
      <c r="H1129" s="26">
        <f>IF(AND(UPPER(TRIM(Applications!I1129))="NOT APPLIED",ISNUMBER(Applications!A1129)),Applications!A1129-WEEKDAY(Applications!A1129,3),"")</f>
        <v/>
      </c>
      <c r="I1129" s="26">
        <f>IF(AND(UPPER(TRIM(Applications!I1129))="REJECTED",ISNUMBER(Applications!M1129)),Applications!M1129-WEEKDAY(Applications!M1129,3),"")</f>
        <v/>
      </c>
      <c r="J1129" s="26">
        <f>IF(AND(UPPER(TRIM(Applications!I1129))="OFFER",ISNUMBER(Applications!M1129)),Applications!M1129-WEEKDAY(Applications!M1129,3),"")</f>
        <v/>
      </c>
      <c r="K1129" s="26">
        <f>IF(TRIM(Applications!J1129)="","",IFERROR(LOOKUP(2,1/ISNUMBER(SEARCH($R$2:$R$25,Applications!J1129)),$S$2:$S$25),""))</f>
        <v/>
      </c>
      <c r="L1129" s="26">
        <f>IF(K1129="","",IF(COUNTIF(K$2:K1129,K1129)=1,COUNTIF(K$2:K$2000,K1129)+(2001-ROW())/100000,""))</f>
        <v/>
      </c>
      <c r="M1129" s="26">
        <f>IF(TRIM(Applications!D1129)="","",TRIM(LEFT(TRIM(Applications!D1129),FIND(",",TRIM(Applications!D1129)&amp;",")-1)))</f>
        <v/>
      </c>
      <c r="N1129" s="26">
        <f>IF(M1129="","",IF(LEN(TRIM(LEFT(TRIM(MID(TRIM(Applications!D1129),FIND(",",TRIM(Applications!D1129)&amp;",")+1,200)),FIND(",",TRIM(MID(TRIM(Applications!D1129),FIND(",",TRIM(Applications!D1129)&amp;",")+1,200))&amp;",")-1)))=2,UPPER(TRIM(LEFT(TRIM(MID(TRIM(Applications!D1129),FIND(",",TRIM(Applications!D1129)&amp;",")+1,200)),FIND(",",TRIM(MID(TRIM(Applications!D1129),FIND(",",TRIM(Applications!D1129)&amp;",")+1,200))&amp;",")-1))),IFERROR(VLOOKUP(LOWER(TRIM(LEFT(TRIM(MID(TRIM(Applications!D1129),FIND(",",TRIM(Applications!D1129)&amp;",")+1,200)),FIND(",",TRIM(MID(TRIM(Applications!D1129),FIND(",",TRIM(Applications!D1129)&amp;",")+1,200))&amp;",")-1))),$U$2:$V$67,2,FALSE),"")))</f>
        <v/>
      </c>
      <c r="O1129" s="26">
        <f>IF(M1129="","",IF(N1129="",M1129,M1129&amp;", "&amp;N1129))</f>
        <v/>
      </c>
      <c r="P1129" s="26">
        <f>IF(O1129="","",IF(COUNTIF(O$2:O1129,O1129)=1,COUNTIF(O$2:O$2000,O1129)+(2001-ROW())/100000,""))</f>
        <v/>
      </c>
    </row>
    <row r="1130">
      <c r="A1130" s="26">
        <f>IF(AND(ISNUMBER(Applications!A1130),ISNUMBER(Applications!M1130),OR(UPPER(TRIM(Applications!I1130))="INTERVIEWING",UPPER(TRIM(Applications!I1130))="REJECTED",UPPER(TRIM(Applications!I1130))="OFFER")),IF(Applications!M1130&gt;=Applications!A1130,Applications!M1130-Applications!A1130,""),"")</f>
        <v/>
      </c>
      <c r="B1130" s="26">
        <f>IF(AND(D1130=1,ISNUMBER(Applications!A1130)),WEEKDAY(Applications!A1130),"")</f>
        <v/>
      </c>
      <c r="C1130" s="27">
        <f>IF(AND(D1130=1,ISNUMBER(Applications!A1130)),Applications!A1130-WEEKDAY(Applications!A1130,3),"")</f>
        <v/>
      </c>
      <c r="D1130" s="26">
        <f>IF(OR(UPPER(TRIM(Applications!I1130))="APPLIED",UPPER(TRIM(Applications!I1130))="INTERVIEWING",UPPER(TRIM(Applications!I1130))="REJECTED",UPPER(TRIM(Applications!I1130))="OFFER"),1,0)</f>
        <v/>
      </c>
      <c r="E1130" s="26">
        <f>IF(AND(ISNUMBER(Applications!M1130),OR(N(Applications!O1130)&gt;0,UPPER(TRIM(Applications!I1130))="INTERVIEWING",UPPER(TRIM(Applications!I1130))="OFFER")),Applications!M1130-WEEKDAY(Applications!M1130,3),"")</f>
        <v/>
      </c>
      <c r="F1130" s="26">
        <f>IF(AND(UPPER(TRIM(Applications!I1130))="SKIPPED",ISNUMBER(Applications!A1130)),Applications!A1130-WEEKDAY(Applications!A1130,3),"")</f>
        <v/>
      </c>
      <c r="G1130" s="26">
        <f>IF(AND(UPPER(TRIM(Applications!I1130))="BOOKMARKED",ISNUMBER(Applications!A1130)),Applications!A1130-WEEKDAY(Applications!A1130,3),"")</f>
        <v/>
      </c>
      <c r="H1130" s="26">
        <f>IF(AND(UPPER(TRIM(Applications!I1130))="NOT APPLIED",ISNUMBER(Applications!A1130)),Applications!A1130-WEEKDAY(Applications!A1130,3),"")</f>
        <v/>
      </c>
      <c r="I1130" s="26">
        <f>IF(AND(UPPER(TRIM(Applications!I1130))="REJECTED",ISNUMBER(Applications!M1130)),Applications!M1130-WEEKDAY(Applications!M1130,3),"")</f>
        <v/>
      </c>
      <c r="J1130" s="26">
        <f>IF(AND(UPPER(TRIM(Applications!I1130))="OFFER",ISNUMBER(Applications!M1130)),Applications!M1130-WEEKDAY(Applications!M1130,3),"")</f>
        <v/>
      </c>
      <c r="K1130" s="26">
        <f>IF(TRIM(Applications!J1130)="","",IFERROR(LOOKUP(2,1/ISNUMBER(SEARCH($R$2:$R$25,Applications!J1130)),$S$2:$S$25),""))</f>
        <v/>
      </c>
      <c r="L1130" s="26">
        <f>IF(K1130="","",IF(COUNTIF(K$2:K1130,K1130)=1,COUNTIF(K$2:K$2000,K1130)+(2001-ROW())/100000,""))</f>
        <v/>
      </c>
      <c r="M1130" s="26">
        <f>IF(TRIM(Applications!D1130)="","",TRIM(LEFT(TRIM(Applications!D1130),FIND(",",TRIM(Applications!D1130)&amp;",")-1)))</f>
        <v/>
      </c>
      <c r="N1130" s="26">
        <f>IF(M1130="","",IF(LEN(TRIM(LEFT(TRIM(MID(TRIM(Applications!D1130),FIND(",",TRIM(Applications!D1130)&amp;",")+1,200)),FIND(",",TRIM(MID(TRIM(Applications!D1130),FIND(",",TRIM(Applications!D1130)&amp;",")+1,200))&amp;",")-1)))=2,UPPER(TRIM(LEFT(TRIM(MID(TRIM(Applications!D1130),FIND(",",TRIM(Applications!D1130)&amp;",")+1,200)),FIND(",",TRIM(MID(TRIM(Applications!D1130),FIND(",",TRIM(Applications!D1130)&amp;",")+1,200))&amp;",")-1))),IFERROR(VLOOKUP(LOWER(TRIM(LEFT(TRIM(MID(TRIM(Applications!D1130),FIND(",",TRIM(Applications!D1130)&amp;",")+1,200)),FIND(",",TRIM(MID(TRIM(Applications!D1130),FIND(",",TRIM(Applications!D1130)&amp;",")+1,200))&amp;",")-1))),$U$2:$V$67,2,FALSE),"")))</f>
        <v/>
      </c>
      <c r="O1130" s="26">
        <f>IF(M1130="","",IF(N1130="",M1130,M1130&amp;", "&amp;N1130))</f>
        <v/>
      </c>
      <c r="P1130" s="26">
        <f>IF(O1130="","",IF(COUNTIF(O$2:O1130,O1130)=1,COUNTIF(O$2:O$2000,O1130)+(2001-ROW())/100000,""))</f>
        <v/>
      </c>
    </row>
    <row r="1131">
      <c r="A1131" s="26">
        <f>IF(AND(ISNUMBER(Applications!A1131),ISNUMBER(Applications!M1131),OR(UPPER(TRIM(Applications!I1131))="INTERVIEWING",UPPER(TRIM(Applications!I1131))="REJECTED",UPPER(TRIM(Applications!I1131))="OFFER")),IF(Applications!M1131&gt;=Applications!A1131,Applications!M1131-Applications!A1131,""),"")</f>
        <v/>
      </c>
      <c r="B1131" s="26">
        <f>IF(AND(D1131=1,ISNUMBER(Applications!A1131)),WEEKDAY(Applications!A1131),"")</f>
        <v/>
      </c>
      <c r="C1131" s="27">
        <f>IF(AND(D1131=1,ISNUMBER(Applications!A1131)),Applications!A1131-WEEKDAY(Applications!A1131,3),"")</f>
        <v/>
      </c>
      <c r="D1131" s="26">
        <f>IF(OR(UPPER(TRIM(Applications!I1131))="APPLIED",UPPER(TRIM(Applications!I1131))="INTERVIEWING",UPPER(TRIM(Applications!I1131))="REJECTED",UPPER(TRIM(Applications!I1131))="OFFER"),1,0)</f>
        <v/>
      </c>
      <c r="E1131" s="26">
        <f>IF(AND(ISNUMBER(Applications!M1131),OR(N(Applications!O1131)&gt;0,UPPER(TRIM(Applications!I1131))="INTERVIEWING",UPPER(TRIM(Applications!I1131))="OFFER")),Applications!M1131-WEEKDAY(Applications!M1131,3),"")</f>
        <v/>
      </c>
      <c r="F1131" s="26">
        <f>IF(AND(UPPER(TRIM(Applications!I1131))="SKIPPED",ISNUMBER(Applications!A1131)),Applications!A1131-WEEKDAY(Applications!A1131,3),"")</f>
        <v/>
      </c>
      <c r="G1131" s="26">
        <f>IF(AND(UPPER(TRIM(Applications!I1131))="BOOKMARKED",ISNUMBER(Applications!A1131)),Applications!A1131-WEEKDAY(Applications!A1131,3),"")</f>
        <v/>
      </c>
      <c r="H1131" s="26">
        <f>IF(AND(UPPER(TRIM(Applications!I1131))="NOT APPLIED",ISNUMBER(Applications!A1131)),Applications!A1131-WEEKDAY(Applications!A1131,3),"")</f>
        <v/>
      </c>
      <c r="I1131" s="26">
        <f>IF(AND(UPPER(TRIM(Applications!I1131))="REJECTED",ISNUMBER(Applications!M1131)),Applications!M1131-WEEKDAY(Applications!M1131,3),"")</f>
        <v/>
      </c>
      <c r="J1131" s="26">
        <f>IF(AND(UPPER(TRIM(Applications!I1131))="OFFER",ISNUMBER(Applications!M1131)),Applications!M1131-WEEKDAY(Applications!M1131,3),"")</f>
        <v/>
      </c>
      <c r="K1131" s="26">
        <f>IF(TRIM(Applications!J1131)="","",IFERROR(LOOKUP(2,1/ISNUMBER(SEARCH($R$2:$R$25,Applications!J1131)),$S$2:$S$25),""))</f>
        <v/>
      </c>
      <c r="L1131" s="26">
        <f>IF(K1131="","",IF(COUNTIF(K$2:K1131,K1131)=1,COUNTIF(K$2:K$2000,K1131)+(2001-ROW())/100000,""))</f>
        <v/>
      </c>
      <c r="M1131" s="26">
        <f>IF(TRIM(Applications!D1131)="","",TRIM(LEFT(TRIM(Applications!D1131),FIND(",",TRIM(Applications!D1131)&amp;",")-1)))</f>
        <v/>
      </c>
      <c r="N1131" s="26">
        <f>IF(M1131="","",IF(LEN(TRIM(LEFT(TRIM(MID(TRIM(Applications!D1131),FIND(",",TRIM(Applications!D1131)&amp;",")+1,200)),FIND(",",TRIM(MID(TRIM(Applications!D1131),FIND(",",TRIM(Applications!D1131)&amp;",")+1,200))&amp;",")-1)))=2,UPPER(TRIM(LEFT(TRIM(MID(TRIM(Applications!D1131),FIND(",",TRIM(Applications!D1131)&amp;",")+1,200)),FIND(",",TRIM(MID(TRIM(Applications!D1131),FIND(",",TRIM(Applications!D1131)&amp;",")+1,200))&amp;",")-1))),IFERROR(VLOOKUP(LOWER(TRIM(LEFT(TRIM(MID(TRIM(Applications!D1131),FIND(",",TRIM(Applications!D1131)&amp;",")+1,200)),FIND(",",TRIM(MID(TRIM(Applications!D1131),FIND(",",TRIM(Applications!D1131)&amp;",")+1,200))&amp;",")-1))),$U$2:$V$67,2,FALSE),"")))</f>
        <v/>
      </c>
      <c r="O1131" s="26">
        <f>IF(M1131="","",IF(N1131="",M1131,M1131&amp;", "&amp;N1131))</f>
        <v/>
      </c>
      <c r="P1131" s="26">
        <f>IF(O1131="","",IF(COUNTIF(O$2:O1131,O1131)=1,COUNTIF(O$2:O$2000,O1131)+(2001-ROW())/100000,""))</f>
        <v/>
      </c>
    </row>
    <row r="1132">
      <c r="A1132" s="26">
        <f>IF(AND(ISNUMBER(Applications!A1132),ISNUMBER(Applications!M1132),OR(UPPER(TRIM(Applications!I1132))="INTERVIEWING",UPPER(TRIM(Applications!I1132))="REJECTED",UPPER(TRIM(Applications!I1132))="OFFER")),IF(Applications!M1132&gt;=Applications!A1132,Applications!M1132-Applications!A1132,""),"")</f>
        <v/>
      </c>
      <c r="B1132" s="26">
        <f>IF(AND(D1132=1,ISNUMBER(Applications!A1132)),WEEKDAY(Applications!A1132),"")</f>
        <v/>
      </c>
      <c r="C1132" s="27">
        <f>IF(AND(D1132=1,ISNUMBER(Applications!A1132)),Applications!A1132-WEEKDAY(Applications!A1132,3),"")</f>
        <v/>
      </c>
      <c r="D1132" s="26">
        <f>IF(OR(UPPER(TRIM(Applications!I1132))="APPLIED",UPPER(TRIM(Applications!I1132))="INTERVIEWING",UPPER(TRIM(Applications!I1132))="REJECTED",UPPER(TRIM(Applications!I1132))="OFFER"),1,0)</f>
        <v/>
      </c>
      <c r="E1132" s="26">
        <f>IF(AND(ISNUMBER(Applications!M1132),OR(N(Applications!O1132)&gt;0,UPPER(TRIM(Applications!I1132))="INTERVIEWING",UPPER(TRIM(Applications!I1132))="OFFER")),Applications!M1132-WEEKDAY(Applications!M1132,3),"")</f>
        <v/>
      </c>
      <c r="F1132" s="26">
        <f>IF(AND(UPPER(TRIM(Applications!I1132))="SKIPPED",ISNUMBER(Applications!A1132)),Applications!A1132-WEEKDAY(Applications!A1132,3),"")</f>
        <v/>
      </c>
      <c r="G1132" s="26">
        <f>IF(AND(UPPER(TRIM(Applications!I1132))="BOOKMARKED",ISNUMBER(Applications!A1132)),Applications!A1132-WEEKDAY(Applications!A1132,3),"")</f>
        <v/>
      </c>
      <c r="H1132" s="26">
        <f>IF(AND(UPPER(TRIM(Applications!I1132))="NOT APPLIED",ISNUMBER(Applications!A1132)),Applications!A1132-WEEKDAY(Applications!A1132,3),"")</f>
        <v/>
      </c>
      <c r="I1132" s="26">
        <f>IF(AND(UPPER(TRIM(Applications!I1132))="REJECTED",ISNUMBER(Applications!M1132)),Applications!M1132-WEEKDAY(Applications!M1132,3),"")</f>
        <v/>
      </c>
      <c r="J1132" s="26">
        <f>IF(AND(UPPER(TRIM(Applications!I1132))="OFFER",ISNUMBER(Applications!M1132)),Applications!M1132-WEEKDAY(Applications!M1132,3),"")</f>
        <v/>
      </c>
      <c r="K1132" s="26">
        <f>IF(TRIM(Applications!J1132)="","",IFERROR(LOOKUP(2,1/ISNUMBER(SEARCH($R$2:$R$25,Applications!J1132)),$S$2:$S$25),""))</f>
        <v/>
      </c>
      <c r="L1132" s="26">
        <f>IF(K1132="","",IF(COUNTIF(K$2:K1132,K1132)=1,COUNTIF(K$2:K$2000,K1132)+(2001-ROW())/100000,""))</f>
        <v/>
      </c>
      <c r="M1132" s="26">
        <f>IF(TRIM(Applications!D1132)="","",TRIM(LEFT(TRIM(Applications!D1132),FIND(",",TRIM(Applications!D1132)&amp;",")-1)))</f>
        <v/>
      </c>
      <c r="N1132" s="26">
        <f>IF(M1132="","",IF(LEN(TRIM(LEFT(TRIM(MID(TRIM(Applications!D1132),FIND(",",TRIM(Applications!D1132)&amp;",")+1,200)),FIND(",",TRIM(MID(TRIM(Applications!D1132),FIND(",",TRIM(Applications!D1132)&amp;",")+1,200))&amp;",")-1)))=2,UPPER(TRIM(LEFT(TRIM(MID(TRIM(Applications!D1132),FIND(",",TRIM(Applications!D1132)&amp;",")+1,200)),FIND(",",TRIM(MID(TRIM(Applications!D1132),FIND(",",TRIM(Applications!D1132)&amp;",")+1,200))&amp;",")-1))),IFERROR(VLOOKUP(LOWER(TRIM(LEFT(TRIM(MID(TRIM(Applications!D1132),FIND(",",TRIM(Applications!D1132)&amp;",")+1,200)),FIND(",",TRIM(MID(TRIM(Applications!D1132),FIND(",",TRIM(Applications!D1132)&amp;",")+1,200))&amp;",")-1))),$U$2:$V$67,2,FALSE),"")))</f>
        <v/>
      </c>
      <c r="O1132" s="26">
        <f>IF(M1132="","",IF(N1132="",M1132,M1132&amp;", "&amp;N1132))</f>
        <v/>
      </c>
      <c r="P1132" s="26">
        <f>IF(O1132="","",IF(COUNTIF(O$2:O1132,O1132)=1,COUNTIF(O$2:O$2000,O1132)+(2001-ROW())/100000,""))</f>
        <v/>
      </c>
    </row>
    <row r="1133">
      <c r="A1133" s="26">
        <f>IF(AND(ISNUMBER(Applications!A1133),ISNUMBER(Applications!M1133),OR(UPPER(TRIM(Applications!I1133))="INTERVIEWING",UPPER(TRIM(Applications!I1133))="REJECTED",UPPER(TRIM(Applications!I1133))="OFFER")),IF(Applications!M1133&gt;=Applications!A1133,Applications!M1133-Applications!A1133,""),"")</f>
        <v/>
      </c>
      <c r="B1133" s="26">
        <f>IF(AND(D1133=1,ISNUMBER(Applications!A1133)),WEEKDAY(Applications!A1133),"")</f>
        <v/>
      </c>
      <c r="C1133" s="27">
        <f>IF(AND(D1133=1,ISNUMBER(Applications!A1133)),Applications!A1133-WEEKDAY(Applications!A1133,3),"")</f>
        <v/>
      </c>
      <c r="D1133" s="26">
        <f>IF(OR(UPPER(TRIM(Applications!I1133))="APPLIED",UPPER(TRIM(Applications!I1133))="INTERVIEWING",UPPER(TRIM(Applications!I1133))="REJECTED",UPPER(TRIM(Applications!I1133))="OFFER"),1,0)</f>
        <v/>
      </c>
      <c r="E1133" s="26">
        <f>IF(AND(ISNUMBER(Applications!M1133),OR(N(Applications!O1133)&gt;0,UPPER(TRIM(Applications!I1133))="INTERVIEWING",UPPER(TRIM(Applications!I1133))="OFFER")),Applications!M1133-WEEKDAY(Applications!M1133,3),"")</f>
        <v/>
      </c>
      <c r="F1133" s="26">
        <f>IF(AND(UPPER(TRIM(Applications!I1133))="SKIPPED",ISNUMBER(Applications!A1133)),Applications!A1133-WEEKDAY(Applications!A1133,3),"")</f>
        <v/>
      </c>
      <c r="G1133" s="26">
        <f>IF(AND(UPPER(TRIM(Applications!I1133))="BOOKMARKED",ISNUMBER(Applications!A1133)),Applications!A1133-WEEKDAY(Applications!A1133,3),"")</f>
        <v/>
      </c>
      <c r="H1133" s="26">
        <f>IF(AND(UPPER(TRIM(Applications!I1133))="NOT APPLIED",ISNUMBER(Applications!A1133)),Applications!A1133-WEEKDAY(Applications!A1133,3),"")</f>
        <v/>
      </c>
      <c r="I1133" s="26">
        <f>IF(AND(UPPER(TRIM(Applications!I1133))="REJECTED",ISNUMBER(Applications!M1133)),Applications!M1133-WEEKDAY(Applications!M1133,3),"")</f>
        <v/>
      </c>
      <c r="J1133" s="26">
        <f>IF(AND(UPPER(TRIM(Applications!I1133))="OFFER",ISNUMBER(Applications!M1133)),Applications!M1133-WEEKDAY(Applications!M1133,3),"")</f>
        <v/>
      </c>
      <c r="K1133" s="26">
        <f>IF(TRIM(Applications!J1133)="","",IFERROR(LOOKUP(2,1/ISNUMBER(SEARCH($R$2:$R$25,Applications!J1133)),$S$2:$S$25),""))</f>
        <v/>
      </c>
      <c r="L1133" s="26">
        <f>IF(K1133="","",IF(COUNTIF(K$2:K1133,K1133)=1,COUNTIF(K$2:K$2000,K1133)+(2001-ROW())/100000,""))</f>
        <v/>
      </c>
      <c r="M1133" s="26">
        <f>IF(TRIM(Applications!D1133)="","",TRIM(LEFT(TRIM(Applications!D1133),FIND(",",TRIM(Applications!D1133)&amp;",")-1)))</f>
        <v/>
      </c>
      <c r="N1133" s="26">
        <f>IF(M1133="","",IF(LEN(TRIM(LEFT(TRIM(MID(TRIM(Applications!D1133),FIND(",",TRIM(Applications!D1133)&amp;",")+1,200)),FIND(",",TRIM(MID(TRIM(Applications!D1133),FIND(",",TRIM(Applications!D1133)&amp;",")+1,200))&amp;",")-1)))=2,UPPER(TRIM(LEFT(TRIM(MID(TRIM(Applications!D1133),FIND(",",TRIM(Applications!D1133)&amp;",")+1,200)),FIND(",",TRIM(MID(TRIM(Applications!D1133),FIND(",",TRIM(Applications!D1133)&amp;",")+1,200))&amp;",")-1))),IFERROR(VLOOKUP(LOWER(TRIM(LEFT(TRIM(MID(TRIM(Applications!D1133),FIND(",",TRIM(Applications!D1133)&amp;",")+1,200)),FIND(",",TRIM(MID(TRIM(Applications!D1133),FIND(",",TRIM(Applications!D1133)&amp;",")+1,200))&amp;",")-1))),$U$2:$V$67,2,FALSE),"")))</f>
        <v/>
      </c>
      <c r="O1133" s="26">
        <f>IF(M1133="","",IF(N1133="",M1133,M1133&amp;", "&amp;N1133))</f>
        <v/>
      </c>
      <c r="P1133" s="26">
        <f>IF(O1133="","",IF(COUNTIF(O$2:O1133,O1133)=1,COUNTIF(O$2:O$2000,O1133)+(2001-ROW())/100000,""))</f>
        <v/>
      </c>
    </row>
    <row r="1134">
      <c r="A1134" s="26">
        <f>IF(AND(ISNUMBER(Applications!A1134),ISNUMBER(Applications!M1134),OR(UPPER(TRIM(Applications!I1134))="INTERVIEWING",UPPER(TRIM(Applications!I1134))="REJECTED",UPPER(TRIM(Applications!I1134))="OFFER")),IF(Applications!M1134&gt;=Applications!A1134,Applications!M1134-Applications!A1134,""),"")</f>
        <v/>
      </c>
      <c r="B1134" s="26">
        <f>IF(AND(D1134=1,ISNUMBER(Applications!A1134)),WEEKDAY(Applications!A1134),"")</f>
        <v/>
      </c>
      <c r="C1134" s="27">
        <f>IF(AND(D1134=1,ISNUMBER(Applications!A1134)),Applications!A1134-WEEKDAY(Applications!A1134,3),"")</f>
        <v/>
      </c>
      <c r="D1134" s="26">
        <f>IF(OR(UPPER(TRIM(Applications!I1134))="APPLIED",UPPER(TRIM(Applications!I1134))="INTERVIEWING",UPPER(TRIM(Applications!I1134))="REJECTED",UPPER(TRIM(Applications!I1134))="OFFER"),1,0)</f>
        <v/>
      </c>
      <c r="E1134" s="26">
        <f>IF(AND(ISNUMBER(Applications!M1134),OR(N(Applications!O1134)&gt;0,UPPER(TRIM(Applications!I1134))="INTERVIEWING",UPPER(TRIM(Applications!I1134))="OFFER")),Applications!M1134-WEEKDAY(Applications!M1134,3),"")</f>
        <v/>
      </c>
      <c r="F1134" s="26">
        <f>IF(AND(UPPER(TRIM(Applications!I1134))="SKIPPED",ISNUMBER(Applications!A1134)),Applications!A1134-WEEKDAY(Applications!A1134,3),"")</f>
        <v/>
      </c>
      <c r="G1134" s="26">
        <f>IF(AND(UPPER(TRIM(Applications!I1134))="BOOKMARKED",ISNUMBER(Applications!A1134)),Applications!A1134-WEEKDAY(Applications!A1134,3),"")</f>
        <v/>
      </c>
      <c r="H1134" s="26">
        <f>IF(AND(UPPER(TRIM(Applications!I1134))="NOT APPLIED",ISNUMBER(Applications!A1134)),Applications!A1134-WEEKDAY(Applications!A1134,3),"")</f>
        <v/>
      </c>
      <c r="I1134" s="26">
        <f>IF(AND(UPPER(TRIM(Applications!I1134))="REJECTED",ISNUMBER(Applications!M1134)),Applications!M1134-WEEKDAY(Applications!M1134,3),"")</f>
        <v/>
      </c>
      <c r="J1134" s="26">
        <f>IF(AND(UPPER(TRIM(Applications!I1134))="OFFER",ISNUMBER(Applications!M1134)),Applications!M1134-WEEKDAY(Applications!M1134,3),"")</f>
        <v/>
      </c>
      <c r="K1134" s="26">
        <f>IF(TRIM(Applications!J1134)="","",IFERROR(LOOKUP(2,1/ISNUMBER(SEARCH($R$2:$R$25,Applications!J1134)),$S$2:$S$25),""))</f>
        <v/>
      </c>
      <c r="L1134" s="26">
        <f>IF(K1134="","",IF(COUNTIF(K$2:K1134,K1134)=1,COUNTIF(K$2:K$2000,K1134)+(2001-ROW())/100000,""))</f>
        <v/>
      </c>
      <c r="M1134" s="26">
        <f>IF(TRIM(Applications!D1134)="","",TRIM(LEFT(TRIM(Applications!D1134),FIND(",",TRIM(Applications!D1134)&amp;",")-1)))</f>
        <v/>
      </c>
      <c r="N1134" s="26">
        <f>IF(M1134="","",IF(LEN(TRIM(LEFT(TRIM(MID(TRIM(Applications!D1134),FIND(",",TRIM(Applications!D1134)&amp;",")+1,200)),FIND(",",TRIM(MID(TRIM(Applications!D1134),FIND(",",TRIM(Applications!D1134)&amp;",")+1,200))&amp;",")-1)))=2,UPPER(TRIM(LEFT(TRIM(MID(TRIM(Applications!D1134),FIND(",",TRIM(Applications!D1134)&amp;",")+1,200)),FIND(",",TRIM(MID(TRIM(Applications!D1134),FIND(",",TRIM(Applications!D1134)&amp;",")+1,200))&amp;",")-1))),IFERROR(VLOOKUP(LOWER(TRIM(LEFT(TRIM(MID(TRIM(Applications!D1134),FIND(",",TRIM(Applications!D1134)&amp;",")+1,200)),FIND(",",TRIM(MID(TRIM(Applications!D1134),FIND(",",TRIM(Applications!D1134)&amp;",")+1,200))&amp;",")-1))),$U$2:$V$67,2,FALSE),"")))</f>
        <v/>
      </c>
      <c r="O1134" s="26">
        <f>IF(M1134="","",IF(N1134="",M1134,M1134&amp;", "&amp;N1134))</f>
        <v/>
      </c>
      <c r="P1134" s="26">
        <f>IF(O1134="","",IF(COUNTIF(O$2:O1134,O1134)=1,COUNTIF(O$2:O$2000,O1134)+(2001-ROW())/100000,""))</f>
        <v/>
      </c>
    </row>
    <row r="1135">
      <c r="A1135" s="26">
        <f>IF(AND(ISNUMBER(Applications!A1135),ISNUMBER(Applications!M1135),OR(UPPER(TRIM(Applications!I1135))="INTERVIEWING",UPPER(TRIM(Applications!I1135))="REJECTED",UPPER(TRIM(Applications!I1135))="OFFER")),IF(Applications!M1135&gt;=Applications!A1135,Applications!M1135-Applications!A1135,""),"")</f>
        <v/>
      </c>
      <c r="B1135" s="26">
        <f>IF(AND(D1135=1,ISNUMBER(Applications!A1135)),WEEKDAY(Applications!A1135),"")</f>
        <v/>
      </c>
      <c r="C1135" s="27">
        <f>IF(AND(D1135=1,ISNUMBER(Applications!A1135)),Applications!A1135-WEEKDAY(Applications!A1135,3),"")</f>
        <v/>
      </c>
      <c r="D1135" s="26">
        <f>IF(OR(UPPER(TRIM(Applications!I1135))="APPLIED",UPPER(TRIM(Applications!I1135))="INTERVIEWING",UPPER(TRIM(Applications!I1135))="REJECTED",UPPER(TRIM(Applications!I1135))="OFFER"),1,0)</f>
        <v/>
      </c>
      <c r="E1135" s="26">
        <f>IF(AND(ISNUMBER(Applications!M1135),OR(N(Applications!O1135)&gt;0,UPPER(TRIM(Applications!I1135))="INTERVIEWING",UPPER(TRIM(Applications!I1135))="OFFER")),Applications!M1135-WEEKDAY(Applications!M1135,3),"")</f>
        <v/>
      </c>
      <c r="F1135" s="26">
        <f>IF(AND(UPPER(TRIM(Applications!I1135))="SKIPPED",ISNUMBER(Applications!A1135)),Applications!A1135-WEEKDAY(Applications!A1135,3),"")</f>
        <v/>
      </c>
      <c r="G1135" s="26">
        <f>IF(AND(UPPER(TRIM(Applications!I1135))="BOOKMARKED",ISNUMBER(Applications!A1135)),Applications!A1135-WEEKDAY(Applications!A1135,3),"")</f>
        <v/>
      </c>
      <c r="H1135" s="26">
        <f>IF(AND(UPPER(TRIM(Applications!I1135))="NOT APPLIED",ISNUMBER(Applications!A1135)),Applications!A1135-WEEKDAY(Applications!A1135,3),"")</f>
        <v/>
      </c>
      <c r="I1135" s="26">
        <f>IF(AND(UPPER(TRIM(Applications!I1135))="REJECTED",ISNUMBER(Applications!M1135)),Applications!M1135-WEEKDAY(Applications!M1135,3),"")</f>
        <v/>
      </c>
      <c r="J1135" s="26">
        <f>IF(AND(UPPER(TRIM(Applications!I1135))="OFFER",ISNUMBER(Applications!M1135)),Applications!M1135-WEEKDAY(Applications!M1135,3),"")</f>
        <v/>
      </c>
      <c r="K1135" s="26">
        <f>IF(TRIM(Applications!J1135)="","",IFERROR(LOOKUP(2,1/ISNUMBER(SEARCH($R$2:$R$25,Applications!J1135)),$S$2:$S$25),""))</f>
        <v/>
      </c>
      <c r="L1135" s="26">
        <f>IF(K1135="","",IF(COUNTIF(K$2:K1135,K1135)=1,COUNTIF(K$2:K$2000,K1135)+(2001-ROW())/100000,""))</f>
        <v/>
      </c>
      <c r="M1135" s="26">
        <f>IF(TRIM(Applications!D1135)="","",TRIM(LEFT(TRIM(Applications!D1135),FIND(",",TRIM(Applications!D1135)&amp;",")-1)))</f>
        <v/>
      </c>
      <c r="N1135" s="26">
        <f>IF(M1135="","",IF(LEN(TRIM(LEFT(TRIM(MID(TRIM(Applications!D1135),FIND(",",TRIM(Applications!D1135)&amp;",")+1,200)),FIND(",",TRIM(MID(TRIM(Applications!D1135),FIND(",",TRIM(Applications!D1135)&amp;",")+1,200))&amp;",")-1)))=2,UPPER(TRIM(LEFT(TRIM(MID(TRIM(Applications!D1135),FIND(",",TRIM(Applications!D1135)&amp;",")+1,200)),FIND(",",TRIM(MID(TRIM(Applications!D1135),FIND(",",TRIM(Applications!D1135)&amp;",")+1,200))&amp;",")-1))),IFERROR(VLOOKUP(LOWER(TRIM(LEFT(TRIM(MID(TRIM(Applications!D1135),FIND(",",TRIM(Applications!D1135)&amp;",")+1,200)),FIND(",",TRIM(MID(TRIM(Applications!D1135),FIND(",",TRIM(Applications!D1135)&amp;",")+1,200))&amp;",")-1))),$U$2:$V$67,2,FALSE),"")))</f>
        <v/>
      </c>
      <c r="O1135" s="26">
        <f>IF(M1135="","",IF(N1135="",M1135,M1135&amp;", "&amp;N1135))</f>
        <v/>
      </c>
      <c r="P1135" s="26">
        <f>IF(O1135="","",IF(COUNTIF(O$2:O1135,O1135)=1,COUNTIF(O$2:O$2000,O1135)+(2001-ROW())/100000,""))</f>
        <v/>
      </c>
    </row>
    <row r="1136">
      <c r="A1136" s="26">
        <f>IF(AND(ISNUMBER(Applications!A1136),ISNUMBER(Applications!M1136),OR(UPPER(TRIM(Applications!I1136))="INTERVIEWING",UPPER(TRIM(Applications!I1136))="REJECTED",UPPER(TRIM(Applications!I1136))="OFFER")),IF(Applications!M1136&gt;=Applications!A1136,Applications!M1136-Applications!A1136,""),"")</f>
        <v/>
      </c>
      <c r="B1136" s="26">
        <f>IF(AND(D1136=1,ISNUMBER(Applications!A1136)),WEEKDAY(Applications!A1136),"")</f>
        <v/>
      </c>
      <c r="C1136" s="27">
        <f>IF(AND(D1136=1,ISNUMBER(Applications!A1136)),Applications!A1136-WEEKDAY(Applications!A1136,3),"")</f>
        <v/>
      </c>
      <c r="D1136" s="26">
        <f>IF(OR(UPPER(TRIM(Applications!I1136))="APPLIED",UPPER(TRIM(Applications!I1136))="INTERVIEWING",UPPER(TRIM(Applications!I1136))="REJECTED",UPPER(TRIM(Applications!I1136))="OFFER"),1,0)</f>
        <v/>
      </c>
      <c r="E1136" s="26">
        <f>IF(AND(ISNUMBER(Applications!M1136),OR(N(Applications!O1136)&gt;0,UPPER(TRIM(Applications!I1136))="INTERVIEWING",UPPER(TRIM(Applications!I1136))="OFFER")),Applications!M1136-WEEKDAY(Applications!M1136,3),"")</f>
        <v/>
      </c>
      <c r="F1136" s="26">
        <f>IF(AND(UPPER(TRIM(Applications!I1136))="SKIPPED",ISNUMBER(Applications!A1136)),Applications!A1136-WEEKDAY(Applications!A1136,3),"")</f>
        <v/>
      </c>
      <c r="G1136" s="26">
        <f>IF(AND(UPPER(TRIM(Applications!I1136))="BOOKMARKED",ISNUMBER(Applications!A1136)),Applications!A1136-WEEKDAY(Applications!A1136,3),"")</f>
        <v/>
      </c>
      <c r="H1136" s="26">
        <f>IF(AND(UPPER(TRIM(Applications!I1136))="NOT APPLIED",ISNUMBER(Applications!A1136)),Applications!A1136-WEEKDAY(Applications!A1136,3),"")</f>
        <v/>
      </c>
      <c r="I1136" s="26">
        <f>IF(AND(UPPER(TRIM(Applications!I1136))="REJECTED",ISNUMBER(Applications!M1136)),Applications!M1136-WEEKDAY(Applications!M1136,3),"")</f>
        <v/>
      </c>
      <c r="J1136" s="26">
        <f>IF(AND(UPPER(TRIM(Applications!I1136))="OFFER",ISNUMBER(Applications!M1136)),Applications!M1136-WEEKDAY(Applications!M1136,3),"")</f>
        <v/>
      </c>
      <c r="K1136" s="26">
        <f>IF(TRIM(Applications!J1136)="","",IFERROR(LOOKUP(2,1/ISNUMBER(SEARCH($R$2:$R$25,Applications!J1136)),$S$2:$S$25),""))</f>
        <v/>
      </c>
      <c r="L1136" s="26">
        <f>IF(K1136="","",IF(COUNTIF(K$2:K1136,K1136)=1,COUNTIF(K$2:K$2000,K1136)+(2001-ROW())/100000,""))</f>
        <v/>
      </c>
      <c r="M1136" s="26">
        <f>IF(TRIM(Applications!D1136)="","",TRIM(LEFT(TRIM(Applications!D1136),FIND(",",TRIM(Applications!D1136)&amp;",")-1)))</f>
        <v/>
      </c>
      <c r="N1136" s="26">
        <f>IF(M1136="","",IF(LEN(TRIM(LEFT(TRIM(MID(TRIM(Applications!D1136),FIND(",",TRIM(Applications!D1136)&amp;",")+1,200)),FIND(",",TRIM(MID(TRIM(Applications!D1136),FIND(",",TRIM(Applications!D1136)&amp;",")+1,200))&amp;",")-1)))=2,UPPER(TRIM(LEFT(TRIM(MID(TRIM(Applications!D1136),FIND(",",TRIM(Applications!D1136)&amp;",")+1,200)),FIND(",",TRIM(MID(TRIM(Applications!D1136),FIND(",",TRIM(Applications!D1136)&amp;",")+1,200))&amp;",")-1))),IFERROR(VLOOKUP(LOWER(TRIM(LEFT(TRIM(MID(TRIM(Applications!D1136),FIND(",",TRIM(Applications!D1136)&amp;",")+1,200)),FIND(",",TRIM(MID(TRIM(Applications!D1136),FIND(",",TRIM(Applications!D1136)&amp;",")+1,200))&amp;",")-1))),$U$2:$V$67,2,FALSE),"")))</f>
        <v/>
      </c>
      <c r="O1136" s="26">
        <f>IF(M1136="","",IF(N1136="",M1136,M1136&amp;", "&amp;N1136))</f>
        <v/>
      </c>
      <c r="P1136" s="26">
        <f>IF(O1136="","",IF(COUNTIF(O$2:O1136,O1136)=1,COUNTIF(O$2:O$2000,O1136)+(2001-ROW())/100000,""))</f>
        <v/>
      </c>
    </row>
    <row r="1137">
      <c r="A1137" s="26">
        <f>IF(AND(ISNUMBER(Applications!A1137),ISNUMBER(Applications!M1137),OR(UPPER(TRIM(Applications!I1137))="INTERVIEWING",UPPER(TRIM(Applications!I1137))="REJECTED",UPPER(TRIM(Applications!I1137))="OFFER")),IF(Applications!M1137&gt;=Applications!A1137,Applications!M1137-Applications!A1137,""),"")</f>
        <v/>
      </c>
      <c r="B1137" s="26">
        <f>IF(AND(D1137=1,ISNUMBER(Applications!A1137)),WEEKDAY(Applications!A1137),"")</f>
        <v/>
      </c>
      <c r="C1137" s="27">
        <f>IF(AND(D1137=1,ISNUMBER(Applications!A1137)),Applications!A1137-WEEKDAY(Applications!A1137,3),"")</f>
        <v/>
      </c>
      <c r="D1137" s="26">
        <f>IF(OR(UPPER(TRIM(Applications!I1137))="APPLIED",UPPER(TRIM(Applications!I1137))="INTERVIEWING",UPPER(TRIM(Applications!I1137))="REJECTED",UPPER(TRIM(Applications!I1137))="OFFER"),1,0)</f>
        <v/>
      </c>
      <c r="E1137" s="26">
        <f>IF(AND(ISNUMBER(Applications!M1137),OR(N(Applications!O1137)&gt;0,UPPER(TRIM(Applications!I1137))="INTERVIEWING",UPPER(TRIM(Applications!I1137))="OFFER")),Applications!M1137-WEEKDAY(Applications!M1137,3),"")</f>
        <v/>
      </c>
      <c r="F1137" s="26">
        <f>IF(AND(UPPER(TRIM(Applications!I1137))="SKIPPED",ISNUMBER(Applications!A1137)),Applications!A1137-WEEKDAY(Applications!A1137,3),"")</f>
        <v/>
      </c>
      <c r="G1137" s="26">
        <f>IF(AND(UPPER(TRIM(Applications!I1137))="BOOKMARKED",ISNUMBER(Applications!A1137)),Applications!A1137-WEEKDAY(Applications!A1137,3),"")</f>
        <v/>
      </c>
      <c r="H1137" s="26">
        <f>IF(AND(UPPER(TRIM(Applications!I1137))="NOT APPLIED",ISNUMBER(Applications!A1137)),Applications!A1137-WEEKDAY(Applications!A1137,3),"")</f>
        <v/>
      </c>
      <c r="I1137" s="26">
        <f>IF(AND(UPPER(TRIM(Applications!I1137))="REJECTED",ISNUMBER(Applications!M1137)),Applications!M1137-WEEKDAY(Applications!M1137,3),"")</f>
        <v/>
      </c>
      <c r="J1137" s="26">
        <f>IF(AND(UPPER(TRIM(Applications!I1137))="OFFER",ISNUMBER(Applications!M1137)),Applications!M1137-WEEKDAY(Applications!M1137,3),"")</f>
        <v/>
      </c>
      <c r="K1137" s="26">
        <f>IF(TRIM(Applications!J1137)="","",IFERROR(LOOKUP(2,1/ISNUMBER(SEARCH($R$2:$R$25,Applications!J1137)),$S$2:$S$25),""))</f>
        <v/>
      </c>
      <c r="L1137" s="26">
        <f>IF(K1137="","",IF(COUNTIF(K$2:K1137,K1137)=1,COUNTIF(K$2:K$2000,K1137)+(2001-ROW())/100000,""))</f>
        <v/>
      </c>
      <c r="M1137" s="26">
        <f>IF(TRIM(Applications!D1137)="","",TRIM(LEFT(TRIM(Applications!D1137),FIND(",",TRIM(Applications!D1137)&amp;",")-1)))</f>
        <v/>
      </c>
      <c r="N1137" s="26">
        <f>IF(M1137="","",IF(LEN(TRIM(LEFT(TRIM(MID(TRIM(Applications!D1137),FIND(",",TRIM(Applications!D1137)&amp;",")+1,200)),FIND(",",TRIM(MID(TRIM(Applications!D1137),FIND(",",TRIM(Applications!D1137)&amp;",")+1,200))&amp;",")-1)))=2,UPPER(TRIM(LEFT(TRIM(MID(TRIM(Applications!D1137),FIND(",",TRIM(Applications!D1137)&amp;",")+1,200)),FIND(",",TRIM(MID(TRIM(Applications!D1137),FIND(",",TRIM(Applications!D1137)&amp;",")+1,200))&amp;",")-1))),IFERROR(VLOOKUP(LOWER(TRIM(LEFT(TRIM(MID(TRIM(Applications!D1137),FIND(",",TRIM(Applications!D1137)&amp;",")+1,200)),FIND(",",TRIM(MID(TRIM(Applications!D1137),FIND(",",TRIM(Applications!D1137)&amp;",")+1,200))&amp;",")-1))),$U$2:$V$67,2,FALSE),"")))</f>
        <v/>
      </c>
      <c r="O1137" s="26">
        <f>IF(M1137="","",IF(N1137="",M1137,M1137&amp;", "&amp;N1137))</f>
        <v/>
      </c>
      <c r="P1137" s="26">
        <f>IF(O1137="","",IF(COUNTIF(O$2:O1137,O1137)=1,COUNTIF(O$2:O$2000,O1137)+(2001-ROW())/100000,""))</f>
        <v/>
      </c>
    </row>
    <row r="1138">
      <c r="A1138" s="26">
        <f>IF(AND(ISNUMBER(Applications!A1138),ISNUMBER(Applications!M1138),OR(UPPER(TRIM(Applications!I1138))="INTERVIEWING",UPPER(TRIM(Applications!I1138))="REJECTED",UPPER(TRIM(Applications!I1138))="OFFER")),IF(Applications!M1138&gt;=Applications!A1138,Applications!M1138-Applications!A1138,""),"")</f>
        <v/>
      </c>
      <c r="B1138" s="26">
        <f>IF(AND(D1138=1,ISNUMBER(Applications!A1138)),WEEKDAY(Applications!A1138),"")</f>
        <v/>
      </c>
      <c r="C1138" s="27">
        <f>IF(AND(D1138=1,ISNUMBER(Applications!A1138)),Applications!A1138-WEEKDAY(Applications!A1138,3),"")</f>
        <v/>
      </c>
      <c r="D1138" s="26">
        <f>IF(OR(UPPER(TRIM(Applications!I1138))="APPLIED",UPPER(TRIM(Applications!I1138))="INTERVIEWING",UPPER(TRIM(Applications!I1138))="REJECTED",UPPER(TRIM(Applications!I1138))="OFFER"),1,0)</f>
        <v/>
      </c>
      <c r="E1138" s="26">
        <f>IF(AND(ISNUMBER(Applications!M1138),OR(N(Applications!O1138)&gt;0,UPPER(TRIM(Applications!I1138))="INTERVIEWING",UPPER(TRIM(Applications!I1138))="OFFER")),Applications!M1138-WEEKDAY(Applications!M1138,3),"")</f>
        <v/>
      </c>
      <c r="F1138" s="26">
        <f>IF(AND(UPPER(TRIM(Applications!I1138))="SKIPPED",ISNUMBER(Applications!A1138)),Applications!A1138-WEEKDAY(Applications!A1138,3),"")</f>
        <v/>
      </c>
      <c r="G1138" s="26">
        <f>IF(AND(UPPER(TRIM(Applications!I1138))="BOOKMARKED",ISNUMBER(Applications!A1138)),Applications!A1138-WEEKDAY(Applications!A1138,3),"")</f>
        <v/>
      </c>
      <c r="H1138" s="26">
        <f>IF(AND(UPPER(TRIM(Applications!I1138))="NOT APPLIED",ISNUMBER(Applications!A1138)),Applications!A1138-WEEKDAY(Applications!A1138,3),"")</f>
        <v/>
      </c>
      <c r="I1138" s="26">
        <f>IF(AND(UPPER(TRIM(Applications!I1138))="REJECTED",ISNUMBER(Applications!M1138)),Applications!M1138-WEEKDAY(Applications!M1138,3),"")</f>
        <v/>
      </c>
      <c r="J1138" s="26">
        <f>IF(AND(UPPER(TRIM(Applications!I1138))="OFFER",ISNUMBER(Applications!M1138)),Applications!M1138-WEEKDAY(Applications!M1138,3),"")</f>
        <v/>
      </c>
      <c r="K1138" s="26">
        <f>IF(TRIM(Applications!J1138)="","",IFERROR(LOOKUP(2,1/ISNUMBER(SEARCH($R$2:$R$25,Applications!J1138)),$S$2:$S$25),""))</f>
        <v/>
      </c>
      <c r="L1138" s="26">
        <f>IF(K1138="","",IF(COUNTIF(K$2:K1138,K1138)=1,COUNTIF(K$2:K$2000,K1138)+(2001-ROW())/100000,""))</f>
        <v/>
      </c>
      <c r="M1138" s="26">
        <f>IF(TRIM(Applications!D1138)="","",TRIM(LEFT(TRIM(Applications!D1138),FIND(",",TRIM(Applications!D1138)&amp;",")-1)))</f>
        <v/>
      </c>
      <c r="N1138" s="26">
        <f>IF(M1138="","",IF(LEN(TRIM(LEFT(TRIM(MID(TRIM(Applications!D1138),FIND(",",TRIM(Applications!D1138)&amp;",")+1,200)),FIND(",",TRIM(MID(TRIM(Applications!D1138),FIND(",",TRIM(Applications!D1138)&amp;",")+1,200))&amp;",")-1)))=2,UPPER(TRIM(LEFT(TRIM(MID(TRIM(Applications!D1138),FIND(",",TRIM(Applications!D1138)&amp;",")+1,200)),FIND(",",TRIM(MID(TRIM(Applications!D1138),FIND(",",TRIM(Applications!D1138)&amp;",")+1,200))&amp;",")-1))),IFERROR(VLOOKUP(LOWER(TRIM(LEFT(TRIM(MID(TRIM(Applications!D1138),FIND(",",TRIM(Applications!D1138)&amp;",")+1,200)),FIND(",",TRIM(MID(TRIM(Applications!D1138),FIND(",",TRIM(Applications!D1138)&amp;",")+1,200))&amp;",")-1))),$U$2:$V$67,2,FALSE),"")))</f>
        <v/>
      </c>
      <c r="O1138" s="26">
        <f>IF(M1138="","",IF(N1138="",M1138,M1138&amp;", "&amp;N1138))</f>
        <v/>
      </c>
      <c r="P1138" s="26">
        <f>IF(O1138="","",IF(COUNTIF(O$2:O1138,O1138)=1,COUNTIF(O$2:O$2000,O1138)+(2001-ROW())/100000,""))</f>
        <v/>
      </c>
    </row>
    <row r="1139">
      <c r="A1139" s="26">
        <f>IF(AND(ISNUMBER(Applications!A1139),ISNUMBER(Applications!M1139),OR(UPPER(TRIM(Applications!I1139))="INTERVIEWING",UPPER(TRIM(Applications!I1139))="REJECTED",UPPER(TRIM(Applications!I1139))="OFFER")),IF(Applications!M1139&gt;=Applications!A1139,Applications!M1139-Applications!A1139,""),"")</f>
        <v/>
      </c>
      <c r="B1139" s="26">
        <f>IF(AND(D1139=1,ISNUMBER(Applications!A1139)),WEEKDAY(Applications!A1139),"")</f>
        <v/>
      </c>
      <c r="C1139" s="27">
        <f>IF(AND(D1139=1,ISNUMBER(Applications!A1139)),Applications!A1139-WEEKDAY(Applications!A1139,3),"")</f>
        <v/>
      </c>
      <c r="D1139" s="26">
        <f>IF(OR(UPPER(TRIM(Applications!I1139))="APPLIED",UPPER(TRIM(Applications!I1139))="INTERVIEWING",UPPER(TRIM(Applications!I1139))="REJECTED",UPPER(TRIM(Applications!I1139))="OFFER"),1,0)</f>
        <v/>
      </c>
      <c r="E1139" s="26">
        <f>IF(AND(ISNUMBER(Applications!M1139),OR(N(Applications!O1139)&gt;0,UPPER(TRIM(Applications!I1139))="INTERVIEWING",UPPER(TRIM(Applications!I1139))="OFFER")),Applications!M1139-WEEKDAY(Applications!M1139,3),"")</f>
        <v/>
      </c>
      <c r="F1139" s="26">
        <f>IF(AND(UPPER(TRIM(Applications!I1139))="SKIPPED",ISNUMBER(Applications!A1139)),Applications!A1139-WEEKDAY(Applications!A1139,3),"")</f>
        <v/>
      </c>
      <c r="G1139" s="26">
        <f>IF(AND(UPPER(TRIM(Applications!I1139))="BOOKMARKED",ISNUMBER(Applications!A1139)),Applications!A1139-WEEKDAY(Applications!A1139,3),"")</f>
        <v/>
      </c>
      <c r="H1139" s="26">
        <f>IF(AND(UPPER(TRIM(Applications!I1139))="NOT APPLIED",ISNUMBER(Applications!A1139)),Applications!A1139-WEEKDAY(Applications!A1139,3),"")</f>
        <v/>
      </c>
      <c r="I1139" s="26">
        <f>IF(AND(UPPER(TRIM(Applications!I1139))="REJECTED",ISNUMBER(Applications!M1139)),Applications!M1139-WEEKDAY(Applications!M1139,3),"")</f>
        <v/>
      </c>
      <c r="J1139" s="26">
        <f>IF(AND(UPPER(TRIM(Applications!I1139))="OFFER",ISNUMBER(Applications!M1139)),Applications!M1139-WEEKDAY(Applications!M1139,3),"")</f>
        <v/>
      </c>
      <c r="K1139" s="26">
        <f>IF(TRIM(Applications!J1139)="","",IFERROR(LOOKUP(2,1/ISNUMBER(SEARCH($R$2:$R$25,Applications!J1139)),$S$2:$S$25),""))</f>
        <v/>
      </c>
      <c r="L1139" s="26">
        <f>IF(K1139="","",IF(COUNTIF(K$2:K1139,K1139)=1,COUNTIF(K$2:K$2000,K1139)+(2001-ROW())/100000,""))</f>
        <v/>
      </c>
      <c r="M1139" s="26">
        <f>IF(TRIM(Applications!D1139)="","",TRIM(LEFT(TRIM(Applications!D1139),FIND(",",TRIM(Applications!D1139)&amp;",")-1)))</f>
        <v/>
      </c>
      <c r="N1139" s="26">
        <f>IF(M1139="","",IF(LEN(TRIM(LEFT(TRIM(MID(TRIM(Applications!D1139),FIND(",",TRIM(Applications!D1139)&amp;",")+1,200)),FIND(",",TRIM(MID(TRIM(Applications!D1139),FIND(",",TRIM(Applications!D1139)&amp;",")+1,200))&amp;",")-1)))=2,UPPER(TRIM(LEFT(TRIM(MID(TRIM(Applications!D1139),FIND(",",TRIM(Applications!D1139)&amp;",")+1,200)),FIND(",",TRIM(MID(TRIM(Applications!D1139),FIND(",",TRIM(Applications!D1139)&amp;",")+1,200))&amp;",")-1))),IFERROR(VLOOKUP(LOWER(TRIM(LEFT(TRIM(MID(TRIM(Applications!D1139),FIND(",",TRIM(Applications!D1139)&amp;",")+1,200)),FIND(",",TRIM(MID(TRIM(Applications!D1139),FIND(",",TRIM(Applications!D1139)&amp;",")+1,200))&amp;",")-1))),$U$2:$V$67,2,FALSE),"")))</f>
        <v/>
      </c>
      <c r="O1139" s="26">
        <f>IF(M1139="","",IF(N1139="",M1139,M1139&amp;", "&amp;N1139))</f>
        <v/>
      </c>
      <c r="P1139" s="26">
        <f>IF(O1139="","",IF(COUNTIF(O$2:O1139,O1139)=1,COUNTIF(O$2:O$2000,O1139)+(2001-ROW())/100000,""))</f>
        <v/>
      </c>
    </row>
    <row r="1140">
      <c r="A1140" s="26">
        <f>IF(AND(ISNUMBER(Applications!A1140),ISNUMBER(Applications!M1140),OR(UPPER(TRIM(Applications!I1140))="INTERVIEWING",UPPER(TRIM(Applications!I1140))="REJECTED",UPPER(TRIM(Applications!I1140))="OFFER")),IF(Applications!M1140&gt;=Applications!A1140,Applications!M1140-Applications!A1140,""),"")</f>
        <v/>
      </c>
      <c r="B1140" s="26">
        <f>IF(AND(D1140=1,ISNUMBER(Applications!A1140)),WEEKDAY(Applications!A1140),"")</f>
        <v/>
      </c>
      <c r="C1140" s="27">
        <f>IF(AND(D1140=1,ISNUMBER(Applications!A1140)),Applications!A1140-WEEKDAY(Applications!A1140,3),"")</f>
        <v/>
      </c>
      <c r="D1140" s="26">
        <f>IF(OR(UPPER(TRIM(Applications!I1140))="APPLIED",UPPER(TRIM(Applications!I1140))="INTERVIEWING",UPPER(TRIM(Applications!I1140))="REJECTED",UPPER(TRIM(Applications!I1140))="OFFER"),1,0)</f>
        <v/>
      </c>
      <c r="E1140" s="26">
        <f>IF(AND(ISNUMBER(Applications!M1140),OR(N(Applications!O1140)&gt;0,UPPER(TRIM(Applications!I1140))="INTERVIEWING",UPPER(TRIM(Applications!I1140))="OFFER")),Applications!M1140-WEEKDAY(Applications!M1140,3),"")</f>
        <v/>
      </c>
      <c r="F1140" s="26">
        <f>IF(AND(UPPER(TRIM(Applications!I1140))="SKIPPED",ISNUMBER(Applications!A1140)),Applications!A1140-WEEKDAY(Applications!A1140,3),"")</f>
        <v/>
      </c>
      <c r="G1140" s="26">
        <f>IF(AND(UPPER(TRIM(Applications!I1140))="BOOKMARKED",ISNUMBER(Applications!A1140)),Applications!A1140-WEEKDAY(Applications!A1140,3),"")</f>
        <v/>
      </c>
      <c r="H1140" s="26">
        <f>IF(AND(UPPER(TRIM(Applications!I1140))="NOT APPLIED",ISNUMBER(Applications!A1140)),Applications!A1140-WEEKDAY(Applications!A1140,3),"")</f>
        <v/>
      </c>
      <c r="I1140" s="26">
        <f>IF(AND(UPPER(TRIM(Applications!I1140))="REJECTED",ISNUMBER(Applications!M1140)),Applications!M1140-WEEKDAY(Applications!M1140,3),"")</f>
        <v/>
      </c>
      <c r="J1140" s="26">
        <f>IF(AND(UPPER(TRIM(Applications!I1140))="OFFER",ISNUMBER(Applications!M1140)),Applications!M1140-WEEKDAY(Applications!M1140,3),"")</f>
        <v/>
      </c>
      <c r="K1140" s="26">
        <f>IF(TRIM(Applications!J1140)="","",IFERROR(LOOKUP(2,1/ISNUMBER(SEARCH($R$2:$R$25,Applications!J1140)),$S$2:$S$25),""))</f>
        <v/>
      </c>
      <c r="L1140" s="26">
        <f>IF(K1140="","",IF(COUNTIF(K$2:K1140,K1140)=1,COUNTIF(K$2:K$2000,K1140)+(2001-ROW())/100000,""))</f>
        <v/>
      </c>
      <c r="M1140" s="26">
        <f>IF(TRIM(Applications!D1140)="","",TRIM(LEFT(TRIM(Applications!D1140),FIND(",",TRIM(Applications!D1140)&amp;",")-1)))</f>
        <v/>
      </c>
      <c r="N1140" s="26">
        <f>IF(M1140="","",IF(LEN(TRIM(LEFT(TRIM(MID(TRIM(Applications!D1140),FIND(",",TRIM(Applications!D1140)&amp;",")+1,200)),FIND(",",TRIM(MID(TRIM(Applications!D1140),FIND(",",TRIM(Applications!D1140)&amp;",")+1,200))&amp;",")-1)))=2,UPPER(TRIM(LEFT(TRIM(MID(TRIM(Applications!D1140),FIND(",",TRIM(Applications!D1140)&amp;",")+1,200)),FIND(",",TRIM(MID(TRIM(Applications!D1140),FIND(",",TRIM(Applications!D1140)&amp;",")+1,200))&amp;",")-1))),IFERROR(VLOOKUP(LOWER(TRIM(LEFT(TRIM(MID(TRIM(Applications!D1140),FIND(",",TRIM(Applications!D1140)&amp;",")+1,200)),FIND(",",TRIM(MID(TRIM(Applications!D1140),FIND(",",TRIM(Applications!D1140)&amp;",")+1,200))&amp;",")-1))),$U$2:$V$67,2,FALSE),"")))</f>
        <v/>
      </c>
      <c r="O1140" s="26">
        <f>IF(M1140="","",IF(N1140="",M1140,M1140&amp;", "&amp;N1140))</f>
        <v/>
      </c>
      <c r="P1140" s="26">
        <f>IF(O1140="","",IF(COUNTIF(O$2:O1140,O1140)=1,COUNTIF(O$2:O$2000,O1140)+(2001-ROW())/100000,""))</f>
        <v/>
      </c>
    </row>
    <row r="1141">
      <c r="A1141" s="26">
        <f>IF(AND(ISNUMBER(Applications!A1141),ISNUMBER(Applications!M1141),OR(UPPER(TRIM(Applications!I1141))="INTERVIEWING",UPPER(TRIM(Applications!I1141))="REJECTED",UPPER(TRIM(Applications!I1141))="OFFER")),IF(Applications!M1141&gt;=Applications!A1141,Applications!M1141-Applications!A1141,""),"")</f>
        <v/>
      </c>
      <c r="B1141" s="26">
        <f>IF(AND(D1141=1,ISNUMBER(Applications!A1141)),WEEKDAY(Applications!A1141),"")</f>
        <v/>
      </c>
      <c r="C1141" s="27">
        <f>IF(AND(D1141=1,ISNUMBER(Applications!A1141)),Applications!A1141-WEEKDAY(Applications!A1141,3),"")</f>
        <v/>
      </c>
      <c r="D1141" s="26">
        <f>IF(OR(UPPER(TRIM(Applications!I1141))="APPLIED",UPPER(TRIM(Applications!I1141))="INTERVIEWING",UPPER(TRIM(Applications!I1141))="REJECTED",UPPER(TRIM(Applications!I1141))="OFFER"),1,0)</f>
        <v/>
      </c>
      <c r="E1141" s="26">
        <f>IF(AND(ISNUMBER(Applications!M1141),OR(N(Applications!O1141)&gt;0,UPPER(TRIM(Applications!I1141))="INTERVIEWING",UPPER(TRIM(Applications!I1141))="OFFER")),Applications!M1141-WEEKDAY(Applications!M1141,3),"")</f>
        <v/>
      </c>
      <c r="F1141" s="26">
        <f>IF(AND(UPPER(TRIM(Applications!I1141))="SKIPPED",ISNUMBER(Applications!A1141)),Applications!A1141-WEEKDAY(Applications!A1141,3),"")</f>
        <v/>
      </c>
      <c r="G1141" s="26">
        <f>IF(AND(UPPER(TRIM(Applications!I1141))="BOOKMARKED",ISNUMBER(Applications!A1141)),Applications!A1141-WEEKDAY(Applications!A1141,3),"")</f>
        <v/>
      </c>
      <c r="H1141" s="26">
        <f>IF(AND(UPPER(TRIM(Applications!I1141))="NOT APPLIED",ISNUMBER(Applications!A1141)),Applications!A1141-WEEKDAY(Applications!A1141,3),"")</f>
        <v/>
      </c>
      <c r="I1141" s="26">
        <f>IF(AND(UPPER(TRIM(Applications!I1141))="REJECTED",ISNUMBER(Applications!M1141)),Applications!M1141-WEEKDAY(Applications!M1141,3),"")</f>
        <v/>
      </c>
      <c r="J1141" s="26">
        <f>IF(AND(UPPER(TRIM(Applications!I1141))="OFFER",ISNUMBER(Applications!M1141)),Applications!M1141-WEEKDAY(Applications!M1141,3),"")</f>
        <v/>
      </c>
      <c r="K1141" s="26">
        <f>IF(TRIM(Applications!J1141)="","",IFERROR(LOOKUP(2,1/ISNUMBER(SEARCH($R$2:$R$25,Applications!J1141)),$S$2:$S$25),""))</f>
        <v/>
      </c>
      <c r="L1141" s="26">
        <f>IF(K1141="","",IF(COUNTIF(K$2:K1141,K1141)=1,COUNTIF(K$2:K$2000,K1141)+(2001-ROW())/100000,""))</f>
        <v/>
      </c>
      <c r="M1141" s="26">
        <f>IF(TRIM(Applications!D1141)="","",TRIM(LEFT(TRIM(Applications!D1141),FIND(",",TRIM(Applications!D1141)&amp;",")-1)))</f>
        <v/>
      </c>
      <c r="N1141" s="26">
        <f>IF(M1141="","",IF(LEN(TRIM(LEFT(TRIM(MID(TRIM(Applications!D1141),FIND(",",TRIM(Applications!D1141)&amp;",")+1,200)),FIND(",",TRIM(MID(TRIM(Applications!D1141),FIND(",",TRIM(Applications!D1141)&amp;",")+1,200))&amp;",")-1)))=2,UPPER(TRIM(LEFT(TRIM(MID(TRIM(Applications!D1141),FIND(",",TRIM(Applications!D1141)&amp;",")+1,200)),FIND(",",TRIM(MID(TRIM(Applications!D1141),FIND(",",TRIM(Applications!D1141)&amp;",")+1,200))&amp;",")-1))),IFERROR(VLOOKUP(LOWER(TRIM(LEFT(TRIM(MID(TRIM(Applications!D1141),FIND(",",TRIM(Applications!D1141)&amp;",")+1,200)),FIND(",",TRIM(MID(TRIM(Applications!D1141),FIND(",",TRIM(Applications!D1141)&amp;",")+1,200))&amp;",")-1))),$U$2:$V$67,2,FALSE),"")))</f>
        <v/>
      </c>
      <c r="O1141" s="26">
        <f>IF(M1141="","",IF(N1141="",M1141,M1141&amp;", "&amp;N1141))</f>
        <v/>
      </c>
      <c r="P1141" s="26">
        <f>IF(O1141="","",IF(COUNTIF(O$2:O1141,O1141)=1,COUNTIF(O$2:O$2000,O1141)+(2001-ROW())/100000,""))</f>
        <v/>
      </c>
    </row>
    <row r="1142">
      <c r="A1142" s="26">
        <f>IF(AND(ISNUMBER(Applications!A1142),ISNUMBER(Applications!M1142),OR(UPPER(TRIM(Applications!I1142))="INTERVIEWING",UPPER(TRIM(Applications!I1142))="REJECTED",UPPER(TRIM(Applications!I1142))="OFFER")),IF(Applications!M1142&gt;=Applications!A1142,Applications!M1142-Applications!A1142,""),"")</f>
        <v/>
      </c>
      <c r="B1142" s="26">
        <f>IF(AND(D1142=1,ISNUMBER(Applications!A1142)),WEEKDAY(Applications!A1142),"")</f>
        <v/>
      </c>
      <c r="C1142" s="27">
        <f>IF(AND(D1142=1,ISNUMBER(Applications!A1142)),Applications!A1142-WEEKDAY(Applications!A1142,3),"")</f>
        <v/>
      </c>
      <c r="D1142" s="26">
        <f>IF(OR(UPPER(TRIM(Applications!I1142))="APPLIED",UPPER(TRIM(Applications!I1142))="INTERVIEWING",UPPER(TRIM(Applications!I1142))="REJECTED",UPPER(TRIM(Applications!I1142))="OFFER"),1,0)</f>
        <v/>
      </c>
      <c r="E1142" s="26">
        <f>IF(AND(ISNUMBER(Applications!M1142),OR(N(Applications!O1142)&gt;0,UPPER(TRIM(Applications!I1142))="INTERVIEWING",UPPER(TRIM(Applications!I1142))="OFFER")),Applications!M1142-WEEKDAY(Applications!M1142,3),"")</f>
        <v/>
      </c>
      <c r="F1142" s="26">
        <f>IF(AND(UPPER(TRIM(Applications!I1142))="SKIPPED",ISNUMBER(Applications!A1142)),Applications!A1142-WEEKDAY(Applications!A1142,3),"")</f>
        <v/>
      </c>
      <c r="G1142" s="26">
        <f>IF(AND(UPPER(TRIM(Applications!I1142))="BOOKMARKED",ISNUMBER(Applications!A1142)),Applications!A1142-WEEKDAY(Applications!A1142,3),"")</f>
        <v/>
      </c>
      <c r="H1142" s="26">
        <f>IF(AND(UPPER(TRIM(Applications!I1142))="NOT APPLIED",ISNUMBER(Applications!A1142)),Applications!A1142-WEEKDAY(Applications!A1142,3),"")</f>
        <v/>
      </c>
      <c r="I1142" s="26">
        <f>IF(AND(UPPER(TRIM(Applications!I1142))="REJECTED",ISNUMBER(Applications!M1142)),Applications!M1142-WEEKDAY(Applications!M1142,3),"")</f>
        <v/>
      </c>
      <c r="J1142" s="26">
        <f>IF(AND(UPPER(TRIM(Applications!I1142))="OFFER",ISNUMBER(Applications!M1142)),Applications!M1142-WEEKDAY(Applications!M1142,3),"")</f>
        <v/>
      </c>
      <c r="K1142" s="26">
        <f>IF(TRIM(Applications!J1142)="","",IFERROR(LOOKUP(2,1/ISNUMBER(SEARCH($R$2:$R$25,Applications!J1142)),$S$2:$S$25),""))</f>
        <v/>
      </c>
      <c r="L1142" s="26">
        <f>IF(K1142="","",IF(COUNTIF(K$2:K1142,K1142)=1,COUNTIF(K$2:K$2000,K1142)+(2001-ROW())/100000,""))</f>
        <v/>
      </c>
      <c r="M1142" s="26">
        <f>IF(TRIM(Applications!D1142)="","",TRIM(LEFT(TRIM(Applications!D1142),FIND(",",TRIM(Applications!D1142)&amp;",")-1)))</f>
        <v/>
      </c>
      <c r="N1142" s="26">
        <f>IF(M1142="","",IF(LEN(TRIM(LEFT(TRIM(MID(TRIM(Applications!D1142),FIND(",",TRIM(Applications!D1142)&amp;",")+1,200)),FIND(",",TRIM(MID(TRIM(Applications!D1142),FIND(",",TRIM(Applications!D1142)&amp;",")+1,200))&amp;",")-1)))=2,UPPER(TRIM(LEFT(TRIM(MID(TRIM(Applications!D1142),FIND(",",TRIM(Applications!D1142)&amp;",")+1,200)),FIND(",",TRIM(MID(TRIM(Applications!D1142),FIND(",",TRIM(Applications!D1142)&amp;",")+1,200))&amp;",")-1))),IFERROR(VLOOKUP(LOWER(TRIM(LEFT(TRIM(MID(TRIM(Applications!D1142),FIND(",",TRIM(Applications!D1142)&amp;",")+1,200)),FIND(",",TRIM(MID(TRIM(Applications!D1142),FIND(",",TRIM(Applications!D1142)&amp;",")+1,200))&amp;",")-1))),$U$2:$V$67,2,FALSE),"")))</f>
        <v/>
      </c>
      <c r="O1142" s="26">
        <f>IF(M1142="","",IF(N1142="",M1142,M1142&amp;", "&amp;N1142))</f>
        <v/>
      </c>
      <c r="P1142" s="26">
        <f>IF(O1142="","",IF(COUNTIF(O$2:O1142,O1142)=1,COUNTIF(O$2:O$2000,O1142)+(2001-ROW())/100000,""))</f>
        <v/>
      </c>
    </row>
    <row r="1143">
      <c r="A1143" s="26">
        <f>IF(AND(ISNUMBER(Applications!A1143),ISNUMBER(Applications!M1143),OR(UPPER(TRIM(Applications!I1143))="INTERVIEWING",UPPER(TRIM(Applications!I1143))="REJECTED",UPPER(TRIM(Applications!I1143))="OFFER")),IF(Applications!M1143&gt;=Applications!A1143,Applications!M1143-Applications!A1143,""),"")</f>
        <v/>
      </c>
      <c r="B1143" s="26">
        <f>IF(AND(D1143=1,ISNUMBER(Applications!A1143)),WEEKDAY(Applications!A1143),"")</f>
        <v/>
      </c>
      <c r="C1143" s="27">
        <f>IF(AND(D1143=1,ISNUMBER(Applications!A1143)),Applications!A1143-WEEKDAY(Applications!A1143,3),"")</f>
        <v/>
      </c>
      <c r="D1143" s="26">
        <f>IF(OR(UPPER(TRIM(Applications!I1143))="APPLIED",UPPER(TRIM(Applications!I1143))="INTERVIEWING",UPPER(TRIM(Applications!I1143))="REJECTED",UPPER(TRIM(Applications!I1143))="OFFER"),1,0)</f>
        <v/>
      </c>
      <c r="E1143" s="26">
        <f>IF(AND(ISNUMBER(Applications!M1143),OR(N(Applications!O1143)&gt;0,UPPER(TRIM(Applications!I1143))="INTERVIEWING",UPPER(TRIM(Applications!I1143))="OFFER")),Applications!M1143-WEEKDAY(Applications!M1143,3),"")</f>
        <v/>
      </c>
      <c r="F1143" s="26">
        <f>IF(AND(UPPER(TRIM(Applications!I1143))="SKIPPED",ISNUMBER(Applications!A1143)),Applications!A1143-WEEKDAY(Applications!A1143,3),"")</f>
        <v/>
      </c>
      <c r="G1143" s="26">
        <f>IF(AND(UPPER(TRIM(Applications!I1143))="BOOKMARKED",ISNUMBER(Applications!A1143)),Applications!A1143-WEEKDAY(Applications!A1143,3),"")</f>
        <v/>
      </c>
      <c r="H1143" s="26">
        <f>IF(AND(UPPER(TRIM(Applications!I1143))="NOT APPLIED",ISNUMBER(Applications!A1143)),Applications!A1143-WEEKDAY(Applications!A1143,3),"")</f>
        <v/>
      </c>
      <c r="I1143" s="26">
        <f>IF(AND(UPPER(TRIM(Applications!I1143))="REJECTED",ISNUMBER(Applications!M1143)),Applications!M1143-WEEKDAY(Applications!M1143,3),"")</f>
        <v/>
      </c>
      <c r="J1143" s="26">
        <f>IF(AND(UPPER(TRIM(Applications!I1143))="OFFER",ISNUMBER(Applications!M1143)),Applications!M1143-WEEKDAY(Applications!M1143,3),"")</f>
        <v/>
      </c>
      <c r="K1143" s="26">
        <f>IF(TRIM(Applications!J1143)="","",IFERROR(LOOKUP(2,1/ISNUMBER(SEARCH($R$2:$R$25,Applications!J1143)),$S$2:$S$25),""))</f>
        <v/>
      </c>
      <c r="L1143" s="26">
        <f>IF(K1143="","",IF(COUNTIF(K$2:K1143,K1143)=1,COUNTIF(K$2:K$2000,K1143)+(2001-ROW())/100000,""))</f>
        <v/>
      </c>
      <c r="M1143" s="26">
        <f>IF(TRIM(Applications!D1143)="","",TRIM(LEFT(TRIM(Applications!D1143),FIND(",",TRIM(Applications!D1143)&amp;",")-1)))</f>
        <v/>
      </c>
      <c r="N1143" s="26">
        <f>IF(M1143="","",IF(LEN(TRIM(LEFT(TRIM(MID(TRIM(Applications!D1143),FIND(",",TRIM(Applications!D1143)&amp;",")+1,200)),FIND(",",TRIM(MID(TRIM(Applications!D1143),FIND(",",TRIM(Applications!D1143)&amp;",")+1,200))&amp;",")-1)))=2,UPPER(TRIM(LEFT(TRIM(MID(TRIM(Applications!D1143),FIND(",",TRIM(Applications!D1143)&amp;",")+1,200)),FIND(",",TRIM(MID(TRIM(Applications!D1143),FIND(",",TRIM(Applications!D1143)&amp;",")+1,200))&amp;",")-1))),IFERROR(VLOOKUP(LOWER(TRIM(LEFT(TRIM(MID(TRIM(Applications!D1143),FIND(",",TRIM(Applications!D1143)&amp;",")+1,200)),FIND(",",TRIM(MID(TRIM(Applications!D1143),FIND(",",TRIM(Applications!D1143)&amp;",")+1,200))&amp;",")-1))),$U$2:$V$67,2,FALSE),"")))</f>
        <v/>
      </c>
      <c r="O1143" s="26">
        <f>IF(M1143="","",IF(N1143="",M1143,M1143&amp;", "&amp;N1143))</f>
        <v/>
      </c>
      <c r="P1143" s="26">
        <f>IF(O1143="","",IF(COUNTIF(O$2:O1143,O1143)=1,COUNTIF(O$2:O$2000,O1143)+(2001-ROW())/100000,""))</f>
        <v/>
      </c>
    </row>
    <row r="1144">
      <c r="A1144" s="26">
        <f>IF(AND(ISNUMBER(Applications!A1144),ISNUMBER(Applications!M1144),OR(UPPER(TRIM(Applications!I1144))="INTERVIEWING",UPPER(TRIM(Applications!I1144))="REJECTED",UPPER(TRIM(Applications!I1144))="OFFER")),IF(Applications!M1144&gt;=Applications!A1144,Applications!M1144-Applications!A1144,""),"")</f>
        <v/>
      </c>
      <c r="B1144" s="26">
        <f>IF(AND(D1144=1,ISNUMBER(Applications!A1144)),WEEKDAY(Applications!A1144),"")</f>
        <v/>
      </c>
      <c r="C1144" s="27">
        <f>IF(AND(D1144=1,ISNUMBER(Applications!A1144)),Applications!A1144-WEEKDAY(Applications!A1144,3),"")</f>
        <v/>
      </c>
      <c r="D1144" s="26">
        <f>IF(OR(UPPER(TRIM(Applications!I1144))="APPLIED",UPPER(TRIM(Applications!I1144))="INTERVIEWING",UPPER(TRIM(Applications!I1144))="REJECTED",UPPER(TRIM(Applications!I1144))="OFFER"),1,0)</f>
        <v/>
      </c>
      <c r="E1144" s="26">
        <f>IF(AND(ISNUMBER(Applications!M1144),OR(N(Applications!O1144)&gt;0,UPPER(TRIM(Applications!I1144))="INTERVIEWING",UPPER(TRIM(Applications!I1144))="OFFER")),Applications!M1144-WEEKDAY(Applications!M1144,3),"")</f>
        <v/>
      </c>
      <c r="F1144" s="26">
        <f>IF(AND(UPPER(TRIM(Applications!I1144))="SKIPPED",ISNUMBER(Applications!A1144)),Applications!A1144-WEEKDAY(Applications!A1144,3),"")</f>
        <v/>
      </c>
      <c r="G1144" s="26">
        <f>IF(AND(UPPER(TRIM(Applications!I1144))="BOOKMARKED",ISNUMBER(Applications!A1144)),Applications!A1144-WEEKDAY(Applications!A1144,3),"")</f>
        <v/>
      </c>
      <c r="H1144" s="26">
        <f>IF(AND(UPPER(TRIM(Applications!I1144))="NOT APPLIED",ISNUMBER(Applications!A1144)),Applications!A1144-WEEKDAY(Applications!A1144,3),"")</f>
        <v/>
      </c>
      <c r="I1144" s="26">
        <f>IF(AND(UPPER(TRIM(Applications!I1144))="REJECTED",ISNUMBER(Applications!M1144)),Applications!M1144-WEEKDAY(Applications!M1144,3),"")</f>
        <v/>
      </c>
      <c r="J1144" s="26">
        <f>IF(AND(UPPER(TRIM(Applications!I1144))="OFFER",ISNUMBER(Applications!M1144)),Applications!M1144-WEEKDAY(Applications!M1144,3),"")</f>
        <v/>
      </c>
      <c r="K1144" s="26">
        <f>IF(TRIM(Applications!J1144)="","",IFERROR(LOOKUP(2,1/ISNUMBER(SEARCH($R$2:$R$25,Applications!J1144)),$S$2:$S$25),""))</f>
        <v/>
      </c>
      <c r="L1144" s="26">
        <f>IF(K1144="","",IF(COUNTIF(K$2:K1144,K1144)=1,COUNTIF(K$2:K$2000,K1144)+(2001-ROW())/100000,""))</f>
        <v/>
      </c>
      <c r="M1144" s="26">
        <f>IF(TRIM(Applications!D1144)="","",TRIM(LEFT(TRIM(Applications!D1144),FIND(",",TRIM(Applications!D1144)&amp;",")-1)))</f>
        <v/>
      </c>
      <c r="N1144" s="26">
        <f>IF(M1144="","",IF(LEN(TRIM(LEFT(TRIM(MID(TRIM(Applications!D1144),FIND(",",TRIM(Applications!D1144)&amp;",")+1,200)),FIND(",",TRIM(MID(TRIM(Applications!D1144),FIND(",",TRIM(Applications!D1144)&amp;",")+1,200))&amp;",")-1)))=2,UPPER(TRIM(LEFT(TRIM(MID(TRIM(Applications!D1144),FIND(",",TRIM(Applications!D1144)&amp;",")+1,200)),FIND(",",TRIM(MID(TRIM(Applications!D1144),FIND(",",TRIM(Applications!D1144)&amp;",")+1,200))&amp;",")-1))),IFERROR(VLOOKUP(LOWER(TRIM(LEFT(TRIM(MID(TRIM(Applications!D1144),FIND(",",TRIM(Applications!D1144)&amp;",")+1,200)),FIND(",",TRIM(MID(TRIM(Applications!D1144),FIND(",",TRIM(Applications!D1144)&amp;",")+1,200))&amp;",")-1))),$U$2:$V$67,2,FALSE),"")))</f>
        <v/>
      </c>
      <c r="O1144" s="26">
        <f>IF(M1144="","",IF(N1144="",M1144,M1144&amp;", "&amp;N1144))</f>
        <v/>
      </c>
      <c r="P1144" s="26">
        <f>IF(O1144="","",IF(COUNTIF(O$2:O1144,O1144)=1,COUNTIF(O$2:O$2000,O1144)+(2001-ROW())/100000,""))</f>
        <v/>
      </c>
    </row>
    <row r="1145">
      <c r="A1145" s="26">
        <f>IF(AND(ISNUMBER(Applications!A1145),ISNUMBER(Applications!M1145),OR(UPPER(TRIM(Applications!I1145))="INTERVIEWING",UPPER(TRIM(Applications!I1145))="REJECTED",UPPER(TRIM(Applications!I1145))="OFFER")),IF(Applications!M1145&gt;=Applications!A1145,Applications!M1145-Applications!A1145,""),"")</f>
        <v/>
      </c>
      <c r="B1145" s="26">
        <f>IF(AND(D1145=1,ISNUMBER(Applications!A1145)),WEEKDAY(Applications!A1145),"")</f>
        <v/>
      </c>
      <c r="C1145" s="27">
        <f>IF(AND(D1145=1,ISNUMBER(Applications!A1145)),Applications!A1145-WEEKDAY(Applications!A1145,3),"")</f>
        <v/>
      </c>
      <c r="D1145" s="26">
        <f>IF(OR(UPPER(TRIM(Applications!I1145))="APPLIED",UPPER(TRIM(Applications!I1145))="INTERVIEWING",UPPER(TRIM(Applications!I1145))="REJECTED",UPPER(TRIM(Applications!I1145))="OFFER"),1,0)</f>
        <v/>
      </c>
      <c r="E1145" s="26">
        <f>IF(AND(ISNUMBER(Applications!M1145),OR(N(Applications!O1145)&gt;0,UPPER(TRIM(Applications!I1145))="INTERVIEWING",UPPER(TRIM(Applications!I1145))="OFFER")),Applications!M1145-WEEKDAY(Applications!M1145,3),"")</f>
        <v/>
      </c>
      <c r="F1145" s="26">
        <f>IF(AND(UPPER(TRIM(Applications!I1145))="SKIPPED",ISNUMBER(Applications!A1145)),Applications!A1145-WEEKDAY(Applications!A1145,3),"")</f>
        <v/>
      </c>
      <c r="G1145" s="26">
        <f>IF(AND(UPPER(TRIM(Applications!I1145))="BOOKMARKED",ISNUMBER(Applications!A1145)),Applications!A1145-WEEKDAY(Applications!A1145,3),"")</f>
        <v/>
      </c>
      <c r="H1145" s="26">
        <f>IF(AND(UPPER(TRIM(Applications!I1145))="NOT APPLIED",ISNUMBER(Applications!A1145)),Applications!A1145-WEEKDAY(Applications!A1145,3),"")</f>
        <v/>
      </c>
      <c r="I1145" s="26">
        <f>IF(AND(UPPER(TRIM(Applications!I1145))="REJECTED",ISNUMBER(Applications!M1145)),Applications!M1145-WEEKDAY(Applications!M1145,3),"")</f>
        <v/>
      </c>
      <c r="J1145" s="26">
        <f>IF(AND(UPPER(TRIM(Applications!I1145))="OFFER",ISNUMBER(Applications!M1145)),Applications!M1145-WEEKDAY(Applications!M1145,3),"")</f>
        <v/>
      </c>
      <c r="K1145" s="26">
        <f>IF(TRIM(Applications!J1145)="","",IFERROR(LOOKUP(2,1/ISNUMBER(SEARCH($R$2:$R$25,Applications!J1145)),$S$2:$S$25),""))</f>
        <v/>
      </c>
      <c r="L1145" s="26">
        <f>IF(K1145="","",IF(COUNTIF(K$2:K1145,K1145)=1,COUNTIF(K$2:K$2000,K1145)+(2001-ROW())/100000,""))</f>
        <v/>
      </c>
      <c r="M1145" s="26">
        <f>IF(TRIM(Applications!D1145)="","",TRIM(LEFT(TRIM(Applications!D1145),FIND(",",TRIM(Applications!D1145)&amp;",")-1)))</f>
        <v/>
      </c>
      <c r="N1145" s="26">
        <f>IF(M1145="","",IF(LEN(TRIM(LEFT(TRIM(MID(TRIM(Applications!D1145),FIND(",",TRIM(Applications!D1145)&amp;",")+1,200)),FIND(",",TRIM(MID(TRIM(Applications!D1145),FIND(",",TRIM(Applications!D1145)&amp;",")+1,200))&amp;",")-1)))=2,UPPER(TRIM(LEFT(TRIM(MID(TRIM(Applications!D1145),FIND(",",TRIM(Applications!D1145)&amp;",")+1,200)),FIND(",",TRIM(MID(TRIM(Applications!D1145),FIND(",",TRIM(Applications!D1145)&amp;",")+1,200))&amp;",")-1))),IFERROR(VLOOKUP(LOWER(TRIM(LEFT(TRIM(MID(TRIM(Applications!D1145),FIND(",",TRIM(Applications!D1145)&amp;",")+1,200)),FIND(",",TRIM(MID(TRIM(Applications!D1145),FIND(",",TRIM(Applications!D1145)&amp;",")+1,200))&amp;",")-1))),$U$2:$V$67,2,FALSE),"")))</f>
        <v/>
      </c>
      <c r="O1145" s="26">
        <f>IF(M1145="","",IF(N1145="",M1145,M1145&amp;", "&amp;N1145))</f>
        <v/>
      </c>
      <c r="P1145" s="26">
        <f>IF(O1145="","",IF(COUNTIF(O$2:O1145,O1145)=1,COUNTIF(O$2:O$2000,O1145)+(2001-ROW())/100000,""))</f>
        <v/>
      </c>
    </row>
    <row r="1146">
      <c r="A1146" s="26">
        <f>IF(AND(ISNUMBER(Applications!A1146),ISNUMBER(Applications!M1146),OR(UPPER(TRIM(Applications!I1146))="INTERVIEWING",UPPER(TRIM(Applications!I1146))="REJECTED",UPPER(TRIM(Applications!I1146))="OFFER")),IF(Applications!M1146&gt;=Applications!A1146,Applications!M1146-Applications!A1146,""),"")</f>
        <v/>
      </c>
      <c r="B1146" s="26">
        <f>IF(AND(D1146=1,ISNUMBER(Applications!A1146)),WEEKDAY(Applications!A1146),"")</f>
        <v/>
      </c>
      <c r="C1146" s="27">
        <f>IF(AND(D1146=1,ISNUMBER(Applications!A1146)),Applications!A1146-WEEKDAY(Applications!A1146,3),"")</f>
        <v/>
      </c>
      <c r="D1146" s="26">
        <f>IF(OR(UPPER(TRIM(Applications!I1146))="APPLIED",UPPER(TRIM(Applications!I1146))="INTERVIEWING",UPPER(TRIM(Applications!I1146))="REJECTED",UPPER(TRIM(Applications!I1146))="OFFER"),1,0)</f>
        <v/>
      </c>
      <c r="E1146" s="26">
        <f>IF(AND(ISNUMBER(Applications!M1146),OR(N(Applications!O1146)&gt;0,UPPER(TRIM(Applications!I1146))="INTERVIEWING",UPPER(TRIM(Applications!I1146))="OFFER")),Applications!M1146-WEEKDAY(Applications!M1146,3),"")</f>
        <v/>
      </c>
      <c r="F1146" s="26">
        <f>IF(AND(UPPER(TRIM(Applications!I1146))="SKIPPED",ISNUMBER(Applications!A1146)),Applications!A1146-WEEKDAY(Applications!A1146,3),"")</f>
        <v/>
      </c>
      <c r="G1146" s="26">
        <f>IF(AND(UPPER(TRIM(Applications!I1146))="BOOKMARKED",ISNUMBER(Applications!A1146)),Applications!A1146-WEEKDAY(Applications!A1146,3),"")</f>
        <v/>
      </c>
      <c r="H1146" s="26">
        <f>IF(AND(UPPER(TRIM(Applications!I1146))="NOT APPLIED",ISNUMBER(Applications!A1146)),Applications!A1146-WEEKDAY(Applications!A1146,3),"")</f>
        <v/>
      </c>
      <c r="I1146" s="26">
        <f>IF(AND(UPPER(TRIM(Applications!I1146))="REJECTED",ISNUMBER(Applications!M1146)),Applications!M1146-WEEKDAY(Applications!M1146,3),"")</f>
        <v/>
      </c>
      <c r="J1146" s="26">
        <f>IF(AND(UPPER(TRIM(Applications!I1146))="OFFER",ISNUMBER(Applications!M1146)),Applications!M1146-WEEKDAY(Applications!M1146,3),"")</f>
        <v/>
      </c>
      <c r="K1146" s="26">
        <f>IF(TRIM(Applications!J1146)="","",IFERROR(LOOKUP(2,1/ISNUMBER(SEARCH($R$2:$R$25,Applications!J1146)),$S$2:$S$25),""))</f>
        <v/>
      </c>
      <c r="L1146" s="26">
        <f>IF(K1146="","",IF(COUNTIF(K$2:K1146,K1146)=1,COUNTIF(K$2:K$2000,K1146)+(2001-ROW())/100000,""))</f>
        <v/>
      </c>
      <c r="M1146" s="26">
        <f>IF(TRIM(Applications!D1146)="","",TRIM(LEFT(TRIM(Applications!D1146),FIND(",",TRIM(Applications!D1146)&amp;",")-1)))</f>
        <v/>
      </c>
      <c r="N1146" s="26">
        <f>IF(M1146="","",IF(LEN(TRIM(LEFT(TRIM(MID(TRIM(Applications!D1146),FIND(",",TRIM(Applications!D1146)&amp;",")+1,200)),FIND(",",TRIM(MID(TRIM(Applications!D1146),FIND(",",TRIM(Applications!D1146)&amp;",")+1,200))&amp;",")-1)))=2,UPPER(TRIM(LEFT(TRIM(MID(TRIM(Applications!D1146),FIND(",",TRIM(Applications!D1146)&amp;",")+1,200)),FIND(",",TRIM(MID(TRIM(Applications!D1146),FIND(",",TRIM(Applications!D1146)&amp;",")+1,200))&amp;",")-1))),IFERROR(VLOOKUP(LOWER(TRIM(LEFT(TRIM(MID(TRIM(Applications!D1146),FIND(",",TRIM(Applications!D1146)&amp;",")+1,200)),FIND(",",TRIM(MID(TRIM(Applications!D1146),FIND(",",TRIM(Applications!D1146)&amp;",")+1,200))&amp;",")-1))),$U$2:$V$67,2,FALSE),"")))</f>
        <v/>
      </c>
      <c r="O1146" s="26">
        <f>IF(M1146="","",IF(N1146="",M1146,M1146&amp;", "&amp;N1146))</f>
        <v/>
      </c>
      <c r="P1146" s="26">
        <f>IF(O1146="","",IF(COUNTIF(O$2:O1146,O1146)=1,COUNTIF(O$2:O$2000,O1146)+(2001-ROW())/100000,""))</f>
        <v/>
      </c>
    </row>
    <row r="1147">
      <c r="A1147" s="26">
        <f>IF(AND(ISNUMBER(Applications!A1147),ISNUMBER(Applications!M1147),OR(UPPER(TRIM(Applications!I1147))="INTERVIEWING",UPPER(TRIM(Applications!I1147))="REJECTED",UPPER(TRIM(Applications!I1147))="OFFER")),IF(Applications!M1147&gt;=Applications!A1147,Applications!M1147-Applications!A1147,""),"")</f>
        <v/>
      </c>
      <c r="B1147" s="26">
        <f>IF(AND(D1147=1,ISNUMBER(Applications!A1147)),WEEKDAY(Applications!A1147),"")</f>
        <v/>
      </c>
      <c r="C1147" s="27">
        <f>IF(AND(D1147=1,ISNUMBER(Applications!A1147)),Applications!A1147-WEEKDAY(Applications!A1147,3),"")</f>
        <v/>
      </c>
      <c r="D1147" s="26">
        <f>IF(OR(UPPER(TRIM(Applications!I1147))="APPLIED",UPPER(TRIM(Applications!I1147))="INTERVIEWING",UPPER(TRIM(Applications!I1147))="REJECTED",UPPER(TRIM(Applications!I1147))="OFFER"),1,0)</f>
        <v/>
      </c>
      <c r="E1147" s="26">
        <f>IF(AND(ISNUMBER(Applications!M1147),OR(N(Applications!O1147)&gt;0,UPPER(TRIM(Applications!I1147))="INTERVIEWING",UPPER(TRIM(Applications!I1147))="OFFER")),Applications!M1147-WEEKDAY(Applications!M1147,3),"")</f>
        <v/>
      </c>
      <c r="F1147" s="26">
        <f>IF(AND(UPPER(TRIM(Applications!I1147))="SKIPPED",ISNUMBER(Applications!A1147)),Applications!A1147-WEEKDAY(Applications!A1147,3),"")</f>
        <v/>
      </c>
      <c r="G1147" s="26">
        <f>IF(AND(UPPER(TRIM(Applications!I1147))="BOOKMARKED",ISNUMBER(Applications!A1147)),Applications!A1147-WEEKDAY(Applications!A1147,3),"")</f>
        <v/>
      </c>
      <c r="H1147" s="26">
        <f>IF(AND(UPPER(TRIM(Applications!I1147))="NOT APPLIED",ISNUMBER(Applications!A1147)),Applications!A1147-WEEKDAY(Applications!A1147,3),"")</f>
        <v/>
      </c>
      <c r="I1147" s="26">
        <f>IF(AND(UPPER(TRIM(Applications!I1147))="REJECTED",ISNUMBER(Applications!M1147)),Applications!M1147-WEEKDAY(Applications!M1147,3),"")</f>
        <v/>
      </c>
      <c r="J1147" s="26">
        <f>IF(AND(UPPER(TRIM(Applications!I1147))="OFFER",ISNUMBER(Applications!M1147)),Applications!M1147-WEEKDAY(Applications!M1147,3),"")</f>
        <v/>
      </c>
      <c r="K1147" s="26">
        <f>IF(TRIM(Applications!J1147)="","",IFERROR(LOOKUP(2,1/ISNUMBER(SEARCH($R$2:$R$25,Applications!J1147)),$S$2:$S$25),""))</f>
        <v/>
      </c>
      <c r="L1147" s="26">
        <f>IF(K1147="","",IF(COUNTIF(K$2:K1147,K1147)=1,COUNTIF(K$2:K$2000,K1147)+(2001-ROW())/100000,""))</f>
        <v/>
      </c>
      <c r="M1147" s="26">
        <f>IF(TRIM(Applications!D1147)="","",TRIM(LEFT(TRIM(Applications!D1147),FIND(",",TRIM(Applications!D1147)&amp;",")-1)))</f>
        <v/>
      </c>
      <c r="N1147" s="26">
        <f>IF(M1147="","",IF(LEN(TRIM(LEFT(TRIM(MID(TRIM(Applications!D1147),FIND(",",TRIM(Applications!D1147)&amp;",")+1,200)),FIND(",",TRIM(MID(TRIM(Applications!D1147),FIND(",",TRIM(Applications!D1147)&amp;",")+1,200))&amp;",")-1)))=2,UPPER(TRIM(LEFT(TRIM(MID(TRIM(Applications!D1147),FIND(",",TRIM(Applications!D1147)&amp;",")+1,200)),FIND(",",TRIM(MID(TRIM(Applications!D1147),FIND(",",TRIM(Applications!D1147)&amp;",")+1,200))&amp;",")-1))),IFERROR(VLOOKUP(LOWER(TRIM(LEFT(TRIM(MID(TRIM(Applications!D1147),FIND(",",TRIM(Applications!D1147)&amp;",")+1,200)),FIND(",",TRIM(MID(TRIM(Applications!D1147),FIND(",",TRIM(Applications!D1147)&amp;",")+1,200))&amp;",")-1))),$U$2:$V$67,2,FALSE),"")))</f>
        <v/>
      </c>
      <c r="O1147" s="26">
        <f>IF(M1147="","",IF(N1147="",M1147,M1147&amp;", "&amp;N1147))</f>
        <v/>
      </c>
      <c r="P1147" s="26">
        <f>IF(O1147="","",IF(COUNTIF(O$2:O1147,O1147)=1,COUNTIF(O$2:O$2000,O1147)+(2001-ROW())/100000,""))</f>
        <v/>
      </c>
    </row>
    <row r="1148">
      <c r="A1148" s="26">
        <f>IF(AND(ISNUMBER(Applications!A1148),ISNUMBER(Applications!M1148),OR(UPPER(TRIM(Applications!I1148))="INTERVIEWING",UPPER(TRIM(Applications!I1148))="REJECTED",UPPER(TRIM(Applications!I1148))="OFFER")),IF(Applications!M1148&gt;=Applications!A1148,Applications!M1148-Applications!A1148,""),"")</f>
        <v/>
      </c>
      <c r="B1148" s="26">
        <f>IF(AND(D1148=1,ISNUMBER(Applications!A1148)),WEEKDAY(Applications!A1148),"")</f>
        <v/>
      </c>
      <c r="C1148" s="27">
        <f>IF(AND(D1148=1,ISNUMBER(Applications!A1148)),Applications!A1148-WEEKDAY(Applications!A1148,3),"")</f>
        <v/>
      </c>
      <c r="D1148" s="26">
        <f>IF(OR(UPPER(TRIM(Applications!I1148))="APPLIED",UPPER(TRIM(Applications!I1148))="INTERVIEWING",UPPER(TRIM(Applications!I1148))="REJECTED",UPPER(TRIM(Applications!I1148))="OFFER"),1,0)</f>
        <v/>
      </c>
      <c r="E1148" s="26">
        <f>IF(AND(ISNUMBER(Applications!M1148),OR(N(Applications!O1148)&gt;0,UPPER(TRIM(Applications!I1148))="INTERVIEWING",UPPER(TRIM(Applications!I1148))="OFFER")),Applications!M1148-WEEKDAY(Applications!M1148,3),"")</f>
        <v/>
      </c>
      <c r="F1148" s="26">
        <f>IF(AND(UPPER(TRIM(Applications!I1148))="SKIPPED",ISNUMBER(Applications!A1148)),Applications!A1148-WEEKDAY(Applications!A1148,3),"")</f>
        <v/>
      </c>
      <c r="G1148" s="26">
        <f>IF(AND(UPPER(TRIM(Applications!I1148))="BOOKMARKED",ISNUMBER(Applications!A1148)),Applications!A1148-WEEKDAY(Applications!A1148,3),"")</f>
        <v/>
      </c>
      <c r="H1148" s="26">
        <f>IF(AND(UPPER(TRIM(Applications!I1148))="NOT APPLIED",ISNUMBER(Applications!A1148)),Applications!A1148-WEEKDAY(Applications!A1148,3),"")</f>
        <v/>
      </c>
      <c r="I1148" s="26">
        <f>IF(AND(UPPER(TRIM(Applications!I1148))="REJECTED",ISNUMBER(Applications!M1148)),Applications!M1148-WEEKDAY(Applications!M1148,3),"")</f>
        <v/>
      </c>
      <c r="J1148" s="26">
        <f>IF(AND(UPPER(TRIM(Applications!I1148))="OFFER",ISNUMBER(Applications!M1148)),Applications!M1148-WEEKDAY(Applications!M1148,3),"")</f>
        <v/>
      </c>
      <c r="K1148" s="26">
        <f>IF(TRIM(Applications!J1148)="","",IFERROR(LOOKUP(2,1/ISNUMBER(SEARCH($R$2:$R$25,Applications!J1148)),$S$2:$S$25),""))</f>
        <v/>
      </c>
      <c r="L1148" s="26">
        <f>IF(K1148="","",IF(COUNTIF(K$2:K1148,K1148)=1,COUNTIF(K$2:K$2000,K1148)+(2001-ROW())/100000,""))</f>
        <v/>
      </c>
      <c r="M1148" s="26">
        <f>IF(TRIM(Applications!D1148)="","",TRIM(LEFT(TRIM(Applications!D1148),FIND(",",TRIM(Applications!D1148)&amp;",")-1)))</f>
        <v/>
      </c>
      <c r="N1148" s="26">
        <f>IF(M1148="","",IF(LEN(TRIM(LEFT(TRIM(MID(TRIM(Applications!D1148),FIND(",",TRIM(Applications!D1148)&amp;",")+1,200)),FIND(",",TRIM(MID(TRIM(Applications!D1148),FIND(",",TRIM(Applications!D1148)&amp;",")+1,200))&amp;",")-1)))=2,UPPER(TRIM(LEFT(TRIM(MID(TRIM(Applications!D1148),FIND(",",TRIM(Applications!D1148)&amp;",")+1,200)),FIND(",",TRIM(MID(TRIM(Applications!D1148),FIND(",",TRIM(Applications!D1148)&amp;",")+1,200))&amp;",")-1))),IFERROR(VLOOKUP(LOWER(TRIM(LEFT(TRIM(MID(TRIM(Applications!D1148),FIND(",",TRIM(Applications!D1148)&amp;",")+1,200)),FIND(",",TRIM(MID(TRIM(Applications!D1148),FIND(",",TRIM(Applications!D1148)&amp;",")+1,200))&amp;",")-1))),$U$2:$V$67,2,FALSE),"")))</f>
        <v/>
      </c>
      <c r="O1148" s="26">
        <f>IF(M1148="","",IF(N1148="",M1148,M1148&amp;", "&amp;N1148))</f>
        <v/>
      </c>
      <c r="P1148" s="26">
        <f>IF(O1148="","",IF(COUNTIF(O$2:O1148,O1148)=1,COUNTIF(O$2:O$2000,O1148)+(2001-ROW())/100000,""))</f>
        <v/>
      </c>
    </row>
    <row r="1149">
      <c r="A1149" s="26">
        <f>IF(AND(ISNUMBER(Applications!A1149),ISNUMBER(Applications!M1149),OR(UPPER(TRIM(Applications!I1149))="INTERVIEWING",UPPER(TRIM(Applications!I1149))="REJECTED",UPPER(TRIM(Applications!I1149))="OFFER")),IF(Applications!M1149&gt;=Applications!A1149,Applications!M1149-Applications!A1149,""),"")</f>
        <v/>
      </c>
      <c r="B1149" s="26">
        <f>IF(AND(D1149=1,ISNUMBER(Applications!A1149)),WEEKDAY(Applications!A1149),"")</f>
        <v/>
      </c>
      <c r="C1149" s="27">
        <f>IF(AND(D1149=1,ISNUMBER(Applications!A1149)),Applications!A1149-WEEKDAY(Applications!A1149,3),"")</f>
        <v/>
      </c>
      <c r="D1149" s="26">
        <f>IF(OR(UPPER(TRIM(Applications!I1149))="APPLIED",UPPER(TRIM(Applications!I1149))="INTERVIEWING",UPPER(TRIM(Applications!I1149))="REJECTED",UPPER(TRIM(Applications!I1149))="OFFER"),1,0)</f>
        <v/>
      </c>
      <c r="E1149" s="26">
        <f>IF(AND(ISNUMBER(Applications!M1149),OR(N(Applications!O1149)&gt;0,UPPER(TRIM(Applications!I1149))="INTERVIEWING",UPPER(TRIM(Applications!I1149))="OFFER")),Applications!M1149-WEEKDAY(Applications!M1149,3),"")</f>
        <v/>
      </c>
      <c r="F1149" s="26">
        <f>IF(AND(UPPER(TRIM(Applications!I1149))="SKIPPED",ISNUMBER(Applications!A1149)),Applications!A1149-WEEKDAY(Applications!A1149,3),"")</f>
        <v/>
      </c>
      <c r="G1149" s="26">
        <f>IF(AND(UPPER(TRIM(Applications!I1149))="BOOKMARKED",ISNUMBER(Applications!A1149)),Applications!A1149-WEEKDAY(Applications!A1149,3),"")</f>
        <v/>
      </c>
      <c r="H1149" s="26">
        <f>IF(AND(UPPER(TRIM(Applications!I1149))="NOT APPLIED",ISNUMBER(Applications!A1149)),Applications!A1149-WEEKDAY(Applications!A1149,3),"")</f>
        <v/>
      </c>
      <c r="I1149" s="26">
        <f>IF(AND(UPPER(TRIM(Applications!I1149))="REJECTED",ISNUMBER(Applications!M1149)),Applications!M1149-WEEKDAY(Applications!M1149,3),"")</f>
        <v/>
      </c>
      <c r="J1149" s="26">
        <f>IF(AND(UPPER(TRIM(Applications!I1149))="OFFER",ISNUMBER(Applications!M1149)),Applications!M1149-WEEKDAY(Applications!M1149,3),"")</f>
        <v/>
      </c>
      <c r="K1149" s="26">
        <f>IF(TRIM(Applications!J1149)="","",IFERROR(LOOKUP(2,1/ISNUMBER(SEARCH($R$2:$R$25,Applications!J1149)),$S$2:$S$25),""))</f>
        <v/>
      </c>
      <c r="L1149" s="26">
        <f>IF(K1149="","",IF(COUNTIF(K$2:K1149,K1149)=1,COUNTIF(K$2:K$2000,K1149)+(2001-ROW())/100000,""))</f>
        <v/>
      </c>
      <c r="M1149" s="26">
        <f>IF(TRIM(Applications!D1149)="","",TRIM(LEFT(TRIM(Applications!D1149),FIND(",",TRIM(Applications!D1149)&amp;",")-1)))</f>
        <v/>
      </c>
      <c r="N1149" s="26">
        <f>IF(M1149="","",IF(LEN(TRIM(LEFT(TRIM(MID(TRIM(Applications!D1149),FIND(",",TRIM(Applications!D1149)&amp;",")+1,200)),FIND(",",TRIM(MID(TRIM(Applications!D1149),FIND(",",TRIM(Applications!D1149)&amp;",")+1,200))&amp;",")-1)))=2,UPPER(TRIM(LEFT(TRIM(MID(TRIM(Applications!D1149),FIND(",",TRIM(Applications!D1149)&amp;",")+1,200)),FIND(",",TRIM(MID(TRIM(Applications!D1149),FIND(",",TRIM(Applications!D1149)&amp;",")+1,200))&amp;",")-1))),IFERROR(VLOOKUP(LOWER(TRIM(LEFT(TRIM(MID(TRIM(Applications!D1149),FIND(",",TRIM(Applications!D1149)&amp;",")+1,200)),FIND(",",TRIM(MID(TRIM(Applications!D1149),FIND(",",TRIM(Applications!D1149)&amp;",")+1,200))&amp;",")-1))),$U$2:$V$67,2,FALSE),"")))</f>
        <v/>
      </c>
      <c r="O1149" s="26">
        <f>IF(M1149="","",IF(N1149="",M1149,M1149&amp;", "&amp;N1149))</f>
        <v/>
      </c>
      <c r="P1149" s="26">
        <f>IF(O1149="","",IF(COUNTIF(O$2:O1149,O1149)=1,COUNTIF(O$2:O$2000,O1149)+(2001-ROW())/100000,""))</f>
        <v/>
      </c>
    </row>
    <row r="1150">
      <c r="A1150" s="26">
        <f>IF(AND(ISNUMBER(Applications!A1150),ISNUMBER(Applications!M1150),OR(UPPER(TRIM(Applications!I1150))="INTERVIEWING",UPPER(TRIM(Applications!I1150))="REJECTED",UPPER(TRIM(Applications!I1150))="OFFER")),IF(Applications!M1150&gt;=Applications!A1150,Applications!M1150-Applications!A1150,""),"")</f>
        <v/>
      </c>
      <c r="B1150" s="26">
        <f>IF(AND(D1150=1,ISNUMBER(Applications!A1150)),WEEKDAY(Applications!A1150),"")</f>
        <v/>
      </c>
      <c r="C1150" s="27">
        <f>IF(AND(D1150=1,ISNUMBER(Applications!A1150)),Applications!A1150-WEEKDAY(Applications!A1150,3),"")</f>
        <v/>
      </c>
      <c r="D1150" s="26">
        <f>IF(OR(UPPER(TRIM(Applications!I1150))="APPLIED",UPPER(TRIM(Applications!I1150))="INTERVIEWING",UPPER(TRIM(Applications!I1150))="REJECTED",UPPER(TRIM(Applications!I1150))="OFFER"),1,0)</f>
        <v/>
      </c>
      <c r="E1150" s="26">
        <f>IF(AND(ISNUMBER(Applications!M1150),OR(N(Applications!O1150)&gt;0,UPPER(TRIM(Applications!I1150))="INTERVIEWING",UPPER(TRIM(Applications!I1150))="OFFER")),Applications!M1150-WEEKDAY(Applications!M1150,3),"")</f>
        <v/>
      </c>
      <c r="F1150" s="26">
        <f>IF(AND(UPPER(TRIM(Applications!I1150))="SKIPPED",ISNUMBER(Applications!A1150)),Applications!A1150-WEEKDAY(Applications!A1150,3),"")</f>
        <v/>
      </c>
      <c r="G1150" s="26">
        <f>IF(AND(UPPER(TRIM(Applications!I1150))="BOOKMARKED",ISNUMBER(Applications!A1150)),Applications!A1150-WEEKDAY(Applications!A1150,3),"")</f>
        <v/>
      </c>
      <c r="H1150" s="26">
        <f>IF(AND(UPPER(TRIM(Applications!I1150))="NOT APPLIED",ISNUMBER(Applications!A1150)),Applications!A1150-WEEKDAY(Applications!A1150,3),"")</f>
        <v/>
      </c>
      <c r="I1150" s="26">
        <f>IF(AND(UPPER(TRIM(Applications!I1150))="REJECTED",ISNUMBER(Applications!M1150)),Applications!M1150-WEEKDAY(Applications!M1150,3),"")</f>
        <v/>
      </c>
      <c r="J1150" s="26">
        <f>IF(AND(UPPER(TRIM(Applications!I1150))="OFFER",ISNUMBER(Applications!M1150)),Applications!M1150-WEEKDAY(Applications!M1150,3),"")</f>
        <v/>
      </c>
      <c r="K1150" s="26">
        <f>IF(TRIM(Applications!J1150)="","",IFERROR(LOOKUP(2,1/ISNUMBER(SEARCH($R$2:$R$25,Applications!J1150)),$S$2:$S$25),""))</f>
        <v/>
      </c>
      <c r="L1150" s="26">
        <f>IF(K1150="","",IF(COUNTIF(K$2:K1150,K1150)=1,COUNTIF(K$2:K$2000,K1150)+(2001-ROW())/100000,""))</f>
        <v/>
      </c>
      <c r="M1150" s="26">
        <f>IF(TRIM(Applications!D1150)="","",TRIM(LEFT(TRIM(Applications!D1150),FIND(",",TRIM(Applications!D1150)&amp;",")-1)))</f>
        <v/>
      </c>
      <c r="N1150" s="26">
        <f>IF(M1150="","",IF(LEN(TRIM(LEFT(TRIM(MID(TRIM(Applications!D1150),FIND(",",TRIM(Applications!D1150)&amp;",")+1,200)),FIND(",",TRIM(MID(TRIM(Applications!D1150),FIND(",",TRIM(Applications!D1150)&amp;",")+1,200))&amp;",")-1)))=2,UPPER(TRIM(LEFT(TRIM(MID(TRIM(Applications!D1150),FIND(",",TRIM(Applications!D1150)&amp;",")+1,200)),FIND(",",TRIM(MID(TRIM(Applications!D1150),FIND(",",TRIM(Applications!D1150)&amp;",")+1,200))&amp;",")-1))),IFERROR(VLOOKUP(LOWER(TRIM(LEFT(TRIM(MID(TRIM(Applications!D1150),FIND(",",TRIM(Applications!D1150)&amp;",")+1,200)),FIND(",",TRIM(MID(TRIM(Applications!D1150),FIND(",",TRIM(Applications!D1150)&amp;",")+1,200))&amp;",")-1))),$U$2:$V$67,2,FALSE),"")))</f>
        <v/>
      </c>
      <c r="O1150" s="26">
        <f>IF(M1150="","",IF(N1150="",M1150,M1150&amp;", "&amp;N1150))</f>
        <v/>
      </c>
      <c r="P1150" s="26">
        <f>IF(O1150="","",IF(COUNTIF(O$2:O1150,O1150)=1,COUNTIF(O$2:O$2000,O1150)+(2001-ROW())/100000,""))</f>
        <v/>
      </c>
    </row>
    <row r="1151">
      <c r="A1151" s="26">
        <f>IF(AND(ISNUMBER(Applications!A1151),ISNUMBER(Applications!M1151),OR(UPPER(TRIM(Applications!I1151))="INTERVIEWING",UPPER(TRIM(Applications!I1151))="REJECTED",UPPER(TRIM(Applications!I1151))="OFFER")),IF(Applications!M1151&gt;=Applications!A1151,Applications!M1151-Applications!A1151,""),"")</f>
        <v/>
      </c>
      <c r="B1151" s="26">
        <f>IF(AND(D1151=1,ISNUMBER(Applications!A1151)),WEEKDAY(Applications!A1151),"")</f>
        <v/>
      </c>
      <c r="C1151" s="27">
        <f>IF(AND(D1151=1,ISNUMBER(Applications!A1151)),Applications!A1151-WEEKDAY(Applications!A1151,3),"")</f>
        <v/>
      </c>
      <c r="D1151" s="26">
        <f>IF(OR(UPPER(TRIM(Applications!I1151))="APPLIED",UPPER(TRIM(Applications!I1151))="INTERVIEWING",UPPER(TRIM(Applications!I1151))="REJECTED",UPPER(TRIM(Applications!I1151))="OFFER"),1,0)</f>
        <v/>
      </c>
      <c r="E1151" s="26">
        <f>IF(AND(ISNUMBER(Applications!M1151),OR(N(Applications!O1151)&gt;0,UPPER(TRIM(Applications!I1151))="INTERVIEWING",UPPER(TRIM(Applications!I1151))="OFFER")),Applications!M1151-WEEKDAY(Applications!M1151,3),"")</f>
        <v/>
      </c>
      <c r="F1151" s="26">
        <f>IF(AND(UPPER(TRIM(Applications!I1151))="SKIPPED",ISNUMBER(Applications!A1151)),Applications!A1151-WEEKDAY(Applications!A1151,3),"")</f>
        <v/>
      </c>
      <c r="G1151" s="26">
        <f>IF(AND(UPPER(TRIM(Applications!I1151))="BOOKMARKED",ISNUMBER(Applications!A1151)),Applications!A1151-WEEKDAY(Applications!A1151,3),"")</f>
        <v/>
      </c>
      <c r="H1151" s="26">
        <f>IF(AND(UPPER(TRIM(Applications!I1151))="NOT APPLIED",ISNUMBER(Applications!A1151)),Applications!A1151-WEEKDAY(Applications!A1151,3),"")</f>
        <v/>
      </c>
      <c r="I1151" s="26">
        <f>IF(AND(UPPER(TRIM(Applications!I1151))="REJECTED",ISNUMBER(Applications!M1151)),Applications!M1151-WEEKDAY(Applications!M1151,3),"")</f>
        <v/>
      </c>
      <c r="J1151" s="26">
        <f>IF(AND(UPPER(TRIM(Applications!I1151))="OFFER",ISNUMBER(Applications!M1151)),Applications!M1151-WEEKDAY(Applications!M1151,3),"")</f>
        <v/>
      </c>
      <c r="K1151" s="26">
        <f>IF(TRIM(Applications!J1151)="","",IFERROR(LOOKUP(2,1/ISNUMBER(SEARCH($R$2:$R$25,Applications!J1151)),$S$2:$S$25),""))</f>
        <v/>
      </c>
      <c r="L1151" s="26">
        <f>IF(K1151="","",IF(COUNTIF(K$2:K1151,K1151)=1,COUNTIF(K$2:K$2000,K1151)+(2001-ROW())/100000,""))</f>
        <v/>
      </c>
      <c r="M1151" s="26">
        <f>IF(TRIM(Applications!D1151)="","",TRIM(LEFT(TRIM(Applications!D1151),FIND(",",TRIM(Applications!D1151)&amp;",")-1)))</f>
        <v/>
      </c>
      <c r="N1151" s="26">
        <f>IF(M1151="","",IF(LEN(TRIM(LEFT(TRIM(MID(TRIM(Applications!D1151),FIND(",",TRIM(Applications!D1151)&amp;",")+1,200)),FIND(",",TRIM(MID(TRIM(Applications!D1151),FIND(",",TRIM(Applications!D1151)&amp;",")+1,200))&amp;",")-1)))=2,UPPER(TRIM(LEFT(TRIM(MID(TRIM(Applications!D1151),FIND(",",TRIM(Applications!D1151)&amp;",")+1,200)),FIND(",",TRIM(MID(TRIM(Applications!D1151),FIND(",",TRIM(Applications!D1151)&amp;",")+1,200))&amp;",")-1))),IFERROR(VLOOKUP(LOWER(TRIM(LEFT(TRIM(MID(TRIM(Applications!D1151),FIND(",",TRIM(Applications!D1151)&amp;",")+1,200)),FIND(",",TRIM(MID(TRIM(Applications!D1151),FIND(",",TRIM(Applications!D1151)&amp;",")+1,200))&amp;",")-1))),$U$2:$V$67,2,FALSE),"")))</f>
        <v/>
      </c>
      <c r="O1151" s="26">
        <f>IF(M1151="","",IF(N1151="",M1151,M1151&amp;", "&amp;N1151))</f>
        <v/>
      </c>
      <c r="P1151" s="26">
        <f>IF(O1151="","",IF(COUNTIF(O$2:O1151,O1151)=1,COUNTIF(O$2:O$2000,O1151)+(2001-ROW())/100000,""))</f>
        <v/>
      </c>
    </row>
    <row r="1152">
      <c r="A1152" s="26">
        <f>IF(AND(ISNUMBER(Applications!A1152),ISNUMBER(Applications!M1152),OR(UPPER(TRIM(Applications!I1152))="INTERVIEWING",UPPER(TRIM(Applications!I1152))="REJECTED",UPPER(TRIM(Applications!I1152))="OFFER")),IF(Applications!M1152&gt;=Applications!A1152,Applications!M1152-Applications!A1152,""),"")</f>
        <v/>
      </c>
      <c r="B1152" s="26">
        <f>IF(AND(D1152=1,ISNUMBER(Applications!A1152)),WEEKDAY(Applications!A1152),"")</f>
        <v/>
      </c>
      <c r="C1152" s="27">
        <f>IF(AND(D1152=1,ISNUMBER(Applications!A1152)),Applications!A1152-WEEKDAY(Applications!A1152,3),"")</f>
        <v/>
      </c>
      <c r="D1152" s="26">
        <f>IF(OR(UPPER(TRIM(Applications!I1152))="APPLIED",UPPER(TRIM(Applications!I1152))="INTERVIEWING",UPPER(TRIM(Applications!I1152))="REJECTED",UPPER(TRIM(Applications!I1152))="OFFER"),1,0)</f>
        <v/>
      </c>
      <c r="E1152" s="26">
        <f>IF(AND(ISNUMBER(Applications!M1152),OR(N(Applications!O1152)&gt;0,UPPER(TRIM(Applications!I1152))="INTERVIEWING",UPPER(TRIM(Applications!I1152))="OFFER")),Applications!M1152-WEEKDAY(Applications!M1152,3),"")</f>
        <v/>
      </c>
      <c r="F1152" s="26">
        <f>IF(AND(UPPER(TRIM(Applications!I1152))="SKIPPED",ISNUMBER(Applications!A1152)),Applications!A1152-WEEKDAY(Applications!A1152,3),"")</f>
        <v/>
      </c>
      <c r="G1152" s="26">
        <f>IF(AND(UPPER(TRIM(Applications!I1152))="BOOKMARKED",ISNUMBER(Applications!A1152)),Applications!A1152-WEEKDAY(Applications!A1152,3),"")</f>
        <v/>
      </c>
      <c r="H1152" s="26">
        <f>IF(AND(UPPER(TRIM(Applications!I1152))="NOT APPLIED",ISNUMBER(Applications!A1152)),Applications!A1152-WEEKDAY(Applications!A1152,3),"")</f>
        <v/>
      </c>
      <c r="I1152" s="26">
        <f>IF(AND(UPPER(TRIM(Applications!I1152))="REJECTED",ISNUMBER(Applications!M1152)),Applications!M1152-WEEKDAY(Applications!M1152,3),"")</f>
        <v/>
      </c>
      <c r="J1152" s="26">
        <f>IF(AND(UPPER(TRIM(Applications!I1152))="OFFER",ISNUMBER(Applications!M1152)),Applications!M1152-WEEKDAY(Applications!M1152,3),"")</f>
        <v/>
      </c>
      <c r="K1152" s="26">
        <f>IF(TRIM(Applications!J1152)="","",IFERROR(LOOKUP(2,1/ISNUMBER(SEARCH($R$2:$R$25,Applications!J1152)),$S$2:$S$25),""))</f>
        <v/>
      </c>
      <c r="L1152" s="26">
        <f>IF(K1152="","",IF(COUNTIF(K$2:K1152,K1152)=1,COUNTIF(K$2:K$2000,K1152)+(2001-ROW())/100000,""))</f>
        <v/>
      </c>
      <c r="M1152" s="26">
        <f>IF(TRIM(Applications!D1152)="","",TRIM(LEFT(TRIM(Applications!D1152),FIND(",",TRIM(Applications!D1152)&amp;",")-1)))</f>
        <v/>
      </c>
      <c r="N1152" s="26">
        <f>IF(M1152="","",IF(LEN(TRIM(LEFT(TRIM(MID(TRIM(Applications!D1152),FIND(",",TRIM(Applications!D1152)&amp;",")+1,200)),FIND(",",TRIM(MID(TRIM(Applications!D1152),FIND(",",TRIM(Applications!D1152)&amp;",")+1,200))&amp;",")-1)))=2,UPPER(TRIM(LEFT(TRIM(MID(TRIM(Applications!D1152),FIND(",",TRIM(Applications!D1152)&amp;",")+1,200)),FIND(",",TRIM(MID(TRIM(Applications!D1152),FIND(",",TRIM(Applications!D1152)&amp;",")+1,200))&amp;",")-1))),IFERROR(VLOOKUP(LOWER(TRIM(LEFT(TRIM(MID(TRIM(Applications!D1152),FIND(",",TRIM(Applications!D1152)&amp;",")+1,200)),FIND(",",TRIM(MID(TRIM(Applications!D1152),FIND(",",TRIM(Applications!D1152)&amp;",")+1,200))&amp;",")-1))),$U$2:$V$67,2,FALSE),"")))</f>
        <v/>
      </c>
      <c r="O1152" s="26">
        <f>IF(M1152="","",IF(N1152="",M1152,M1152&amp;", "&amp;N1152))</f>
        <v/>
      </c>
      <c r="P1152" s="26">
        <f>IF(O1152="","",IF(COUNTIF(O$2:O1152,O1152)=1,COUNTIF(O$2:O$2000,O1152)+(2001-ROW())/100000,""))</f>
        <v/>
      </c>
    </row>
    <row r="1153">
      <c r="A1153" s="26">
        <f>IF(AND(ISNUMBER(Applications!A1153),ISNUMBER(Applications!M1153),OR(UPPER(TRIM(Applications!I1153))="INTERVIEWING",UPPER(TRIM(Applications!I1153))="REJECTED",UPPER(TRIM(Applications!I1153))="OFFER")),IF(Applications!M1153&gt;=Applications!A1153,Applications!M1153-Applications!A1153,""),"")</f>
        <v/>
      </c>
      <c r="B1153" s="26">
        <f>IF(AND(D1153=1,ISNUMBER(Applications!A1153)),WEEKDAY(Applications!A1153),"")</f>
        <v/>
      </c>
      <c r="C1153" s="27">
        <f>IF(AND(D1153=1,ISNUMBER(Applications!A1153)),Applications!A1153-WEEKDAY(Applications!A1153,3),"")</f>
        <v/>
      </c>
      <c r="D1153" s="26">
        <f>IF(OR(UPPER(TRIM(Applications!I1153))="APPLIED",UPPER(TRIM(Applications!I1153))="INTERVIEWING",UPPER(TRIM(Applications!I1153))="REJECTED",UPPER(TRIM(Applications!I1153))="OFFER"),1,0)</f>
        <v/>
      </c>
      <c r="E1153" s="26">
        <f>IF(AND(ISNUMBER(Applications!M1153),OR(N(Applications!O1153)&gt;0,UPPER(TRIM(Applications!I1153))="INTERVIEWING",UPPER(TRIM(Applications!I1153))="OFFER")),Applications!M1153-WEEKDAY(Applications!M1153,3),"")</f>
        <v/>
      </c>
      <c r="F1153" s="26">
        <f>IF(AND(UPPER(TRIM(Applications!I1153))="SKIPPED",ISNUMBER(Applications!A1153)),Applications!A1153-WEEKDAY(Applications!A1153,3),"")</f>
        <v/>
      </c>
      <c r="G1153" s="26">
        <f>IF(AND(UPPER(TRIM(Applications!I1153))="BOOKMARKED",ISNUMBER(Applications!A1153)),Applications!A1153-WEEKDAY(Applications!A1153,3),"")</f>
        <v/>
      </c>
      <c r="H1153" s="26">
        <f>IF(AND(UPPER(TRIM(Applications!I1153))="NOT APPLIED",ISNUMBER(Applications!A1153)),Applications!A1153-WEEKDAY(Applications!A1153,3),"")</f>
        <v/>
      </c>
      <c r="I1153" s="26">
        <f>IF(AND(UPPER(TRIM(Applications!I1153))="REJECTED",ISNUMBER(Applications!M1153)),Applications!M1153-WEEKDAY(Applications!M1153,3),"")</f>
        <v/>
      </c>
      <c r="J1153" s="26">
        <f>IF(AND(UPPER(TRIM(Applications!I1153))="OFFER",ISNUMBER(Applications!M1153)),Applications!M1153-WEEKDAY(Applications!M1153,3),"")</f>
        <v/>
      </c>
      <c r="K1153" s="26">
        <f>IF(TRIM(Applications!J1153)="","",IFERROR(LOOKUP(2,1/ISNUMBER(SEARCH($R$2:$R$25,Applications!J1153)),$S$2:$S$25),""))</f>
        <v/>
      </c>
      <c r="L1153" s="26">
        <f>IF(K1153="","",IF(COUNTIF(K$2:K1153,K1153)=1,COUNTIF(K$2:K$2000,K1153)+(2001-ROW())/100000,""))</f>
        <v/>
      </c>
      <c r="M1153" s="26">
        <f>IF(TRIM(Applications!D1153)="","",TRIM(LEFT(TRIM(Applications!D1153),FIND(",",TRIM(Applications!D1153)&amp;",")-1)))</f>
        <v/>
      </c>
      <c r="N1153" s="26">
        <f>IF(M1153="","",IF(LEN(TRIM(LEFT(TRIM(MID(TRIM(Applications!D1153),FIND(",",TRIM(Applications!D1153)&amp;",")+1,200)),FIND(",",TRIM(MID(TRIM(Applications!D1153),FIND(",",TRIM(Applications!D1153)&amp;",")+1,200))&amp;",")-1)))=2,UPPER(TRIM(LEFT(TRIM(MID(TRIM(Applications!D1153),FIND(",",TRIM(Applications!D1153)&amp;",")+1,200)),FIND(",",TRIM(MID(TRIM(Applications!D1153),FIND(",",TRIM(Applications!D1153)&amp;",")+1,200))&amp;",")-1))),IFERROR(VLOOKUP(LOWER(TRIM(LEFT(TRIM(MID(TRIM(Applications!D1153),FIND(",",TRIM(Applications!D1153)&amp;",")+1,200)),FIND(",",TRIM(MID(TRIM(Applications!D1153),FIND(",",TRIM(Applications!D1153)&amp;",")+1,200))&amp;",")-1))),$U$2:$V$67,2,FALSE),"")))</f>
        <v/>
      </c>
      <c r="O1153" s="26">
        <f>IF(M1153="","",IF(N1153="",M1153,M1153&amp;", "&amp;N1153))</f>
        <v/>
      </c>
      <c r="P1153" s="26">
        <f>IF(O1153="","",IF(COUNTIF(O$2:O1153,O1153)=1,COUNTIF(O$2:O$2000,O1153)+(2001-ROW())/100000,""))</f>
        <v/>
      </c>
    </row>
    <row r="1154">
      <c r="A1154" s="26">
        <f>IF(AND(ISNUMBER(Applications!A1154),ISNUMBER(Applications!M1154),OR(UPPER(TRIM(Applications!I1154))="INTERVIEWING",UPPER(TRIM(Applications!I1154))="REJECTED",UPPER(TRIM(Applications!I1154))="OFFER")),IF(Applications!M1154&gt;=Applications!A1154,Applications!M1154-Applications!A1154,""),"")</f>
        <v/>
      </c>
      <c r="B1154" s="26">
        <f>IF(AND(D1154=1,ISNUMBER(Applications!A1154)),WEEKDAY(Applications!A1154),"")</f>
        <v/>
      </c>
      <c r="C1154" s="27">
        <f>IF(AND(D1154=1,ISNUMBER(Applications!A1154)),Applications!A1154-WEEKDAY(Applications!A1154,3),"")</f>
        <v/>
      </c>
      <c r="D1154" s="26">
        <f>IF(OR(UPPER(TRIM(Applications!I1154))="APPLIED",UPPER(TRIM(Applications!I1154))="INTERVIEWING",UPPER(TRIM(Applications!I1154))="REJECTED",UPPER(TRIM(Applications!I1154))="OFFER"),1,0)</f>
        <v/>
      </c>
      <c r="E1154" s="26">
        <f>IF(AND(ISNUMBER(Applications!M1154),OR(N(Applications!O1154)&gt;0,UPPER(TRIM(Applications!I1154))="INTERVIEWING",UPPER(TRIM(Applications!I1154))="OFFER")),Applications!M1154-WEEKDAY(Applications!M1154,3),"")</f>
        <v/>
      </c>
      <c r="F1154" s="26">
        <f>IF(AND(UPPER(TRIM(Applications!I1154))="SKIPPED",ISNUMBER(Applications!A1154)),Applications!A1154-WEEKDAY(Applications!A1154,3),"")</f>
        <v/>
      </c>
      <c r="G1154" s="26">
        <f>IF(AND(UPPER(TRIM(Applications!I1154))="BOOKMARKED",ISNUMBER(Applications!A1154)),Applications!A1154-WEEKDAY(Applications!A1154,3),"")</f>
        <v/>
      </c>
      <c r="H1154" s="26">
        <f>IF(AND(UPPER(TRIM(Applications!I1154))="NOT APPLIED",ISNUMBER(Applications!A1154)),Applications!A1154-WEEKDAY(Applications!A1154,3),"")</f>
        <v/>
      </c>
      <c r="I1154" s="26">
        <f>IF(AND(UPPER(TRIM(Applications!I1154))="REJECTED",ISNUMBER(Applications!M1154)),Applications!M1154-WEEKDAY(Applications!M1154,3),"")</f>
        <v/>
      </c>
      <c r="J1154" s="26">
        <f>IF(AND(UPPER(TRIM(Applications!I1154))="OFFER",ISNUMBER(Applications!M1154)),Applications!M1154-WEEKDAY(Applications!M1154,3),"")</f>
        <v/>
      </c>
      <c r="K1154" s="26">
        <f>IF(TRIM(Applications!J1154)="","",IFERROR(LOOKUP(2,1/ISNUMBER(SEARCH($R$2:$R$25,Applications!J1154)),$S$2:$S$25),""))</f>
        <v/>
      </c>
      <c r="L1154" s="26">
        <f>IF(K1154="","",IF(COUNTIF(K$2:K1154,K1154)=1,COUNTIF(K$2:K$2000,K1154)+(2001-ROW())/100000,""))</f>
        <v/>
      </c>
      <c r="M1154" s="26">
        <f>IF(TRIM(Applications!D1154)="","",TRIM(LEFT(TRIM(Applications!D1154),FIND(",",TRIM(Applications!D1154)&amp;",")-1)))</f>
        <v/>
      </c>
      <c r="N1154" s="26">
        <f>IF(M1154="","",IF(LEN(TRIM(LEFT(TRIM(MID(TRIM(Applications!D1154),FIND(",",TRIM(Applications!D1154)&amp;",")+1,200)),FIND(",",TRIM(MID(TRIM(Applications!D1154),FIND(",",TRIM(Applications!D1154)&amp;",")+1,200))&amp;",")-1)))=2,UPPER(TRIM(LEFT(TRIM(MID(TRIM(Applications!D1154),FIND(",",TRIM(Applications!D1154)&amp;",")+1,200)),FIND(",",TRIM(MID(TRIM(Applications!D1154),FIND(",",TRIM(Applications!D1154)&amp;",")+1,200))&amp;",")-1))),IFERROR(VLOOKUP(LOWER(TRIM(LEFT(TRIM(MID(TRIM(Applications!D1154),FIND(",",TRIM(Applications!D1154)&amp;",")+1,200)),FIND(",",TRIM(MID(TRIM(Applications!D1154),FIND(",",TRIM(Applications!D1154)&amp;",")+1,200))&amp;",")-1))),$U$2:$V$67,2,FALSE),"")))</f>
        <v/>
      </c>
      <c r="O1154" s="26">
        <f>IF(M1154="","",IF(N1154="",M1154,M1154&amp;", "&amp;N1154))</f>
        <v/>
      </c>
      <c r="P1154" s="26">
        <f>IF(O1154="","",IF(COUNTIF(O$2:O1154,O1154)=1,COUNTIF(O$2:O$2000,O1154)+(2001-ROW())/100000,""))</f>
        <v/>
      </c>
    </row>
    <row r="1155">
      <c r="A1155" s="26">
        <f>IF(AND(ISNUMBER(Applications!A1155),ISNUMBER(Applications!M1155),OR(UPPER(TRIM(Applications!I1155))="INTERVIEWING",UPPER(TRIM(Applications!I1155))="REJECTED",UPPER(TRIM(Applications!I1155))="OFFER")),IF(Applications!M1155&gt;=Applications!A1155,Applications!M1155-Applications!A1155,""),"")</f>
        <v/>
      </c>
      <c r="B1155" s="26">
        <f>IF(AND(D1155=1,ISNUMBER(Applications!A1155)),WEEKDAY(Applications!A1155),"")</f>
        <v/>
      </c>
      <c r="C1155" s="27">
        <f>IF(AND(D1155=1,ISNUMBER(Applications!A1155)),Applications!A1155-WEEKDAY(Applications!A1155,3),"")</f>
        <v/>
      </c>
      <c r="D1155" s="26">
        <f>IF(OR(UPPER(TRIM(Applications!I1155))="APPLIED",UPPER(TRIM(Applications!I1155))="INTERVIEWING",UPPER(TRIM(Applications!I1155))="REJECTED",UPPER(TRIM(Applications!I1155))="OFFER"),1,0)</f>
        <v/>
      </c>
      <c r="E1155" s="26">
        <f>IF(AND(ISNUMBER(Applications!M1155),OR(N(Applications!O1155)&gt;0,UPPER(TRIM(Applications!I1155))="INTERVIEWING",UPPER(TRIM(Applications!I1155))="OFFER")),Applications!M1155-WEEKDAY(Applications!M1155,3),"")</f>
        <v/>
      </c>
      <c r="F1155" s="26">
        <f>IF(AND(UPPER(TRIM(Applications!I1155))="SKIPPED",ISNUMBER(Applications!A1155)),Applications!A1155-WEEKDAY(Applications!A1155,3),"")</f>
        <v/>
      </c>
      <c r="G1155" s="26">
        <f>IF(AND(UPPER(TRIM(Applications!I1155))="BOOKMARKED",ISNUMBER(Applications!A1155)),Applications!A1155-WEEKDAY(Applications!A1155,3),"")</f>
        <v/>
      </c>
      <c r="H1155" s="26">
        <f>IF(AND(UPPER(TRIM(Applications!I1155))="NOT APPLIED",ISNUMBER(Applications!A1155)),Applications!A1155-WEEKDAY(Applications!A1155,3),"")</f>
        <v/>
      </c>
      <c r="I1155" s="26">
        <f>IF(AND(UPPER(TRIM(Applications!I1155))="REJECTED",ISNUMBER(Applications!M1155)),Applications!M1155-WEEKDAY(Applications!M1155,3),"")</f>
        <v/>
      </c>
      <c r="J1155" s="26">
        <f>IF(AND(UPPER(TRIM(Applications!I1155))="OFFER",ISNUMBER(Applications!M1155)),Applications!M1155-WEEKDAY(Applications!M1155,3),"")</f>
        <v/>
      </c>
      <c r="K1155" s="26">
        <f>IF(TRIM(Applications!J1155)="","",IFERROR(LOOKUP(2,1/ISNUMBER(SEARCH($R$2:$R$25,Applications!J1155)),$S$2:$S$25),""))</f>
        <v/>
      </c>
      <c r="L1155" s="26">
        <f>IF(K1155="","",IF(COUNTIF(K$2:K1155,K1155)=1,COUNTIF(K$2:K$2000,K1155)+(2001-ROW())/100000,""))</f>
        <v/>
      </c>
      <c r="M1155" s="26">
        <f>IF(TRIM(Applications!D1155)="","",TRIM(LEFT(TRIM(Applications!D1155),FIND(",",TRIM(Applications!D1155)&amp;",")-1)))</f>
        <v/>
      </c>
      <c r="N1155" s="26">
        <f>IF(M1155="","",IF(LEN(TRIM(LEFT(TRIM(MID(TRIM(Applications!D1155),FIND(",",TRIM(Applications!D1155)&amp;",")+1,200)),FIND(",",TRIM(MID(TRIM(Applications!D1155),FIND(",",TRIM(Applications!D1155)&amp;",")+1,200))&amp;",")-1)))=2,UPPER(TRIM(LEFT(TRIM(MID(TRIM(Applications!D1155),FIND(",",TRIM(Applications!D1155)&amp;",")+1,200)),FIND(",",TRIM(MID(TRIM(Applications!D1155),FIND(",",TRIM(Applications!D1155)&amp;",")+1,200))&amp;",")-1))),IFERROR(VLOOKUP(LOWER(TRIM(LEFT(TRIM(MID(TRIM(Applications!D1155),FIND(",",TRIM(Applications!D1155)&amp;",")+1,200)),FIND(",",TRIM(MID(TRIM(Applications!D1155),FIND(",",TRIM(Applications!D1155)&amp;",")+1,200))&amp;",")-1))),$U$2:$V$67,2,FALSE),"")))</f>
        <v/>
      </c>
      <c r="O1155" s="26">
        <f>IF(M1155="","",IF(N1155="",M1155,M1155&amp;", "&amp;N1155))</f>
        <v/>
      </c>
      <c r="P1155" s="26">
        <f>IF(O1155="","",IF(COUNTIF(O$2:O1155,O1155)=1,COUNTIF(O$2:O$2000,O1155)+(2001-ROW())/100000,""))</f>
        <v/>
      </c>
    </row>
    <row r="1156">
      <c r="A1156" s="26">
        <f>IF(AND(ISNUMBER(Applications!A1156),ISNUMBER(Applications!M1156),OR(UPPER(TRIM(Applications!I1156))="INTERVIEWING",UPPER(TRIM(Applications!I1156))="REJECTED",UPPER(TRIM(Applications!I1156))="OFFER")),IF(Applications!M1156&gt;=Applications!A1156,Applications!M1156-Applications!A1156,""),"")</f>
        <v/>
      </c>
      <c r="B1156" s="26">
        <f>IF(AND(D1156=1,ISNUMBER(Applications!A1156)),WEEKDAY(Applications!A1156),"")</f>
        <v/>
      </c>
      <c r="C1156" s="27">
        <f>IF(AND(D1156=1,ISNUMBER(Applications!A1156)),Applications!A1156-WEEKDAY(Applications!A1156,3),"")</f>
        <v/>
      </c>
      <c r="D1156" s="26">
        <f>IF(OR(UPPER(TRIM(Applications!I1156))="APPLIED",UPPER(TRIM(Applications!I1156))="INTERVIEWING",UPPER(TRIM(Applications!I1156))="REJECTED",UPPER(TRIM(Applications!I1156))="OFFER"),1,0)</f>
        <v/>
      </c>
      <c r="E1156" s="26">
        <f>IF(AND(ISNUMBER(Applications!M1156),OR(N(Applications!O1156)&gt;0,UPPER(TRIM(Applications!I1156))="INTERVIEWING",UPPER(TRIM(Applications!I1156))="OFFER")),Applications!M1156-WEEKDAY(Applications!M1156,3),"")</f>
        <v/>
      </c>
      <c r="F1156" s="26">
        <f>IF(AND(UPPER(TRIM(Applications!I1156))="SKIPPED",ISNUMBER(Applications!A1156)),Applications!A1156-WEEKDAY(Applications!A1156,3),"")</f>
        <v/>
      </c>
      <c r="G1156" s="26">
        <f>IF(AND(UPPER(TRIM(Applications!I1156))="BOOKMARKED",ISNUMBER(Applications!A1156)),Applications!A1156-WEEKDAY(Applications!A1156,3),"")</f>
        <v/>
      </c>
      <c r="H1156" s="26">
        <f>IF(AND(UPPER(TRIM(Applications!I1156))="NOT APPLIED",ISNUMBER(Applications!A1156)),Applications!A1156-WEEKDAY(Applications!A1156,3),"")</f>
        <v/>
      </c>
      <c r="I1156" s="26">
        <f>IF(AND(UPPER(TRIM(Applications!I1156))="REJECTED",ISNUMBER(Applications!M1156)),Applications!M1156-WEEKDAY(Applications!M1156,3),"")</f>
        <v/>
      </c>
      <c r="J1156" s="26">
        <f>IF(AND(UPPER(TRIM(Applications!I1156))="OFFER",ISNUMBER(Applications!M1156)),Applications!M1156-WEEKDAY(Applications!M1156,3),"")</f>
        <v/>
      </c>
      <c r="K1156" s="26">
        <f>IF(TRIM(Applications!J1156)="","",IFERROR(LOOKUP(2,1/ISNUMBER(SEARCH($R$2:$R$25,Applications!J1156)),$S$2:$S$25),""))</f>
        <v/>
      </c>
      <c r="L1156" s="26">
        <f>IF(K1156="","",IF(COUNTIF(K$2:K1156,K1156)=1,COUNTIF(K$2:K$2000,K1156)+(2001-ROW())/100000,""))</f>
        <v/>
      </c>
      <c r="M1156" s="26">
        <f>IF(TRIM(Applications!D1156)="","",TRIM(LEFT(TRIM(Applications!D1156),FIND(",",TRIM(Applications!D1156)&amp;",")-1)))</f>
        <v/>
      </c>
      <c r="N1156" s="26">
        <f>IF(M1156="","",IF(LEN(TRIM(LEFT(TRIM(MID(TRIM(Applications!D1156),FIND(",",TRIM(Applications!D1156)&amp;",")+1,200)),FIND(",",TRIM(MID(TRIM(Applications!D1156),FIND(",",TRIM(Applications!D1156)&amp;",")+1,200))&amp;",")-1)))=2,UPPER(TRIM(LEFT(TRIM(MID(TRIM(Applications!D1156),FIND(",",TRIM(Applications!D1156)&amp;",")+1,200)),FIND(",",TRIM(MID(TRIM(Applications!D1156),FIND(",",TRIM(Applications!D1156)&amp;",")+1,200))&amp;",")-1))),IFERROR(VLOOKUP(LOWER(TRIM(LEFT(TRIM(MID(TRIM(Applications!D1156),FIND(",",TRIM(Applications!D1156)&amp;",")+1,200)),FIND(",",TRIM(MID(TRIM(Applications!D1156),FIND(",",TRIM(Applications!D1156)&amp;",")+1,200))&amp;",")-1))),$U$2:$V$67,2,FALSE),"")))</f>
        <v/>
      </c>
      <c r="O1156" s="26">
        <f>IF(M1156="","",IF(N1156="",M1156,M1156&amp;", "&amp;N1156))</f>
        <v/>
      </c>
      <c r="P1156" s="26">
        <f>IF(O1156="","",IF(COUNTIF(O$2:O1156,O1156)=1,COUNTIF(O$2:O$2000,O1156)+(2001-ROW())/100000,""))</f>
        <v/>
      </c>
    </row>
    <row r="1157">
      <c r="A1157" s="26">
        <f>IF(AND(ISNUMBER(Applications!A1157),ISNUMBER(Applications!M1157),OR(UPPER(TRIM(Applications!I1157))="INTERVIEWING",UPPER(TRIM(Applications!I1157))="REJECTED",UPPER(TRIM(Applications!I1157))="OFFER")),IF(Applications!M1157&gt;=Applications!A1157,Applications!M1157-Applications!A1157,""),"")</f>
        <v/>
      </c>
      <c r="B1157" s="26">
        <f>IF(AND(D1157=1,ISNUMBER(Applications!A1157)),WEEKDAY(Applications!A1157),"")</f>
        <v/>
      </c>
      <c r="C1157" s="27">
        <f>IF(AND(D1157=1,ISNUMBER(Applications!A1157)),Applications!A1157-WEEKDAY(Applications!A1157,3),"")</f>
        <v/>
      </c>
      <c r="D1157" s="26">
        <f>IF(OR(UPPER(TRIM(Applications!I1157))="APPLIED",UPPER(TRIM(Applications!I1157))="INTERVIEWING",UPPER(TRIM(Applications!I1157))="REJECTED",UPPER(TRIM(Applications!I1157))="OFFER"),1,0)</f>
        <v/>
      </c>
      <c r="E1157" s="26">
        <f>IF(AND(ISNUMBER(Applications!M1157),OR(N(Applications!O1157)&gt;0,UPPER(TRIM(Applications!I1157))="INTERVIEWING",UPPER(TRIM(Applications!I1157))="OFFER")),Applications!M1157-WEEKDAY(Applications!M1157,3),"")</f>
        <v/>
      </c>
      <c r="F1157" s="26">
        <f>IF(AND(UPPER(TRIM(Applications!I1157))="SKIPPED",ISNUMBER(Applications!A1157)),Applications!A1157-WEEKDAY(Applications!A1157,3),"")</f>
        <v/>
      </c>
      <c r="G1157" s="26">
        <f>IF(AND(UPPER(TRIM(Applications!I1157))="BOOKMARKED",ISNUMBER(Applications!A1157)),Applications!A1157-WEEKDAY(Applications!A1157,3),"")</f>
        <v/>
      </c>
      <c r="H1157" s="26">
        <f>IF(AND(UPPER(TRIM(Applications!I1157))="NOT APPLIED",ISNUMBER(Applications!A1157)),Applications!A1157-WEEKDAY(Applications!A1157,3),"")</f>
        <v/>
      </c>
      <c r="I1157" s="26">
        <f>IF(AND(UPPER(TRIM(Applications!I1157))="REJECTED",ISNUMBER(Applications!M1157)),Applications!M1157-WEEKDAY(Applications!M1157,3),"")</f>
        <v/>
      </c>
      <c r="J1157" s="26">
        <f>IF(AND(UPPER(TRIM(Applications!I1157))="OFFER",ISNUMBER(Applications!M1157)),Applications!M1157-WEEKDAY(Applications!M1157,3),"")</f>
        <v/>
      </c>
      <c r="K1157" s="26">
        <f>IF(TRIM(Applications!J1157)="","",IFERROR(LOOKUP(2,1/ISNUMBER(SEARCH($R$2:$R$25,Applications!J1157)),$S$2:$S$25),""))</f>
        <v/>
      </c>
      <c r="L1157" s="26">
        <f>IF(K1157="","",IF(COUNTIF(K$2:K1157,K1157)=1,COUNTIF(K$2:K$2000,K1157)+(2001-ROW())/100000,""))</f>
        <v/>
      </c>
      <c r="M1157" s="26">
        <f>IF(TRIM(Applications!D1157)="","",TRIM(LEFT(TRIM(Applications!D1157),FIND(",",TRIM(Applications!D1157)&amp;",")-1)))</f>
        <v/>
      </c>
      <c r="N1157" s="26">
        <f>IF(M1157="","",IF(LEN(TRIM(LEFT(TRIM(MID(TRIM(Applications!D1157),FIND(",",TRIM(Applications!D1157)&amp;",")+1,200)),FIND(",",TRIM(MID(TRIM(Applications!D1157),FIND(",",TRIM(Applications!D1157)&amp;",")+1,200))&amp;",")-1)))=2,UPPER(TRIM(LEFT(TRIM(MID(TRIM(Applications!D1157),FIND(",",TRIM(Applications!D1157)&amp;",")+1,200)),FIND(",",TRIM(MID(TRIM(Applications!D1157),FIND(",",TRIM(Applications!D1157)&amp;",")+1,200))&amp;",")-1))),IFERROR(VLOOKUP(LOWER(TRIM(LEFT(TRIM(MID(TRIM(Applications!D1157),FIND(",",TRIM(Applications!D1157)&amp;",")+1,200)),FIND(",",TRIM(MID(TRIM(Applications!D1157),FIND(",",TRIM(Applications!D1157)&amp;",")+1,200))&amp;",")-1))),$U$2:$V$67,2,FALSE),"")))</f>
        <v/>
      </c>
      <c r="O1157" s="26">
        <f>IF(M1157="","",IF(N1157="",M1157,M1157&amp;", "&amp;N1157))</f>
        <v/>
      </c>
      <c r="P1157" s="26">
        <f>IF(O1157="","",IF(COUNTIF(O$2:O1157,O1157)=1,COUNTIF(O$2:O$2000,O1157)+(2001-ROW())/100000,""))</f>
        <v/>
      </c>
    </row>
    <row r="1158">
      <c r="A1158" s="26">
        <f>IF(AND(ISNUMBER(Applications!A1158),ISNUMBER(Applications!M1158),OR(UPPER(TRIM(Applications!I1158))="INTERVIEWING",UPPER(TRIM(Applications!I1158))="REJECTED",UPPER(TRIM(Applications!I1158))="OFFER")),IF(Applications!M1158&gt;=Applications!A1158,Applications!M1158-Applications!A1158,""),"")</f>
        <v/>
      </c>
      <c r="B1158" s="26">
        <f>IF(AND(D1158=1,ISNUMBER(Applications!A1158)),WEEKDAY(Applications!A1158),"")</f>
        <v/>
      </c>
      <c r="C1158" s="27">
        <f>IF(AND(D1158=1,ISNUMBER(Applications!A1158)),Applications!A1158-WEEKDAY(Applications!A1158,3),"")</f>
        <v/>
      </c>
      <c r="D1158" s="26">
        <f>IF(OR(UPPER(TRIM(Applications!I1158))="APPLIED",UPPER(TRIM(Applications!I1158))="INTERVIEWING",UPPER(TRIM(Applications!I1158))="REJECTED",UPPER(TRIM(Applications!I1158))="OFFER"),1,0)</f>
        <v/>
      </c>
      <c r="E1158" s="26">
        <f>IF(AND(ISNUMBER(Applications!M1158),OR(N(Applications!O1158)&gt;0,UPPER(TRIM(Applications!I1158))="INTERVIEWING",UPPER(TRIM(Applications!I1158))="OFFER")),Applications!M1158-WEEKDAY(Applications!M1158,3),"")</f>
        <v/>
      </c>
      <c r="F1158" s="26">
        <f>IF(AND(UPPER(TRIM(Applications!I1158))="SKIPPED",ISNUMBER(Applications!A1158)),Applications!A1158-WEEKDAY(Applications!A1158,3),"")</f>
        <v/>
      </c>
      <c r="G1158" s="26">
        <f>IF(AND(UPPER(TRIM(Applications!I1158))="BOOKMARKED",ISNUMBER(Applications!A1158)),Applications!A1158-WEEKDAY(Applications!A1158,3),"")</f>
        <v/>
      </c>
      <c r="H1158" s="26">
        <f>IF(AND(UPPER(TRIM(Applications!I1158))="NOT APPLIED",ISNUMBER(Applications!A1158)),Applications!A1158-WEEKDAY(Applications!A1158,3),"")</f>
        <v/>
      </c>
      <c r="I1158" s="26">
        <f>IF(AND(UPPER(TRIM(Applications!I1158))="REJECTED",ISNUMBER(Applications!M1158)),Applications!M1158-WEEKDAY(Applications!M1158,3),"")</f>
        <v/>
      </c>
      <c r="J1158" s="26">
        <f>IF(AND(UPPER(TRIM(Applications!I1158))="OFFER",ISNUMBER(Applications!M1158)),Applications!M1158-WEEKDAY(Applications!M1158,3),"")</f>
        <v/>
      </c>
      <c r="K1158" s="26">
        <f>IF(TRIM(Applications!J1158)="","",IFERROR(LOOKUP(2,1/ISNUMBER(SEARCH($R$2:$R$25,Applications!J1158)),$S$2:$S$25),""))</f>
        <v/>
      </c>
      <c r="L1158" s="26">
        <f>IF(K1158="","",IF(COUNTIF(K$2:K1158,K1158)=1,COUNTIF(K$2:K$2000,K1158)+(2001-ROW())/100000,""))</f>
        <v/>
      </c>
      <c r="M1158" s="26">
        <f>IF(TRIM(Applications!D1158)="","",TRIM(LEFT(TRIM(Applications!D1158),FIND(",",TRIM(Applications!D1158)&amp;",")-1)))</f>
        <v/>
      </c>
      <c r="N1158" s="26">
        <f>IF(M1158="","",IF(LEN(TRIM(LEFT(TRIM(MID(TRIM(Applications!D1158),FIND(",",TRIM(Applications!D1158)&amp;",")+1,200)),FIND(",",TRIM(MID(TRIM(Applications!D1158),FIND(",",TRIM(Applications!D1158)&amp;",")+1,200))&amp;",")-1)))=2,UPPER(TRIM(LEFT(TRIM(MID(TRIM(Applications!D1158),FIND(",",TRIM(Applications!D1158)&amp;",")+1,200)),FIND(",",TRIM(MID(TRIM(Applications!D1158),FIND(",",TRIM(Applications!D1158)&amp;",")+1,200))&amp;",")-1))),IFERROR(VLOOKUP(LOWER(TRIM(LEFT(TRIM(MID(TRIM(Applications!D1158),FIND(",",TRIM(Applications!D1158)&amp;",")+1,200)),FIND(",",TRIM(MID(TRIM(Applications!D1158),FIND(",",TRIM(Applications!D1158)&amp;",")+1,200))&amp;",")-1))),$U$2:$V$67,2,FALSE),"")))</f>
        <v/>
      </c>
      <c r="O1158" s="26">
        <f>IF(M1158="","",IF(N1158="",M1158,M1158&amp;", "&amp;N1158))</f>
        <v/>
      </c>
      <c r="P1158" s="26">
        <f>IF(O1158="","",IF(COUNTIF(O$2:O1158,O1158)=1,COUNTIF(O$2:O$2000,O1158)+(2001-ROW())/100000,""))</f>
        <v/>
      </c>
    </row>
    <row r="1159">
      <c r="A1159" s="26">
        <f>IF(AND(ISNUMBER(Applications!A1159),ISNUMBER(Applications!M1159),OR(UPPER(TRIM(Applications!I1159))="INTERVIEWING",UPPER(TRIM(Applications!I1159))="REJECTED",UPPER(TRIM(Applications!I1159))="OFFER")),IF(Applications!M1159&gt;=Applications!A1159,Applications!M1159-Applications!A1159,""),"")</f>
        <v/>
      </c>
      <c r="B1159" s="26">
        <f>IF(AND(D1159=1,ISNUMBER(Applications!A1159)),WEEKDAY(Applications!A1159),"")</f>
        <v/>
      </c>
      <c r="C1159" s="27">
        <f>IF(AND(D1159=1,ISNUMBER(Applications!A1159)),Applications!A1159-WEEKDAY(Applications!A1159,3),"")</f>
        <v/>
      </c>
      <c r="D1159" s="26">
        <f>IF(OR(UPPER(TRIM(Applications!I1159))="APPLIED",UPPER(TRIM(Applications!I1159))="INTERVIEWING",UPPER(TRIM(Applications!I1159))="REJECTED",UPPER(TRIM(Applications!I1159))="OFFER"),1,0)</f>
        <v/>
      </c>
      <c r="E1159" s="26">
        <f>IF(AND(ISNUMBER(Applications!M1159),OR(N(Applications!O1159)&gt;0,UPPER(TRIM(Applications!I1159))="INTERVIEWING",UPPER(TRIM(Applications!I1159))="OFFER")),Applications!M1159-WEEKDAY(Applications!M1159,3),"")</f>
        <v/>
      </c>
      <c r="F1159" s="26">
        <f>IF(AND(UPPER(TRIM(Applications!I1159))="SKIPPED",ISNUMBER(Applications!A1159)),Applications!A1159-WEEKDAY(Applications!A1159,3),"")</f>
        <v/>
      </c>
      <c r="G1159" s="26">
        <f>IF(AND(UPPER(TRIM(Applications!I1159))="BOOKMARKED",ISNUMBER(Applications!A1159)),Applications!A1159-WEEKDAY(Applications!A1159,3),"")</f>
        <v/>
      </c>
      <c r="H1159" s="26">
        <f>IF(AND(UPPER(TRIM(Applications!I1159))="NOT APPLIED",ISNUMBER(Applications!A1159)),Applications!A1159-WEEKDAY(Applications!A1159,3),"")</f>
        <v/>
      </c>
      <c r="I1159" s="26">
        <f>IF(AND(UPPER(TRIM(Applications!I1159))="REJECTED",ISNUMBER(Applications!M1159)),Applications!M1159-WEEKDAY(Applications!M1159,3),"")</f>
        <v/>
      </c>
      <c r="J1159" s="26">
        <f>IF(AND(UPPER(TRIM(Applications!I1159))="OFFER",ISNUMBER(Applications!M1159)),Applications!M1159-WEEKDAY(Applications!M1159,3),"")</f>
        <v/>
      </c>
      <c r="K1159" s="26">
        <f>IF(TRIM(Applications!J1159)="","",IFERROR(LOOKUP(2,1/ISNUMBER(SEARCH($R$2:$R$25,Applications!J1159)),$S$2:$S$25),""))</f>
        <v/>
      </c>
      <c r="L1159" s="26">
        <f>IF(K1159="","",IF(COUNTIF(K$2:K1159,K1159)=1,COUNTIF(K$2:K$2000,K1159)+(2001-ROW())/100000,""))</f>
        <v/>
      </c>
      <c r="M1159" s="26">
        <f>IF(TRIM(Applications!D1159)="","",TRIM(LEFT(TRIM(Applications!D1159),FIND(",",TRIM(Applications!D1159)&amp;",")-1)))</f>
        <v/>
      </c>
      <c r="N1159" s="26">
        <f>IF(M1159="","",IF(LEN(TRIM(LEFT(TRIM(MID(TRIM(Applications!D1159),FIND(",",TRIM(Applications!D1159)&amp;",")+1,200)),FIND(",",TRIM(MID(TRIM(Applications!D1159),FIND(",",TRIM(Applications!D1159)&amp;",")+1,200))&amp;",")-1)))=2,UPPER(TRIM(LEFT(TRIM(MID(TRIM(Applications!D1159),FIND(",",TRIM(Applications!D1159)&amp;",")+1,200)),FIND(",",TRIM(MID(TRIM(Applications!D1159),FIND(",",TRIM(Applications!D1159)&amp;",")+1,200))&amp;",")-1))),IFERROR(VLOOKUP(LOWER(TRIM(LEFT(TRIM(MID(TRIM(Applications!D1159),FIND(",",TRIM(Applications!D1159)&amp;",")+1,200)),FIND(",",TRIM(MID(TRIM(Applications!D1159),FIND(",",TRIM(Applications!D1159)&amp;",")+1,200))&amp;",")-1))),$U$2:$V$67,2,FALSE),"")))</f>
        <v/>
      </c>
      <c r="O1159" s="26">
        <f>IF(M1159="","",IF(N1159="",M1159,M1159&amp;", "&amp;N1159))</f>
        <v/>
      </c>
      <c r="P1159" s="26">
        <f>IF(O1159="","",IF(COUNTIF(O$2:O1159,O1159)=1,COUNTIF(O$2:O$2000,O1159)+(2001-ROW())/100000,""))</f>
        <v/>
      </c>
    </row>
    <row r="1160">
      <c r="A1160" s="26">
        <f>IF(AND(ISNUMBER(Applications!A1160),ISNUMBER(Applications!M1160),OR(UPPER(TRIM(Applications!I1160))="INTERVIEWING",UPPER(TRIM(Applications!I1160))="REJECTED",UPPER(TRIM(Applications!I1160))="OFFER")),IF(Applications!M1160&gt;=Applications!A1160,Applications!M1160-Applications!A1160,""),"")</f>
        <v/>
      </c>
      <c r="B1160" s="26">
        <f>IF(AND(D1160=1,ISNUMBER(Applications!A1160)),WEEKDAY(Applications!A1160),"")</f>
        <v/>
      </c>
      <c r="C1160" s="27">
        <f>IF(AND(D1160=1,ISNUMBER(Applications!A1160)),Applications!A1160-WEEKDAY(Applications!A1160,3),"")</f>
        <v/>
      </c>
      <c r="D1160" s="26">
        <f>IF(OR(UPPER(TRIM(Applications!I1160))="APPLIED",UPPER(TRIM(Applications!I1160))="INTERVIEWING",UPPER(TRIM(Applications!I1160))="REJECTED",UPPER(TRIM(Applications!I1160))="OFFER"),1,0)</f>
        <v/>
      </c>
      <c r="E1160" s="26">
        <f>IF(AND(ISNUMBER(Applications!M1160),OR(N(Applications!O1160)&gt;0,UPPER(TRIM(Applications!I1160))="INTERVIEWING",UPPER(TRIM(Applications!I1160))="OFFER")),Applications!M1160-WEEKDAY(Applications!M1160,3),"")</f>
        <v/>
      </c>
      <c r="F1160" s="26">
        <f>IF(AND(UPPER(TRIM(Applications!I1160))="SKIPPED",ISNUMBER(Applications!A1160)),Applications!A1160-WEEKDAY(Applications!A1160,3),"")</f>
        <v/>
      </c>
      <c r="G1160" s="26">
        <f>IF(AND(UPPER(TRIM(Applications!I1160))="BOOKMARKED",ISNUMBER(Applications!A1160)),Applications!A1160-WEEKDAY(Applications!A1160,3),"")</f>
        <v/>
      </c>
      <c r="H1160" s="26">
        <f>IF(AND(UPPER(TRIM(Applications!I1160))="NOT APPLIED",ISNUMBER(Applications!A1160)),Applications!A1160-WEEKDAY(Applications!A1160,3),"")</f>
        <v/>
      </c>
      <c r="I1160" s="26">
        <f>IF(AND(UPPER(TRIM(Applications!I1160))="REJECTED",ISNUMBER(Applications!M1160)),Applications!M1160-WEEKDAY(Applications!M1160,3),"")</f>
        <v/>
      </c>
      <c r="J1160" s="26">
        <f>IF(AND(UPPER(TRIM(Applications!I1160))="OFFER",ISNUMBER(Applications!M1160)),Applications!M1160-WEEKDAY(Applications!M1160,3),"")</f>
        <v/>
      </c>
      <c r="K1160" s="26">
        <f>IF(TRIM(Applications!J1160)="","",IFERROR(LOOKUP(2,1/ISNUMBER(SEARCH($R$2:$R$25,Applications!J1160)),$S$2:$S$25),""))</f>
        <v/>
      </c>
      <c r="L1160" s="26">
        <f>IF(K1160="","",IF(COUNTIF(K$2:K1160,K1160)=1,COUNTIF(K$2:K$2000,K1160)+(2001-ROW())/100000,""))</f>
        <v/>
      </c>
      <c r="M1160" s="26">
        <f>IF(TRIM(Applications!D1160)="","",TRIM(LEFT(TRIM(Applications!D1160),FIND(",",TRIM(Applications!D1160)&amp;",")-1)))</f>
        <v/>
      </c>
      <c r="N1160" s="26">
        <f>IF(M1160="","",IF(LEN(TRIM(LEFT(TRIM(MID(TRIM(Applications!D1160),FIND(",",TRIM(Applications!D1160)&amp;",")+1,200)),FIND(",",TRIM(MID(TRIM(Applications!D1160),FIND(",",TRIM(Applications!D1160)&amp;",")+1,200))&amp;",")-1)))=2,UPPER(TRIM(LEFT(TRIM(MID(TRIM(Applications!D1160),FIND(",",TRIM(Applications!D1160)&amp;",")+1,200)),FIND(",",TRIM(MID(TRIM(Applications!D1160),FIND(",",TRIM(Applications!D1160)&amp;",")+1,200))&amp;",")-1))),IFERROR(VLOOKUP(LOWER(TRIM(LEFT(TRIM(MID(TRIM(Applications!D1160),FIND(",",TRIM(Applications!D1160)&amp;",")+1,200)),FIND(",",TRIM(MID(TRIM(Applications!D1160),FIND(",",TRIM(Applications!D1160)&amp;",")+1,200))&amp;",")-1))),$U$2:$V$67,2,FALSE),"")))</f>
        <v/>
      </c>
      <c r="O1160" s="26">
        <f>IF(M1160="","",IF(N1160="",M1160,M1160&amp;", "&amp;N1160))</f>
        <v/>
      </c>
      <c r="P1160" s="26">
        <f>IF(O1160="","",IF(COUNTIF(O$2:O1160,O1160)=1,COUNTIF(O$2:O$2000,O1160)+(2001-ROW())/100000,""))</f>
        <v/>
      </c>
    </row>
    <row r="1161">
      <c r="A1161" s="26">
        <f>IF(AND(ISNUMBER(Applications!A1161),ISNUMBER(Applications!M1161),OR(UPPER(TRIM(Applications!I1161))="INTERVIEWING",UPPER(TRIM(Applications!I1161))="REJECTED",UPPER(TRIM(Applications!I1161))="OFFER")),IF(Applications!M1161&gt;=Applications!A1161,Applications!M1161-Applications!A1161,""),"")</f>
        <v/>
      </c>
      <c r="B1161" s="26">
        <f>IF(AND(D1161=1,ISNUMBER(Applications!A1161)),WEEKDAY(Applications!A1161),"")</f>
        <v/>
      </c>
      <c r="C1161" s="27">
        <f>IF(AND(D1161=1,ISNUMBER(Applications!A1161)),Applications!A1161-WEEKDAY(Applications!A1161,3),"")</f>
        <v/>
      </c>
      <c r="D1161" s="26">
        <f>IF(OR(UPPER(TRIM(Applications!I1161))="APPLIED",UPPER(TRIM(Applications!I1161))="INTERVIEWING",UPPER(TRIM(Applications!I1161))="REJECTED",UPPER(TRIM(Applications!I1161))="OFFER"),1,0)</f>
        <v/>
      </c>
      <c r="E1161" s="26">
        <f>IF(AND(ISNUMBER(Applications!M1161),OR(N(Applications!O1161)&gt;0,UPPER(TRIM(Applications!I1161))="INTERVIEWING",UPPER(TRIM(Applications!I1161))="OFFER")),Applications!M1161-WEEKDAY(Applications!M1161,3),"")</f>
        <v/>
      </c>
      <c r="F1161" s="26">
        <f>IF(AND(UPPER(TRIM(Applications!I1161))="SKIPPED",ISNUMBER(Applications!A1161)),Applications!A1161-WEEKDAY(Applications!A1161,3),"")</f>
        <v/>
      </c>
      <c r="G1161" s="26">
        <f>IF(AND(UPPER(TRIM(Applications!I1161))="BOOKMARKED",ISNUMBER(Applications!A1161)),Applications!A1161-WEEKDAY(Applications!A1161,3),"")</f>
        <v/>
      </c>
      <c r="H1161" s="26">
        <f>IF(AND(UPPER(TRIM(Applications!I1161))="NOT APPLIED",ISNUMBER(Applications!A1161)),Applications!A1161-WEEKDAY(Applications!A1161,3),"")</f>
        <v/>
      </c>
      <c r="I1161" s="26">
        <f>IF(AND(UPPER(TRIM(Applications!I1161))="REJECTED",ISNUMBER(Applications!M1161)),Applications!M1161-WEEKDAY(Applications!M1161,3),"")</f>
        <v/>
      </c>
      <c r="J1161" s="26">
        <f>IF(AND(UPPER(TRIM(Applications!I1161))="OFFER",ISNUMBER(Applications!M1161)),Applications!M1161-WEEKDAY(Applications!M1161,3),"")</f>
        <v/>
      </c>
      <c r="K1161" s="26">
        <f>IF(TRIM(Applications!J1161)="","",IFERROR(LOOKUP(2,1/ISNUMBER(SEARCH($R$2:$R$25,Applications!J1161)),$S$2:$S$25),""))</f>
        <v/>
      </c>
      <c r="L1161" s="26">
        <f>IF(K1161="","",IF(COUNTIF(K$2:K1161,K1161)=1,COUNTIF(K$2:K$2000,K1161)+(2001-ROW())/100000,""))</f>
        <v/>
      </c>
      <c r="M1161" s="26">
        <f>IF(TRIM(Applications!D1161)="","",TRIM(LEFT(TRIM(Applications!D1161),FIND(",",TRIM(Applications!D1161)&amp;",")-1)))</f>
        <v/>
      </c>
      <c r="N1161" s="26">
        <f>IF(M1161="","",IF(LEN(TRIM(LEFT(TRIM(MID(TRIM(Applications!D1161),FIND(",",TRIM(Applications!D1161)&amp;",")+1,200)),FIND(",",TRIM(MID(TRIM(Applications!D1161),FIND(",",TRIM(Applications!D1161)&amp;",")+1,200))&amp;",")-1)))=2,UPPER(TRIM(LEFT(TRIM(MID(TRIM(Applications!D1161),FIND(",",TRIM(Applications!D1161)&amp;",")+1,200)),FIND(",",TRIM(MID(TRIM(Applications!D1161),FIND(",",TRIM(Applications!D1161)&amp;",")+1,200))&amp;",")-1))),IFERROR(VLOOKUP(LOWER(TRIM(LEFT(TRIM(MID(TRIM(Applications!D1161),FIND(",",TRIM(Applications!D1161)&amp;",")+1,200)),FIND(",",TRIM(MID(TRIM(Applications!D1161),FIND(",",TRIM(Applications!D1161)&amp;",")+1,200))&amp;",")-1))),$U$2:$V$67,2,FALSE),"")))</f>
        <v/>
      </c>
      <c r="O1161" s="26">
        <f>IF(M1161="","",IF(N1161="",M1161,M1161&amp;", "&amp;N1161))</f>
        <v/>
      </c>
      <c r="P1161" s="26">
        <f>IF(O1161="","",IF(COUNTIF(O$2:O1161,O1161)=1,COUNTIF(O$2:O$2000,O1161)+(2001-ROW())/100000,""))</f>
        <v/>
      </c>
    </row>
    <row r="1162">
      <c r="A1162" s="26">
        <f>IF(AND(ISNUMBER(Applications!A1162),ISNUMBER(Applications!M1162),OR(UPPER(TRIM(Applications!I1162))="INTERVIEWING",UPPER(TRIM(Applications!I1162))="REJECTED",UPPER(TRIM(Applications!I1162))="OFFER")),IF(Applications!M1162&gt;=Applications!A1162,Applications!M1162-Applications!A1162,""),"")</f>
        <v/>
      </c>
      <c r="B1162" s="26">
        <f>IF(AND(D1162=1,ISNUMBER(Applications!A1162)),WEEKDAY(Applications!A1162),"")</f>
        <v/>
      </c>
      <c r="C1162" s="27">
        <f>IF(AND(D1162=1,ISNUMBER(Applications!A1162)),Applications!A1162-WEEKDAY(Applications!A1162,3),"")</f>
        <v/>
      </c>
      <c r="D1162" s="26">
        <f>IF(OR(UPPER(TRIM(Applications!I1162))="APPLIED",UPPER(TRIM(Applications!I1162))="INTERVIEWING",UPPER(TRIM(Applications!I1162))="REJECTED",UPPER(TRIM(Applications!I1162))="OFFER"),1,0)</f>
        <v/>
      </c>
      <c r="E1162" s="26">
        <f>IF(AND(ISNUMBER(Applications!M1162),OR(N(Applications!O1162)&gt;0,UPPER(TRIM(Applications!I1162))="INTERVIEWING",UPPER(TRIM(Applications!I1162))="OFFER")),Applications!M1162-WEEKDAY(Applications!M1162,3),"")</f>
        <v/>
      </c>
      <c r="F1162" s="26">
        <f>IF(AND(UPPER(TRIM(Applications!I1162))="SKIPPED",ISNUMBER(Applications!A1162)),Applications!A1162-WEEKDAY(Applications!A1162,3),"")</f>
        <v/>
      </c>
      <c r="G1162" s="26">
        <f>IF(AND(UPPER(TRIM(Applications!I1162))="BOOKMARKED",ISNUMBER(Applications!A1162)),Applications!A1162-WEEKDAY(Applications!A1162,3),"")</f>
        <v/>
      </c>
      <c r="H1162" s="26">
        <f>IF(AND(UPPER(TRIM(Applications!I1162))="NOT APPLIED",ISNUMBER(Applications!A1162)),Applications!A1162-WEEKDAY(Applications!A1162,3),"")</f>
        <v/>
      </c>
      <c r="I1162" s="26">
        <f>IF(AND(UPPER(TRIM(Applications!I1162))="REJECTED",ISNUMBER(Applications!M1162)),Applications!M1162-WEEKDAY(Applications!M1162,3),"")</f>
        <v/>
      </c>
      <c r="J1162" s="26">
        <f>IF(AND(UPPER(TRIM(Applications!I1162))="OFFER",ISNUMBER(Applications!M1162)),Applications!M1162-WEEKDAY(Applications!M1162,3),"")</f>
        <v/>
      </c>
      <c r="K1162" s="26">
        <f>IF(TRIM(Applications!J1162)="","",IFERROR(LOOKUP(2,1/ISNUMBER(SEARCH($R$2:$R$25,Applications!J1162)),$S$2:$S$25),""))</f>
        <v/>
      </c>
      <c r="L1162" s="26">
        <f>IF(K1162="","",IF(COUNTIF(K$2:K1162,K1162)=1,COUNTIF(K$2:K$2000,K1162)+(2001-ROW())/100000,""))</f>
        <v/>
      </c>
      <c r="M1162" s="26">
        <f>IF(TRIM(Applications!D1162)="","",TRIM(LEFT(TRIM(Applications!D1162),FIND(",",TRIM(Applications!D1162)&amp;",")-1)))</f>
        <v/>
      </c>
      <c r="N1162" s="26">
        <f>IF(M1162="","",IF(LEN(TRIM(LEFT(TRIM(MID(TRIM(Applications!D1162),FIND(",",TRIM(Applications!D1162)&amp;",")+1,200)),FIND(",",TRIM(MID(TRIM(Applications!D1162),FIND(",",TRIM(Applications!D1162)&amp;",")+1,200))&amp;",")-1)))=2,UPPER(TRIM(LEFT(TRIM(MID(TRIM(Applications!D1162),FIND(",",TRIM(Applications!D1162)&amp;",")+1,200)),FIND(",",TRIM(MID(TRIM(Applications!D1162),FIND(",",TRIM(Applications!D1162)&amp;",")+1,200))&amp;",")-1))),IFERROR(VLOOKUP(LOWER(TRIM(LEFT(TRIM(MID(TRIM(Applications!D1162),FIND(",",TRIM(Applications!D1162)&amp;",")+1,200)),FIND(",",TRIM(MID(TRIM(Applications!D1162),FIND(",",TRIM(Applications!D1162)&amp;",")+1,200))&amp;",")-1))),$U$2:$V$67,2,FALSE),"")))</f>
        <v/>
      </c>
      <c r="O1162" s="26">
        <f>IF(M1162="","",IF(N1162="",M1162,M1162&amp;", "&amp;N1162))</f>
        <v/>
      </c>
      <c r="P1162" s="26">
        <f>IF(O1162="","",IF(COUNTIF(O$2:O1162,O1162)=1,COUNTIF(O$2:O$2000,O1162)+(2001-ROW())/100000,""))</f>
        <v/>
      </c>
    </row>
    <row r="1163">
      <c r="A1163" s="26">
        <f>IF(AND(ISNUMBER(Applications!A1163),ISNUMBER(Applications!M1163),OR(UPPER(TRIM(Applications!I1163))="INTERVIEWING",UPPER(TRIM(Applications!I1163))="REJECTED",UPPER(TRIM(Applications!I1163))="OFFER")),IF(Applications!M1163&gt;=Applications!A1163,Applications!M1163-Applications!A1163,""),"")</f>
        <v/>
      </c>
      <c r="B1163" s="26">
        <f>IF(AND(D1163=1,ISNUMBER(Applications!A1163)),WEEKDAY(Applications!A1163),"")</f>
        <v/>
      </c>
      <c r="C1163" s="27">
        <f>IF(AND(D1163=1,ISNUMBER(Applications!A1163)),Applications!A1163-WEEKDAY(Applications!A1163,3),"")</f>
        <v/>
      </c>
      <c r="D1163" s="26">
        <f>IF(OR(UPPER(TRIM(Applications!I1163))="APPLIED",UPPER(TRIM(Applications!I1163))="INTERVIEWING",UPPER(TRIM(Applications!I1163))="REJECTED",UPPER(TRIM(Applications!I1163))="OFFER"),1,0)</f>
        <v/>
      </c>
      <c r="E1163" s="26">
        <f>IF(AND(ISNUMBER(Applications!M1163),OR(N(Applications!O1163)&gt;0,UPPER(TRIM(Applications!I1163))="INTERVIEWING",UPPER(TRIM(Applications!I1163))="OFFER")),Applications!M1163-WEEKDAY(Applications!M1163,3),"")</f>
        <v/>
      </c>
      <c r="F1163" s="26">
        <f>IF(AND(UPPER(TRIM(Applications!I1163))="SKIPPED",ISNUMBER(Applications!A1163)),Applications!A1163-WEEKDAY(Applications!A1163,3),"")</f>
        <v/>
      </c>
      <c r="G1163" s="26">
        <f>IF(AND(UPPER(TRIM(Applications!I1163))="BOOKMARKED",ISNUMBER(Applications!A1163)),Applications!A1163-WEEKDAY(Applications!A1163,3),"")</f>
        <v/>
      </c>
      <c r="H1163" s="26">
        <f>IF(AND(UPPER(TRIM(Applications!I1163))="NOT APPLIED",ISNUMBER(Applications!A1163)),Applications!A1163-WEEKDAY(Applications!A1163,3),"")</f>
        <v/>
      </c>
      <c r="I1163" s="26">
        <f>IF(AND(UPPER(TRIM(Applications!I1163))="REJECTED",ISNUMBER(Applications!M1163)),Applications!M1163-WEEKDAY(Applications!M1163,3),"")</f>
        <v/>
      </c>
      <c r="J1163" s="26">
        <f>IF(AND(UPPER(TRIM(Applications!I1163))="OFFER",ISNUMBER(Applications!M1163)),Applications!M1163-WEEKDAY(Applications!M1163,3),"")</f>
        <v/>
      </c>
      <c r="K1163" s="26">
        <f>IF(TRIM(Applications!J1163)="","",IFERROR(LOOKUP(2,1/ISNUMBER(SEARCH($R$2:$R$25,Applications!J1163)),$S$2:$S$25),""))</f>
        <v/>
      </c>
      <c r="L1163" s="26">
        <f>IF(K1163="","",IF(COUNTIF(K$2:K1163,K1163)=1,COUNTIF(K$2:K$2000,K1163)+(2001-ROW())/100000,""))</f>
        <v/>
      </c>
      <c r="M1163" s="26">
        <f>IF(TRIM(Applications!D1163)="","",TRIM(LEFT(TRIM(Applications!D1163),FIND(",",TRIM(Applications!D1163)&amp;",")-1)))</f>
        <v/>
      </c>
      <c r="N1163" s="26">
        <f>IF(M1163="","",IF(LEN(TRIM(LEFT(TRIM(MID(TRIM(Applications!D1163),FIND(",",TRIM(Applications!D1163)&amp;",")+1,200)),FIND(",",TRIM(MID(TRIM(Applications!D1163),FIND(",",TRIM(Applications!D1163)&amp;",")+1,200))&amp;",")-1)))=2,UPPER(TRIM(LEFT(TRIM(MID(TRIM(Applications!D1163),FIND(",",TRIM(Applications!D1163)&amp;",")+1,200)),FIND(",",TRIM(MID(TRIM(Applications!D1163),FIND(",",TRIM(Applications!D1163)&amp;",")+1,200))&amp;",")-1))),IFERROR(VLOOKUP(LOWER(TRIM(LEFT(TRIM(MID(TRIM(Applications!D1163),FIND(",",TRIM(Applications!D1163)&amp;",")+1,200)),FIND(",",TRIM(MID(TRIM(Applications!D1163),FIND(",",TRIM(Applications!D1163)&amp;",")+1,200))&amp;",")-1))),$U$2:$V$67,2,FALSE),"")))</f>
        <v/>
      </c>
      <c r="O1163" s="26">
        <f>IF(M1163="","",IF(N1163="",M1163,M1163&amp;", "&amp;N1163))</f>
        <v/>
      </c>
      <c r="P1163" s="26">
        <f>IF(O1163="","",IF(COUNTIF(O$2:O1163,O1163)=1,COUNTIF(O$2:O$2000,O1163)+(2001-ROW())/100000,""))</f>
        <v/>
      </c>
    </row>
    <row r="1164">
      <c r="A1164" s="26">
        <f>IF(AND(ISNUMBER(Applications!A1164),ISNUMBER(Applications!M1164),OR(UPPER(TRIM(Applications!I1164))="INTERVIEWING",UPPER(TRIM(Applications!I1164))="REJECTED",UPPER(TRIM(Applications!I1164))="OFFER")),IF(Applications!M1164&gt;=Applications!A1164,Applications!M1164-Applications!A1164,""),"")</f>
        <v/>
      </c>
      <c r="B1164" s="26">
        <f>IF(AND(D1164=1,ISNUMBER(Applications!A1164)),WEEKDAY(Applications!A1164),"")</f>
        <v/>
      </c>
      <c r="C1164" s="27">
        <f>IF(AND(D1164=1,ISNUMBER(Applications!A1164)),Applications!A1164-WEEKDAY(Applications!A1164,3),"")</f>
        <v/>
      </c>
      <c r="D1164" s="26">
        <f>IF(OR(UPPER(TRIM(Applications!I1164))="APPLIED",UPPER(TRIM(Applications!I1164))="INTERVIEWING",UPPER(TRIM(Applications!I1164))="REJECTED",UPPER(TRIM(Applications!I1164))="OFFER"),1,0)</f>
        <v/>
      </c>
      <c r="E1164" s="26">
        <f>IF(AND(ISNUMBER(Applications!M1164),OR(N(Applications!O1164)&gt;0,UPPER(TRIM(Applications!I1164))="INTERVIEWING",UPPER(TRIM(Applications!I1164))="OFFER")),Applications!M1164-WEEKDAY(Applications!M1164,3),"")</f>
        <v/>
      </c>
      <c r="F1164" s="26">
        <f>IF(AND(UPPER(TRIM(Applications!I1164))="SKIPPED",ISNUMBER(Applications!A1164)),Applications!A1164-WEEKDAY(Applications!A1164,3),"")</f>
        <v/>
      </c>
      <c r="G1164" s="26">
        <f>IF(AND(UPPER(TRIM(Applications!I1164))="BOOKMARKED",ISNUMBER(Applications!A1164)),Applications!A1164-WEEKDAY(Applications!A1164,3),"")</f>
        <v/>
      </c>
      <c r="H1164" s="26">
        <f>IF(AND(UPPER(TRIM(Applications!I1164))="NOT APPLIED",ISNUMBER(Applications!A1164)),Applications!A1164-WEEKDAY(Applications!A1164,3),"")</f>
        <v/>
      </c>
      <c r="I1164" s="26">
        <f>IF(AND(UPPER(TRIM(Applications!I1164))="REJECTED",ISNUMBER(Applications!M1164)),Applications!M1164-WEEKDAY(Applications!M1164,3),"")</f>
        <v/>
      </c>
      <c r="J1164" s="26">
        <f>IF(AND(UPPER(TRIM(Applications!I1164))="OFFER",ISNUMBER(Applications!M1164)),Applications!M1164-WEEKDAY(Applications!M1164,3),"")</f>
        <v/>
      </c>
      <c r="K1164" s="26">
        <f>IF(TRIM(Applications!J1164)="","",IFERROR(LOOKUP(2,1/ISNUMBER(SEARCH($R$2:$R$25,Applications!J1164)),$S$2:$S$25),""))</f>
        <v/>
      </c>
      <c r="L1164" s="26">
        <f>IF(K1164="","",IF(COUNTIF(K$2:K1164,K1164)=1,COUNTIF(K$2:K$2000,K1164)+(2001-ROW())/100000,""))</f>
        <v/>
      </c>
      <c r="M1164" s="26">
        <f>IF(TRIM(Applications!D1164)="","",TRIM(LEFT(TRIM(Applications!D1164),FIND(",",TRIM(Applications!D1164)&amp;",")-1)))</f>
        <v/>
      </c>
      <c r="N1164" s="26">
        <f>IF(M1164="","",IF(LEN(TRIM(LEFT(TRIM(MID(TRIM(Applications!D1164),FIND(",",TRIM(Applications!D1164)&amp;",")+1,200)),FIND(",",TRIM(MID(TRIM(Applications!D1164),FIND(",",TRIM(Applications!D1164)&amp;",")+1,200))&amp;",")-1)))=2,UPPER(TRIM(LEFT(TRIM(MID(TRIM(Applications!D1164),FIND(",",TRIM(Applications!D1164)&amp;",")+1,200)),FIND(",",TRIM(MID(TRIM(Applications!D1164),FIND(",",TRIM(Applications!D1164)&amp;",")+1,200))&amp;",")-1))),IFERROR(VLOOKUP(LOWER(TRIM(LEFT(TRIM(MID(TRIM(Applications!D1164),FIND(",",TRIM(Applications!D1164)&amp;",")+1,200)),FIND(",",TRIM(MID(TRIM(Applications!D1164),FIND(",",TRIM(Applications!D1164)&amp;",")+1,200))&amp;",")-1))),$U$2:$V$67,2,FALSE),"")))</f>
        <v/>
      </c>
      <c r="O1164" s="26">
        <f>IF(M1164="","",IF(N1164="",M1164,M1164&amp;", "&amp;N1164))</f>
        <v/>
      </c>
      <c r="P1164" s="26">
        <f>IF(O1164="","",IF(COUNTIF(O$2:O1164,O1164)=1,COUNTIF(O$2:O$2000,O1164)+(2001-ROW())/100000,""))</f>
        <v/>
      </c>
    </row>
    <row r="1165">
      <c r="A1165" s="26">
        <f>IF(AND(ISNUMBER(Applications!A1165),ISNUMBER(Applications!M1165),OR(UPPER(TRIM(Applications!I1165))="INTERVIEWING",UPPER(TRIM(Applications!I1165))="REJECTED",UPPER(TRIM(Applications!I1165))="OFFER")),IF(Applications!M1165&gt;=Applications!A1165,Applications!M1165-Applications!A1165,""),"")</f>
        <v/>
      </c>
      <c r="B1165" s="26">
        <f>IF(AND(D1165=1,ISNUMBER(Applications!A1165)),WEEKDAY(Applications!A1165),"")</f>
        <v/>
      </c>
      <c r="C1165" s="27">
        <f>IF(AND(D1165=1,ISNUMBER(Applications!A1165)),Applications!A1165-WEEKDAY(Applications!A1165,3),"")</f>
        <v/>
      </c>
      <c r="D1165" s="26">
        <f>IF(OR(UPPER(TRIM(Applications!I1165))="APPLIED",UPPER(TRIM(Applications!I1165))="INTERVIEWING",UPPER(TRIM(Applications!I1165))="REJECTED",UPPER(TRIM(Applications!I1165))="OFFER"),1,0)</f>
        <v/>
      </c>
      <c r="E1165" s="26">
        <f>IF(AND(ISNUMBER(Applications!M1165),OR(N(Applications!O1165)&gt;0,UPPER(TRIM(Applications!I1165))="INTERVIEWING",UPPER(TRIM(Applications!I1165))="OFFER")),Applications!M1165-WEEKDAY(Applications!M1165,3),"")</f>
        <v/>
      </c>
      <c r="F1165" s="26">
        <f>IF(AND(UPPER(TRIM(Applications!I1165))="SKIPPED",ISNUMBER(Applications!A1165)),Applications!A1165-WEEKDAY(Applications!A1165,3),"")</f>
        <v/>
      </c>
      <c r="G1165" s="26">
        <f>IF(AND(UPPER(TRIM(Applications!I1165))="BOOKMARKED",ISNUMBER(Applications!A1165)),Applications!A1165-WEEKDAY(Applications!A1165,3),"")</f>
        <v/>
      </c>
      <c r="H1165" s="26">
        <f>IF(AND(UPPER(TRIM(Applications!I1165))="NOT APPLIED",ISNUMBER(Applications!A1165)),Applications!A1165-WEEKDAY(Applications!A1165,3),"")</f>
        <v/>
      </c>
      <c r="I1165" s="26">
        <f>IF(AND(UPPER(TRIM(Applications!I1165))="REJECTED",ISNUMBER(Applications!M1165)),Applications!M1165-WEEKDAY(Applications!M1165,3),"")</f>
        <v/>
      </c>
      <c r="J1165" s="26">
        <f>IF(AND(UPPER(TRIM(Applications!I1165))="OFFER",ISNUMBER(Applications!M1165)),Applications!M1165-WEEKDAY(Applications!M1165,3),"")</f>
        <v/>
      </c>
      <c r="K1165" s="26">
        <f>IF(TRIM(Applications!J1165)="","",IFERROR(LOOKUP(2,1/ISNUMBER(SEARCH($R$2:$R$25,Applications!J1165)),$S$2:$S$25),""))</f>
        <v/>
      </c>
      <c r="L1165" s="26">
        <f>IF(K1165="","",IF(COUNTIF(K$2:K1165,K1165)=1,COUNTIF(K$2:K$2000,K1165)+(2001-ROW())/100000,""))</f>
        <v/>
      </c>
      <c r="M1165" s="26">
        <f>IF(TRIM(Applications!D1165)="","",TRIM(LEFT(TRIM(Applications!D1165),FIND(",",TRIM(Applications!D1165)&amp;",")-1)))</f>
        <v/>
      </c>
      <c r="N1165" s="26">
        <f>IF(M1165="","",IF(LEN(TRIM(LEFT(TRIM(MID(TRIM(Applications!D1165),FIND(",",TRIM(Applications!D1165)&amp;",")+1,200)),FIND(",",TRIM(MID(TRIM(Applications!D1165),FIND(",",TRIM(Applications!D1165)&amp;",")+1,200))&amp;",")-1)))=2,UPPER(TRIM(LEFT(TRIM(MID(TRIM(Applications!D1165),FIND(",",TRIM(Applications!D1165)&amp;",")+1,200)),FIND(",",TRIM(MID(TRIM(Applications!D1165),FIND(",",TRIM(Applications!D1165)&amp;",")+1,200))&amp;",")-1))),IFERROR(VLOOKUP(LOWER(TRIM(LEFT(TRIM(MID(TRIM(Applications!D1165),FIND(",",TRIM(Applications!D1165)&amp;",")+1,200)),FIND(",",TRIM(MID(TRIM(Applications!D1165),FIND(",",TRIM(Applications!D1165)&amp;",")+1,200))&amp;",")-1))),$U$2:$V$67,2,FALSE),"")))</f>
        <v/>
      </c>
      <c r="O1165" s="26">
        <f>IF(M1165="","",IF(N1165="",M1165,M1165&amp;", "&amp;N1165))</f>
        <v/>
      </c>
      <c r="P1165" s="26">
        <f>IF(O1165="","",IF(COUNTIF(O$2:O1165,O1165)=1,COUNTIF(O$2:O$2000,O1165)+(2001-ROW())/100000,""))</f>
        <v/>
      </c>
    </row>
    <row r="1166">
      <c r="A1166" s="26">
        <f>IF(AND(ISNUMBER(Applications!A1166),ISNUMBER(Applications!M1166),OR(UPPER(TRIM(Applications!I1166))="INTERVIEWING",UPPER(TRIM(Applications!I1166))="REJECTED",UPPER(TRIM(Applications!I1166))="OFFER")),IF(Applications!M1166&gt;=Applications!A1166,Applications!M1166-Applications!A1166,""),"")</f>
        <v/>
      </c>
      <c r="B1166" s="26">
        <f>IF(AND(D1166=1,ISNUMBER(Applications!A1166)),WEEKDAY(Applications!A1166),"")</f>
        <v/>
      </c>
      <c r="C1166" s="27">
        <f>IF(AND(D1166=1,ISNUMBER(Applications!A1166)),Applications!A1166-WEEKDAY(Applications!A1166,3),"")</f>
        <v/>
      </c>
      <c r="D1166" s="26">
        <f>IF(OR(UPPER(TRIM(Applications!I1166))="APPLIED",UPPER(TRIM(Applications!I1166))="INTERVIEWING",UPPER(TRIM(Applications!I1166))="REJECTED",UPPER(TRIM(Applications!I1166))="OFFER"),1,0)</f>
        <v/>
      </c>
      <c r="E1166" s="26">
        <f>IF(AND(ISNUMBER(Applications!M1166),OR(N(Applications!O1166)&gt;0,UPPER(TRIM(Applications!I1166))="INTERVIEWING",UPPER(TRIM(Applications!I1166))="OFFER")),Applications!M1166-WEEKDAY(Applications!M1166,3),"")</f>
        <v/>
      </c>
      <c r="F1166" s="26">
        <f>IF(AND(UPPER(TRIM(Applications!I1166))="SKIPPED",ISNUMBER(Applications!A1166)),Applications!A1166-WEEKDAY(Applications!A1166,3),"")</f>
        <v/>
      </c>
      <c r="G1166" s="26">
        <f>IF(AND(UPPER(TRIM(Applications!I1166))="BOOKMARKED",ISNUMBER(Applications!A1166)),Applications!A1166-WEEKDAY(Applications!A1166,3),"")</f>
        <v/>
      </c>
      <c r="H1166" s="26">
        <f>IF(AND(UPPER(TRIM(Applications!I1166))="NOT APPLIED",ISNUMBER(Applications!A1166)),Applications!A1166-WEEKDAY(Applications!A1166,3),"")</f>
        <v/>
      </c>
      <c r="I1166" s="26">
        <f>IF(AND(UPPER(TRIM(Applications!I1166))="REJECTED",ISNUMBER(Applications!M1166)),Applications!M1166-WEEKDAY(Applications!M1166,3),"")</f>
        <v/>
      </c>
      <c r="J1166" s="26">
        <f>IF(AND(UPPER(TRIM(Applications!I1166))="OFFER",ISNUMBER(Applications!M1166)),Applications!M1166-WEEKDAY(Applications!M1166,3),"")</f>
        <v/>
      </c>
      <c r="K1166" s="26">
        <f>IF(TRIM(Applications!J1166)="","",IFERROR(LOOKUP(2,1/ISNUMBER(SEARCH($R$2:$R$25,Applications!J1166)),$S$2:$S$25),""))</f>
        <v/>
      </c>
      <c r="L1166" s="26">
        <f>IF(K1166="","",IF(COUNTIF(K$2:K1166,K1166)=1,COUNTIF(K$2:K$2000,K1166)+(2001-ROW())/100000,""))</f>
        <v/>
      </c>
      <c r="M1166" s="26">
        <f>IF(TRIM(Applications!D1166)="","",TRIM(LEFT(TRIM(Applications!D1166),FIND(",",TRIM(Applications!D1166)&amp;",")-1)))</f>
        <v/>
      </c>
      <c r="N1166" s="26">
        <f>IF(M1166="","",IF(LEN(TRIM(LEFT(TRIM(MID(TRIM(Applications!D1166),FIND(",",TRIM(Applications!D1166)&amp;",")+1,200)),FIND(",",TRIM(MID(TRIM(Applications!D1166),FIND(",",TRIM(Applications!D1166)&amp;",")+1,200))&amp;",")-1)))=2,UPPER(TRIM(LEFT(TRIM(MID(TRIM(Applications!D1166),FIND(",",TRIM(Applications!D1166)&amp;",")+1,200)),FIND(",",TRIM(MID(TRIM(Applications!D1166),FIND(",",TRIM(Applications!D1166)&amp;",")+1,200))&amp;",")-1))),IFERROR(VLOOKUP(LOWER(TRIM(LEFT(TRIM(MID(TRIM(Applications!D1166),FIND(",",TRIM(Applications!D1166)&amp;",")+1,200)),FIND(",",TRIM(MID(TRIM(Applications!D1166),FIND(",",TRIM(Applications!D1166)&amp;",")+1,200))&amp;",")-1))),$U$2:$V$67,2,FALSE),"")))</f>
        <v/>
      </c>
      <c r="O1166" s="26">
        <f>IF(M1166="","",IF(N1166="",M1166,M1166&amp;", "&amp;N1166))</f>
        <v/>
      </c>
      <c r="P1166" s="26">
        <f>IF(O1166="","",IF(COUNTIF(O$2:O1166,O1166)=1,COUNTIF(O$2:O$2000,O1166)+(2001-ROW())/100000,""))</f>
        <v/>
      </c>
    </row>
    <row r="1167">
      <c r="A1167" s="26">
        <f>IF(AND(ISNUMBER(Applications!A1167),ISNUMBER(Applications!M1167),OR(UPPER(TRIM(Applications!I1167))="INTERVIEWING",UPPER(TRIM(Applications!I1167))="REJECTED",UPPER(TRIM(Applications!I1167))="OFFER")),IF(Applications!M1167&gt;=Applications!A1167,Applications!M1167-Applications!A1167,""),"")</f>
        <v/>
      </c>
      <c r="B1167" s="26">
        <f>IF(AND(D1167=1,ISNUMBER(Applications!A1167)),WEEKDAY(Applications!A1167),"")</f>
        <v/>
      </c>
      <c r="C1167" s="27">
        <f>IF(AND(D1167=1,ISNUMBER(Applications!A1167)),Applications!A1167-WEEKDAY(Applications!A1167,3),"")</f>
        <v/>
      </c>
      <c r="D1167" s="26">
        <f>IF(OR(UPPER(TRIM(Applications!I1167))="APPLIED",UPPER(TRIM(Applications!I1167))="INTERVIEWING",UPPER(TRIM(Applications!I1167))="REJECTED",UPPER(TRIM(Applications!I1167))="OFFER"),1,0)</f>
        <v/>
      </c>
      <c r="E1167" s="26">
        <f>IF(AND(ISNUMBER(Applications!M1167),OR(N(Applications!O1167)&gt;0,UPPER(TRIM(Applications!I1167))="INTERVIEWING",UPPER(TRIM(Applications!I1167))="OFFER")),Applications!M1167-WEEKDAY(Applications!M1167,3),"")</f>
        <v/>
      </c>
      <c r="F1167" s="26">
        <f>IF(AND(UPPER(TRIM(Applications!I1167))="SKIPPED",ISNUMBER(Applications!A1167)),Applications!A1167-WEEKDAY(Applications!A1167,3),"")</f>
        <v/>
      </c>
      <c r="G1167" s="26">
        <f>IF(AND(UPPER(TRIM(Applications!I1167))="BOOKMARKED",ISNUMBER(Applications!A1167)),Applications!A1167-WEEKDAY(Applications!A1167,3),"")</f>
        <v/>
      </c>
      <c r="H1167" s="26">
        <f>IF(AND(UPPER(TRIM(Applications!I1167))="NOT APPLIED",ISNUMBER(Applications!A1167)),Applications!A1167-WEEKDAY(Applications!A1167,3),"")</f>
        <v/>
      </c>
      <c r="I1167" s="26">
        <f>IF(AND(UPPER(TRIM(Applications!I1167))="REJECTED",ISNUMBER(Applications!M1167)),Applications!M1167-WEEKDAY(Applications!M1167,3),"")</f>
        <v/>
      </c>
      <c r="J1167" s="26">
        <f>IF(AND(UPPER(TRIM(Applications!I1167))="OFFER",ISNUMBER(Applications!M1167)),Applications!M1167-WEEKDAY(Applications!M1167,3),"")</f>
        <v/>
      </c>
      <c r="K1167" s="26">
        <f>IF(TRIM(Applications!J1167)="","",IFERROR(LOOKUP(2,1/ISNUMBER(SEARCH($R$2:$R$25,Applications!J1167)),$S$2:$S$25),""))</f>
        <v/>
      </c>
      <c r="L1167" s="26">
        <f>IF(K1167="","",IF(COUNTIF(K$2:K1167,K1167)=1,COUNTIF(K$2:K$2000,K1167)+(2001-ROW())/100000,""))</f>
        <v/>
      </c>
      <c r="M1167" s="26">
        <f>IF(TRIM(Applications!D1167)="","",TRIM(LEFT(TRIM(Applications!D1167),FIND(",",TRIM(Applications!D1167)&amp;",")-1)))</f>
        <v/>
      </c>
      <c r="N1167" s="26">
        <f>IF(M1167="","",IF(LEN(TRIM(LEFT(TRIM(MID(TRIM(Applications!D1167),FIND(",",TRIM(Applications!D1167)&amp;",")+1,200)),FIND(",",TRIM(MID(TRIM(Applications!D1167),FIND(",",TRIM(Applications!D1167)&amp;",")+1,200))&amp;",")-1)))=2,UPPER(TRIM(LEFT(TRIM(MID(TRIM(Applications!D1167),FIND(",",TRIM(Applications!D1167)&amp;",")+1,200)),FIND(",",TRIM(MID(TRIM(Applications!D1167),FIND(",",TRIM(Applications!D1167)&amp;",")+1,200))&amp;",")-1))),IFERROR(VLOOKUP(LOWER(TRIM(LEFT(TRIM(MID(TRIM(Applications!D1167),FIND(",",TRIM(Applications!D1167)&amp;",")+1,200)),FIND(",",TRIM(MID(TRIM(Applications!D1167),FIND(",",TRIM(Applications!D1167)&amp;",")+1,200))&amp;",")-1))),$U$2:$V$67,2,FALSE),"")))</f>
        <v/>
      </c>
      <c r="O1167" s="26">
        <f>IF(M1167="","",IF(N1167="",M1167,M1167&amp;", "&amp;N1167))</f>
        <v/>
      </c>
      <c r="P1167" s="26">
        <f>IF(O1167="","",IF(COUNTIF(O$2:O1167,O1167)=1,COUNTIF(O$2:O$2000,O1167)+(2001-ROW())/100000,""))</f>
        <v/>
      </c>
    </row>
    <row r="1168">
      <c r="A1168" s="26">
        <f>IF(AND(ISNUMBER(Applications!A1168),ISNUMBER(Applications!M1168),OR(UPPER(TRIM(Applications!I1168))="INTERVIEWING",UPPER(TRIM(Applications!I1168))="REJECTED",UPPER(TRIM(Applications!I1168))="OFFER")),IF(Applications!M1168&gt;=Applications!A1168,Applications!M1168-Applications!A1168,""),"")</f>
        <v/>
      </c>
      <c r="B1168" s="26">
        <f>IF(AND(D1168=1,ISNUMBER(Applications!A1168)),WEEKDAY(Applications!A1168),"")</f>
        <v/>
      </c>
      <c r="C1168" s="27">
        <f>IF(AND(D1168=1,ISNUMBER(Applications!A1168)),Applications!A1168-WEEKDAY(Applications!A1168,3),"")</f>
        <v/>
      </c>
      <c r="D1168" s="26">
        <f>IF(OR(UPPER(TRIM(Applications!I1168))="APPLIED",UPPER(TRIM(Applications!I1168))="INTERVIEWING",UPPER(TRIM(Applications!I1168))="REJECTED",UPPER(TRIM(Applications!I1168))="OFFER"),1,0)</f>
        <v/>
      </c>
      <c r="E1168" s="26">
        <f>IF(AND(ISNUMBER(Applications!M1168),OR(N(Applications!O1168)&gt;0,UPPER(TRIM(Applications!I1168))="INTERVIEWING",UPPER(TRIM(Applications!I1168))="OFFER")),Applications!M1168-WEEKDAY(Applications!M1168,3),"")</f>
        <v/>
      </c>
      <c r="F1168" s="26">
        <f>IF(AND(UPPER(TRIM(Applications!I1168))="SKIPPED",ISNUMBER(Applications!A1168)),Applications!A1168-WEEKDAY(Applications!A1168,3),"")</f>
        <v/>
      </c>
      <c r="G1168" s="26">
        <f>IF(AND(UPPER(TRIM(Applications!I1168))="BOOKMARKED",ISNUMBER(Applications!A1168)),Applications!A1168-WEEKDAY(Applications!A1168,3),"")</f>
        <v/>
      </c>
      <c r="H1168" s="26">
        <f>IF(AND(UPPER(TRIM(Applications!I1168))="NOT APPLIED",ISNUMBER(Applications!A1168)),Applications!A1168-WEEKDAY(Applications!A1168,3),"")</f>
        <v/>
      </c>
      <c r="I1168" s="26">
        <f>IF(AND(UPPER(TRIM(Applications!I1168))="REJECTED",ISNUMBER(Applications!M1168)),Applications!M1168-WEEKDAY(Applications!M1168,3),"")</f>
        <v/>
      </c>
      <c r="J1168" s="26">
        <f>IF(AND(UPPER(TRIM(Applications!I1168))="OFFER",ISNUMBER(Applications!M1168)),Applications!M1168-WEEKDAY(Applications!M1168,3),"")</f>
        <v/>
      </c>
      <c r="K1168" s="26">
        <f>IF(TRIM(Applications!J1168)="","",IFERROR(LOOKUP(2,1/ISNUMBER(SEARCH($R$2:$R$25,Applications!J1168)),$S$2:$S$25),""))</f>
        <v/>
      </c>
      <c r="L1168" s="26">
        <f>IF(K1168="","",IF(COUNTIF(K$2:K1168,K1168)=1,COUNTIF(K$2:K$2000,K1168)+(2001-ROW())/100000,""))</f>
        <v/>
      </c>
      <c r="M1168" s="26">
        <f>IF(TRIM(Applications!D1168)="","",TRIM(LEFT(TRIM(Applications!D1168),FIND(",",TRIM(Applications!D1168)&amp;",")-1)))</f>
        <v/>
      </c>
      <c r="N1168" s="26">
        <f>IF(M1168="","",IF(LEN(TRIM(LEFT(TRIM(MID(TRIM(Applications!D1168),FIND(",",TRIM(Applications!D1168)&amp;",")+1,200)),FIND(",",TRIM(MID(TRIM(Applications!D1168),FIND(",",TRIM(Applications!D1168)&amp;",")+1,200))&amp;",")-1)))=2,UPPER(TRIM(LEFT(TRIM(MID(TRIM(Applications!D1168),FIND(",",TRIM(Applications!D1168)&amp;",")+1,200)),FIND(",",TRIM(MID(TRIM(Applications!D1168),FIND(",",TRIM(Applications!D1168)&amp;",")+1,200))&amp;",")-1))),IFERROR(VLOOKUP(LOWER(TRIM(LEFT(TRIM(MID(TRIM(Applications!D1168),FIND(",",TRIM(Applications!D1168)&amp;",")+1,200)),FIND(",",TRIM(MID(TRIM(Applications!D1168),FIND(",",TRIM(Applications!D1168)&amp;",")+1,200))&amp;",")-1))),$U$2:$V$67,2,FALSE),"")))</f>
        <v/>
      </c>
      <c r="O1168" s="26">
        <f>IF(M1168="","",IF(N1168="",M1168,M1168&amp;", "&amp;N1168))</f>
        <v/>
      </c>
      <c r="P1168" s="26">
        <f>IF(O1168="","",IF(COUNTIF(O$2:O1168,O1168)=1,COUNTIF(O$2:O$2000,O1168)+(2001-ROW())/100000,""))</f>
        <v/>
      </c>
    </row>
    <row r="1169">
      <c r="A1169" s="26">
        <f>IF(AND(ISNUMBER(Applications!A1169),ISNUMBER(Applications!M1169),OR(UPPER(TRIM(Applications!I1169))="INTERVIEWING",UPPER(TRIM(Applications!I1169))="REJECTED",UPPER(TRIM(Applications!I1169))="OFFER")),IF(Applications!M1169&gt;=Applications!A1169,Applications!M1169-Applications!A1169,""),"")</f>
        <v/>
      </c>
      <c r="B1169" s="26">
        <f>IF(AND(D1169=1,ISNUMBER(Applications!A1169)),WEEKDAY(Applications!A1169),"")</f>
        <v/>
      </c>
      <c r="C1169" s="27">
        <f>IF(AND(D1169=1,ISNUMBER(Applications!A1169)),Applications!A1169-WEEKDAY(Applications!A1169,3),"")</f>
        <v/>
      </c>
      <c r="D1169" s="26">
        <f>IF(OR(UPPER(TRIM(Applications!I1169))="APPLIED",UPPER(TRIM(Applications!I1169))="INTERVIEWING",UPPER(TRIM(Applications!I1169))="REJECTED",UPPER(TRIM(Applications!I1169))="OFFER"),1,0)</f>
        <v/>
      </c>
      <c r="E1169" s="26">
        <f>IF(AND(ISNUMBER(Applications!M1169),OR(N(Applications!O1169)&gt;0,UPPER(TRIM(Applications!I1169))="INTERVIEWING",UPPER(TRIM(Applications!I1169))="OFFER")),Applications!M1169-WEEKDAY(Applications!M1169,3),"")</f>
        <v/>
      </c>
      <c r="F1169" s="26">
        <f>IF(AND(UPPER(TRIM(Applications!I1169))="SKIPPED",ISNUMBER(Applications!A1169)),Applications!A1169-WEEKDAY(Applications!A1169,3),"")</f>
        <v/>
      </c>
      <c r="G1169" s="26">
        <f>IF(AND(UPPER(TRIM(Applications!I1169))="BOOKMARKED",ISNUMBER(Applications!A1169)),Applications!A1169-WEEKDAY(Applications!A1169,3),"")</f>
        <v/>
      </c>
      <c r="H1169" s="26">
        <f>IF(AND(UPPER(TRIM(Applications!I1169))="NOT APPLIED",ISNUMBER(Applications!A1169)),Applications!A1169-WEEKDAY(Applications!A1169,3),"")</f>
        <v/>
      </c>
      <c r="I1169" s="26">
        <f>IF(AND(UPPER(TRIM(Applications!I1169))="REJECTED",ISNUMBER(Applications!M1169)),Applications!M1169-WEEKDAY(Applications!M1169,3),"")</f>
        <v/>
      </c>
      <c r="J1169" s="26">
        <f>IF(AND(UPPER(TRIM(Applications!I1169))="OFFER",ISNUMBER(Applications!M1169)),Applications!M1169-WEEKDAY(Applications!M1169,3),"")</f>
        <v/>
      </c>
      <c r="K1169" s="26">
        <f>IF(TRIM(Applications!J1169)="","",IFERROR(LOOKUP(2,1/ISNUMBER(SEARCH($R$2:$R$25,Applications!J1169)),$S$2:$S$25),""))</f>
        <v/>
      </c>
      <c r="L1169" s="26">
        <f>IF(K1169="","",IF(COUNTIF(K$2:K1169,K1169)=1,COUNTIF(K$2:K$2000,K1169)+(2001-ROW())/100000,""))</f>
        <v/>
      </c>
      <c r="M1169" s="26">
        <f>IF(TRIM(Applications!D1169)="","",TRIM(LEFT(TRIM(Applications!D1169),FIND(",",TRIM(Applications!D1169)&amp;",")-1)))</f>
        <v/>
      </c>
      <c r="N1169" s="26">
        <f>IF(M1169="","",IF(LEN(TRIM(LEFT(TRIM(MID(TRIM(Applications!D1169),FIND(",",TRIM(Applications!D1169)&amp;",")+1,200)),FIND(",",TRIM(MID(TRIM(Applications!D1169),FIND(",",TRIM(Applications!D1169)&amp;",")+1,200))&amp;",")-1)))=2,UPPER(TRIM(LEFT(TRIM(MID(TRIM(Applications!D1169),FIND(",",TRIM(Applications!D1169)&amp;",")+1,200)),FIND(",",TRIM(MID(TRIM(Applications!D1169),FIND(",",TRIM(Applications!D1169)&amp;",")+1,200))&amp;",")-1))),IFERROR(VLOOKUP(LOWER(TRIM(LEFT(TRIM(MID(TRIM(Applications!D1169),FIND(",",TRIM(Applications!D1169)&amp;",")+1,200)),FIND(",",TRIM(MID(TRIM(Applications!D1169),FIND(",",TRIM(Applications!D1169)&amp;",")+1,200))&amp;",")-1))),$U$2:$V$67,2,FALSE),"")))</f>
        <v/>
      </c>
      <c r="O1169" s="26">
        <f>IF(M1169="","",IF(N1169="",M1169,M1169&amp;", "&amp;N1169))</f>
        <v/>
      </c>
      <c r="P1169" s="26">
        <f>IF(O1169="","",IF(COUNTIF(O$2:O1169,O1169)=1,COUNTIF(O$2:O$2000,O1169)+(2001-ROW())/100000,""))</f>
        <v/>
      </c>
    </row>
    <row r="1170">
      <c r="A1170" s="26">
        <f>IF(AND(ISNUMBER(Applications!A1170),ISNUMBER(Applications!M1170),OR(UPPER(TRIM(Applications!I1170))="INTERVIEWING",UPPER(TRIM(Applications!I1170))="REJECTED",UPPER(TRIM(Applications!I1170))="OFFER")),IF(Applications!M1170&gt;=Applications!A1170,Applications!M1170-Applications!A1170,""),"")</f>
        <v/>
      </c>
      <c r="B1170" s="26">
        <f>IF(AND(D1170=1,ISNUMBER(Applications!A1170)),WEEKDAY(Applications!A1170),"")</f>
        <v/>
      </c>
      <c r="C1170" s="27">
        <f>IF(AND(D1170=1,ISNUMBER(Applications!A1170)),Applications!A1170-WEEKDAY(Applications!A1170,3),"")</f>
        <v/>
      </c>
      <c r="D1170" s="26">
        <f>IF(OR(UPPER(TRIM(Applications!I1170))="APPLIED",UPPER(TRIM(Applications!I1170))="INTERVIEWING",UPPER(TRIM(Applications!I1170))="REJECTED",UPPER(TRIM(Applications!I1170))="OFFER"),1,0)</f>
        <v/>
      </c>
      <c r="E1170" s="26">
        <f>IF(AND(ISNUMBER(Applications!M1170),OR(N(Applications!O1170)&gt;0,UPPER(TRIM(Applications!I1170))="INTERVIEWING",UPPER(TRIM(Applications!I1170))="OFFER")),Applications!M1170-WEEKDAY(Applications!M1170,3),"")</f>
        <v/>
      </c>
      <c r="F1170" s="26">
        <f>IF(AND(UPPER(TRIM(Applications!I1170))="SKIPPED",ISNUMBER(Applications!A1170)),Applications!A1170-WEEKDAY(Applications!A1170,3),"")</f>
        <v/>
      </c>
      <c r="G1170" s="26">
        <f>IF(AND(UPPER(TRIM(Applications!I1170))="BOOKMARKED",ISNUMBER(Applications!A1170)),Applications!A1170-WEEKDAY(Applications!A1170,3),"")</f>
        <v/>
      </c>
      <c r="H1170" s="26">
        <f>IF(AND(UPPER(TRIM(Applications!I1170))="NOT APPLIED",ISNUMBER(Applications!A1170)),Applications!A1170-WEEKDAY(Applications!A1170,3),"")</f>
        <v/>
      </c>
      <c r="I1170" s="26">
        <f>IF(AND(UPPER(TRIM(Applications!I1170))="REJECTED",ISNUMBER(Applications!M1170)),Applications!M1170-WEEKDAY(Applications!M1170,3),"")</f>
        <v/>
      </c>
      <c r="J1170" s="26">
        <f>IF(AND(UPPER(TRIM(Applications!I1170))="OFFER",ISNUMBER(Applications!M1170)),Applications!M1170-WEEKDAY(Applications!M1170,3),"")</f>
        <v/>
      </c>
      <c r="K1170" s="26">
        <f>IF(TRIM(Applications!J1170)="","",IFERROR(LOOKUP(2,1/ISNUMBER(SEARCH($R$2:$R$25,Applications!J1170)),$S$2:$S$25),""))</f>
        <v/>
      </c>
      <c r="L1170" s="26">
        <f>IF(K1170="","",IF(COUNTIF(K$2:K1170,K1170)=1,COUNTIF(K$2:K$2000,K1170)+(2001-ROW())/100000,""))</f>
        <v/>
      </c>
      <c r="M1170" s="26">
        <f>IF(TRIM(Applications!D1170)="","",TRIM(LEFT(TRIM(Applications!D1170),FIND(",",TRIM(Applications!D1170)&amp;",")-1)))</f>
        <v/>
      </c>
      <c r="N1170" s="26">
        <f>IF(M1170="","",IF(LEN(TRIM(LEFT(TRIM(MID(TRIM(Applications!D1170),FIND(",",TRIM(Applications!D1170)&amp;",")+1,200)),FIND(",",TRIM(MID(TRIM(Applications!D1170),FIND(",",TRIM(Applications!D1170)&amp;",")+1,200))&amp;",")-1)))=2,UPPER(TRIM(LEFT(TRIM(MID(TRIM(Applications!D1170),FIND(",",TRIM(Applications!D1170)&amp;",")+1,200)),FIND(",",TRIM(MID(TRIM(Applications!D1170),FIND(",",TRIM(Applications!D1170)&amp;",")+1,200))&amp;",")-1))),IFERROR(VLOOKUP(LOWER(TRIM(LEFT(TRIM(MID(TRIM(Applications!D1170),FIND(",",TRIM(Applications!D1170)&amp;",")+1,200)),FIND(",",TRIM(MID(TRIM(Applications!D1170),FIND(",",TRIM(Applications!D1170)&amp;",")+1,200))&amp;",")-1))),$U$2:$V$67,2,FALSE),"")))</f>
        <v/>
      </c>
      <c r="O1170" s="26">
        <f>IF(M1170="","",IF(N1170="",M1170,M1170&amp;", "&amp;N1170))</f>
        <v/>
      </c>
      <c r="P1170" s="26">
        <f>IF(O1170="","",IF(COUNTIF(O$2:O1170,O1170)=1,COUNTIF(O$2:O$2000,O1170)+(2001-ROW())/100000,""))</f>
        <v/>
      </c>
    </row>
    <row r="1171">
      <c r="A1171" s="26">
        <f>IF(AND(ISNUMBER(Applications!A1171),ISNUMBER(Applications!M1171),OR(UPPER(TRIM(Applications!I1171))="INTERVIEWING",UPPER(TRIM(Applications!I1171))="REJECTED",UPPER(TRIM(Applications!I1171))="OFFER")),IF(Applications!M1171&gt;=Applications!A1171,Applications!M1171-Applications!A1171,""),"")</f>
        <v/>
      </c>
      <c r="B1171" s="26">
        <f>IF(AND(D1171=1,ISNUMBER(Applications!A1171)),WEEKDAY(Applications!A1171),"")</f>
        <v/>
      </c>
      <c r="C1171" s="27">
        <f>IF(AND(D1171=1,ISNUMBER(Applications!A1171)),Applications!A1171-WEEKDAY(Applications!A1171,3),"")</f>
        <v/>
      </c>
      <c r="D1171" s="26">
        <f>IF(OR(UPPER(TRIM(Applications!I1171))="APPLIED",UPPER(TRIM(Applications!I1171))="INTERVIEWING",UPPER(TRIM(Applications!I1171))="REJECTED",UPPER(TRIM(Applications!I1171))="OFFER"),1,0)</f>
        <v/>
      </c>
      <c r="E1171" s="26">
        <f>IF(AND(ISNUMBER(Applications!M1171),OR(N(Applications!O1171)&gt;0,UPPER(TRIM(Applications!I1171))="INTERVIEWING",UPPER(TRIM(Applications!I1171))="OFFER")),Applications!M1171-WEEKDAY(Applications!M1171,3),"")</f>
        <v/>
      </c>
      <c r="F1171" s="26">
        <f>IF(AND(UPPER(TRIM(Applications!I1171))="SKIPPED",ISNUMBER(Applications!A1171)),Applications!A1171-WEEKDAY(Applications!A1171,3),"")</f>
        <v/>
      </c>
      <c r="G1171" s="26">
        <f>IF(AND(UPPER(TRIM(Applications!I1171))="BOOKMARKED",ISNUMBER(Applications!A1171)),Applications!A1171-WEEKDAY(Applications!A1171,3),"")</f>
        <v/>
      </c>
      <c r="H1171" s="26">
        <f>IF(AND(UPPER(TRIM(Applications!I1171))="NOT APPLIED",ISNUMBER(Applications!A1171)),Applications!A1171-WEEKDAY(Applications!A1171,3),"")</f>
        <v/>
      </c>
      <c r="I1171" s="26">
        <f>IF(AND(UPPER(TRIM(Applications!I1171))="REJECTED",ISNUMBER(Applications!M1171)),Applications!M1171-WEEKDAY(Applications!M1171,3),"")</f>
        <v/>
      </c>
      <c r="J1171" s="26">
        <f>IF(AND(UPPER(TRIM(Applications!I1171))="OFFER",ISNUMBER(Applications!M1171)),Applications!M1171-WEEKDAY(Applications!M1171,3),"")</f>
        <v/>
      </c>
      <c r="K1171" s="26">
        <f>IF(TRIM(Applications!J1171)="","",IFERROR(LOOKUP(2,1/ISNUMBER(SEARCH($R$2:$R$25,Applications!J1171)),$S$2:$S$25),""))</f>
        <v/>
      </c>
      <c r="L1171" s="26">
        <f>IF(K1171="","",IF(COUNTIF(K$2:K1171,K1171)=1,COUNTIF(K$2:K$2000,K1171)+(2001-ROW())/100000,""))</f>
        <v/>
      </c>
      <c r="M1171" s="26">
        <f>IF(TRIM(Applications!D1171)="","",TRIM(LEFT(TRIM(Applications!D1171),FIND(",",TRIM(Applications!D1171)&amp;",")-1)))</f>
        <v/>
      </c>
      <c r="N1171" s="26">
        <f>IF(M1171="","",IF(LEN(TRIM(LEFT(TRIM(MID(TRIM(Applications!D1171),FIND(",",TRIM(Applications!D1171)&amp;",")+1,200)),FIND(",",TRIM(MID(TRIM(Applications!D1171),FIND(",",TRIM(Applications!D1171)&amp;",")+1,200))&amp;",")-1)))=2,UPPER(TRIM(LEFT(TRIM(MID(TRIM(Applications!D1171),FIND(",",TRIM(Applications!D1171)&amp;",")+1,200)),FIND(",",TRIM(MID(TRIM(Applications!D1171),FIND(",",TRIM(Applications!D1171)&amp;",")+1,200))&amp;",")-1))),IFERROR(VLOOKUP(LOWER(TRIM(LEFT(TRIM(MID(TRIM(Applications!D1171),FIND(",",TRIM(Applications!D1171)&amp;",")+1,200)),FIND(",",TRIM(MID(TRIM(Applications!D1171),FIND(",",TRIM(Applications!D1171)&amp;",")+1,200))&amp;",")-1))),$U$2:$V$67,2,FALSE),"")))</f>
        <v/>
      </c>
      <c r="O1171" s="26">
        <f>IF(M1171="","",IF(N1171="",M1171,M1171&amp;", "&amp;N1171))</f>
        <v/>
      </c>
      <c r="P1171" s="26">
        <f>IF(O1171="","",IF(COUNTIF(O$2:O1171,O1171)=1,COUNTIF(O$2:O$2000,O1171)+(2001-ROW())/100000,""))</f>
        <v/>
      </c>
    </row>
    <row r="1172">
      <c r="A1172" s="26">
        <f>IF(AND(ISNUMBER(Applications!A1172),ISNUMBER(Applications!M1172),OR(UPPER(TRIM(Applications!I1172))="INTERVIEWING",UPPER(TRIM(Applications!I1172))="REJECTED",UPPER(TRIM(Applications!I1172))="OFFER")),IF(Applications!M1172&gt;=Applications!A1172,Applications!M1172-Applications!A1172,""),"")</f>
        <v/>
      </c>
      <c r="B1172" s="26">
        <f>IF(AND(D1172=1,ISNUMBER(Applications!A1172)),WEEKDAY(Applications!A1172),"")</f>
        <v/>
      </c>
      <c r="C1172" s="27">
        <f>IF(AND(D1172=1,ISNUMBER(Applications!A1172)),Applications!A1172-WEEKDAY(Applications!A1172,3),"")</f>
        <v/>
      </c>
      <c r="D1172" s="26">
        <f>IF(OR(UPPER(TRIM(Applications!I1172))="APPLIED",UPPER(TRIM(Applications!I1172))="INTERVIEWING",UPPER(TRIM(Applications!I1172))="REJECTED",UPPER(TRIM(Applications!I1172))="OFFER"),1,0)</f>
        <v/>
      </c>
      <c r="E1172" s="26">
        <f>IF(AND(ISNUMBER(Applications!M1172),OR(N(Applications!O1172)&gt;0,UPPER(TRIM(Applications!I1172))="INTERVIEWING",UPPER(TRIM(Applications!I1172))="OFFER")),Applications!M1172-WEEKDAY(Applications!M1172,3),"")</f>
        <v/>
      </c>
      <c r="F1172" s="26">
        <f>IF(AND(UPPER(TRIM(Applications!I1172))="SKIPPED",ISNUMBER(Applications!A1172)),Applications!A1172-WEEKDAY(Applications!A1172,3),"")</f>
        <v/>
      </c>
      <c r="G1172" s="26">
        <f>IF(AND(UPPER(TRIM(Applications!I1172))="BOOKMARKED",ISNUMBER(Applications!A1172)),Applications!A1172-WEEKDAY(Applications!A1172,3),"")</f>
        <v/>
      </c>
      <c r="H1172" s="26">
        <f>IF(AND(UPPER(TRIM(Applications!I1172))="NOT APPLIED",ISNUMBER(Applications!A1172)),Applications!A1172-WEEKDAY(Applications!A1172,3),"")</f>
        <v/>
      </c>
      <c r="I1172" s="26">
        <f>IF(AND(UPPER(TRIM(Applications!I1172))="REJECTED",ISNUMBER(Applications!M1172)),Applications!M1172-WEEKDAY(Applications!M1172,3),"")</f>
        <v/>
      </c>
      <c r="J1172" s="26">
        <f>IF(AND(UPPER(TRIM(Applications!I1172))="OFFER",ISNUMBER(Applications!M1172)),Applications!M1172-WEEKDAY(Applications!M1172,3),"")</f>
        <v/>
      </c>
      <c r="K1172" s="26">
        <f>IF(TRIM(Applications!J1172)="","",IFERROR(LOOKUP(2,1/ISNUMBER(SEARCH($R$2:$R$25,Applications!J1172)),$S$2:$S$25),""))</f>
        <v/>
      </c>
      <c r="L1172" s="26">
        <f>IF(K1172="","",IF(COUNTIF(K$2:K1172,K1172)=1,COUNTIF(K$2:K$2000,K1172)+(2001-ROW())/100000,""))</f>
        <v/>
      </c>
      <c r="M1172" s="26">
        <f>IF(TRIM(Applications!D1172)="","",TRIM(LEFT(TRIM(Applications!D1172),FIND(",",TRIM(Applications!D1172)&amp;",")-1)))</f>
        <v/>
      </c>
      <c r="N1172" s="26">
        <f>IF(M1172="","",IF(LEN(TRIM(LEFT(TRIM(MID(TRIM(Applications!D1172),FIND(",",TRIM(Applications!D1172)&amp;",")+1,200)),FIND(",",TRIM(MID(TRIM(Applications!D1172),FIND(",",TRIM(Applications!D1172)&amp;",")+1,200))&amp;",")-1)))=2,UPPER(TRIM(LEFT(TRIM(MID(TRIM(Applications!D1172),FIND(",",TRIM(Applications!D1172)&amp;",")+1,200)),FIND(",",TRIM(MID(TRIM(Applications!D1172),FIND(",",TRIM(Applications!D1172)&amp;",")+1,200))&amp;",")-1))),IFERROR(VLOOKUP(LOWER(TRIM(LEFT(TRIM(MID(TRIM(Applications!D1172),FIND(",",TRIM(Applications!D1172)&amp;",")+1,200)),FIND(",",TRIM(MID(TRIM(Applications!D1172),FIND(",",TRIM(Applications!D1172)&amp;",")+1,200))&amp;",")-1))),$U$2:$V$67,2,FALSE),"")))</f>
        <v/>
      </c>
      <c r="O1172" s="26">
        <f>IF(M1172="","",IF(N1172="",M1172,M1172&amp;", "&amp;N1172))</f>
        <v/>
      </c>
      <c r="P1172" s="26">
        <f>IF(O1172="","",IF(COUNTIF(O$2:O1172,O1172)=1,COUNTIF(O$2:O$2000,O1172)+(2001-ROW())/100000,""))</f>
        <v/>
      </c>
    </row>
    <row r="1173">
      <c r="A1173" s="26">
        <f>IF(AND(ISNUMBER(Applications!A1173),ISNUMBER(Applications!M1173),OR(UPPER(TRIM(Applications!I1173))="INTERVIEWING",UPPER(TRIM(Applications!I1173))="REJECTED",UPPER(TRIM(Applications!I1173))="OFFER")),IF(Applications!M1173&gt;=Applications!A1173,Applications!M1173-Applications!A1173,""),"")</f>
        <v/>
      </c>
      <c r="B1173" s="26">
        <f>IF(AND(D1173=1,ISNUMBER(Applications!A1173)),WEEKDAY(Applications!A1173),"")</f>
        <v/>
      </c>
      <c r="C1173" s="27">
        <f>IF(AND(D1173=1,ISNUMBER(Applications!A1173)),Applications!A1173-WEEKDAY(Applications!A1173,3),"")</f>
        <v/>
      </c>
      <c r="D1173" s="26">
        <f>IF(OR(UPPER(TRIM(Applications!I1173))="APPLIED",UPPER(TRIM(Applications!I1173))="INTERVIEWING",UPPER(TRIM(Applications!I1173))="REJECTED",UPPER(TRIM(Applications!I1173))="OFFER"),1,0)</f>
        <v/>
      </c>
      <c r="E1173" s="26">
        <f>IF(AND(ISNUMBER(Applications!M1173),OR(N(Applications!O1173)&gt;0,UPPER(TRIM(Applications!I1173))="INTERVIEWING",UPPER(TRIM(Applications!I1173))="OFFER")),Applications!M1173-WEEKDAY(Applications!M1173,3),"")</f>
        <v/>
      </c>
      <c r="F1173" s="26">
        <f>IF(AND(UPPER(TRIM(Applications!I1173))="SKIPPED",ISNUMBER(Applications!A1173)),Applications!A1173-WEEKDAY(Applications!A1173,3),"")</f>
        <v/>
      </c>
      <c r="G1173" s="26">
        <f>IF(AND(UPPER(TRIM(Applications!I1173))="BOOKMARKED",ISNUMBER(Applications!A1173)),Applications!A1173-WEEKDAY(Applications!A1173,3),"")</f>
        <v/>
      </c>
      <c r="H1173" s="26">
        <f>IF(AND(UPPER(TRIM(Applications!I1173))="NOT APPLIED",ISNUMBER(Applications!A1173)),Applications!A1173-WEEKDAY(Applications!A1173,3),"")</f>
        <v/>
      </c>
      <c r="I1173" s="26">
        <f>IF(AND(UPPER(TRIM(Applications!I1173))="REJECTED",ISNUMBER(Applications!M1173)),Applications!M1173-WEEKDAY(Applications!M1173,3),"")</f>
        <v/>
      </c>
      <c r="J1173" s="26">
        <f>IF(AND(UPPER(TRIM(Applications!I1173))="OFFER",ISNUMBER(Applications!M1173)),Applications!M1173-WEEKDAY(Applications!M1173,3),"")</f>
        <v/>
      </c>
      <c r="K1173" s="26">
        <f>IF(TRIM(Applications!J1173)="","",IFERROR(LOOKUP(2,1/ISNUMBER(SEARCH($R$2:$R$25,Applications!J1173)),$S$2:$S$25),""))</f>
        <v/>
      </c>
      <c r="L1173" s="26">
        <f>IF(K1173="","",IF(COUNTIF(K$2:K1173,K1173)=1,COUNTIF(K$2:K$2000,K1173)+(2001-ROW())/100000,""))</f>
        <v/>
      </c>
      <c r="M1173" s="26">
        <f>IF(TRIM(Applications!D1173)="","",TRIM(LEFT(TRIM(Applications!D1173),FIND(",",TRIM(Applications!D1173)&amp;",")-1)))</f>
        <v/>
      </c>
      <c r="N1173" s="26">
        <f>IF(M1173="","",IF(LEN(TRIM(LEFT(TRIM(MID(TRIM(Applications!D1173),FIND(",",TRIM(Applications!D1173)&amp;",")+1,200)),FIND(",",TRIM(MID(TRIM(Applications!D1173),FIND(",",TRIM(Applications!D1173)&amp;",")+1,200))&amp;",")-1)))=2,UPPER(TRIM(LEFT(TRIM(MID(TRIM(Applications!D1173),FIND(",",TRIM(Applications!D1173)&amp;",")+1,200)),FIND(",",TRIM(MID(TRIM(Applications!D1173),FIND(",",TRIM(Applications!D1173)&amp;",")+1,200))&amp;",")-1))),IFERROR(VLOOKUP(LOWER(TRIM(LEFT(TRIM(MID(TRIM(Applications!D1173),FIND(",",TRIM(Applications!D1173)&amp;",")+1,200)),FIND(",",TRIM(MID(TRIM(Applications!D1173),FIND(",",TRIM(Applications!D1173)&amp;",")+1,200))&amp;",")-1))),$U$2:$V$67,2,FALSE),"")))</f>
        <v/>
      </c>
      <c r="O1173" s="26">
        <f>IF(M1173="","",IF(N1173="",M1173,M1173&amp;", "&amp;N1173))</f>
        <v/>
      </c>
      <c r="P1173" s="26">
        <f>IF(O1173="","",IF(COUNTIF(O$2:O1173,O1173)=1,COUNTIF(O$2:O$2000,O1173)+(2001-ROW())/100000,""))</f>
        <v/>
      </c>
    </row>
    <row r="1174">
      <c r="A1174" s="26">
        <f>IF(AND(ISNUMBER(Applications!A1174),ISNUMBER(Applications!M1174),OR(UPPER(TRIM(Applications!I1174))="INTERVIEWING",UPPER(TRIM(Applications!I1174))="REJECTED",UPPER(TRIM(Applications!I1174))="OFFER")),IF(Applications!M1174&gt;=Applications!A1174,Applications!M1174-Applications!A1174,""),"")</f>
        <v/>
      </c>
      <c r="B1174" s="26">
        <f>IF(AND(D1174=1,ISNUMBER(Applications!A1174)),WEEKDAY(Applications!A1174),"")</f>
        <v/>
      </c>
      <c r="C1174" s="27">
        <f>IF(AND(D1174=1,ISNUMBER(Applications!A1174)),Applications!A1174-WEEKDAY(Applications!A1174,3),"")</f>
        <v/>
      </c>
      <c r="D1174" s="26">
        <f>IF(OR(UPPER(TRIM(Applications!I1174))="APPLIED",UPPER(TRIM(Applications!I1174))="INTERVIEWING",UPPER(TRIM(Applications!I1174))="REJECTED",UPPER(TRIM(Applications!I1174))="OFFER"),1,0)</f>
        <v/>
      </c>
      <c r="E1174" s="26">
        <f>IF(AND(ISNUMBER(Applications!M1174),OR(N(Applications!O1174)&gt;0,UPPER(TRIM(Applications!I1174))="INTERVIEWING",UPPER(TRIM(Applications!I1174))="OFFER")),Applications!M1174-WEEKDAY(Applications!M1174,3),"")</f>
        <v/>
      </c>
      <c r="F1174" s="26">
        <f>IF(AND(UPPER(TRIM(Applications!I1174))="SKIPPED",ISNUMBER(Applications!A1174)),Applications!A1174-WEEKDAY(Applications!A1174,3),"")</f>
        <v/>
      </c>
      <c r="G1174" s="26">
        <f>IF(AND(UPPER(TRIM(Applications!I1174))="BOOKMARKED",ISNUMBER(Applications!A1174)),Applications!A1174-WEEKDAY(Applications!A1174,3),"")</f>
        <v/>
      </c>
      <c r="H1174" s="26">
        <f>IF(AND(UPPER(TRIM(Applications!I1174))="NOT APPLIED",ISNUMBER(Applications!A1174)),Applications!A1174-WEEKDAY(Applications!A1174,3),"")</f>
        <v/>
      </c>
      <c r="I1174" s="26">
        <f>IF(AND(UPPER(TRIM(Applications!I1174))="REJECTED",ISNUMBER(Applications!M1174)),Applications!M1174-WEEKDAY(Applications!M1174,3),"")</f>
        <v/>
      </c>
      <c r="J1174" s="26">
        <f>IF(AND(UPPER(TRIM(Applications!I1174))="OFFER",ISNUMBER(Applications!M1174)),Applications!M1174-WEEKDAY(Applications!M1174,3),"")</f>
        <v/>
      </c>
      <c r="K1174" s="26">
        <f>IF(TRIM(Applications!J1174)="","",IFERROR(LOOKUP(2,1/ISNUMBER(SEARCH($R$2:$R$25,Applications!J1174)),$S$2:$S$25),""))</f>
        <v/>
      </c>
      <c r="L1174" s="26">
        <f>IF(K1174="","",IF(COUNTIF(K$2:K1174,K1174)=1,COUNTIF(K$2:K$2000,K1174)+(2001-ROW())/100000,""))</f>
        <v/>
      </c>
      <c r="M1174" s="26">
        <f>IF(TRIM(Applications!D1174)="","",TRIM(LEFT(TRIM(Applications!D1174),FIND(",",TRIM(Applications!D1174)&amp;",")-1)))</f>
        <v/>
      </c>
      <c r="N1174" s="26">
        <f>IF(M1174="","",IF(LEN(TRIM(LEFT(TRIM(MID(TRIM(Applications!D1174),FIND(",",TRIM(Applications!D1174)&amp;",")+1,200)),FIND(",",TRIM(MID(TRIM(Applications!D1174),FIND(",",TRIM(Applications!D1174)&amp;",")+1,200))&amp;",")-1)))=2,UPPER(TRIM(LEFT(TRIM(MID(TRIM(Applications!D1174),FIND(",",TRIM(Applications!D1174)&amp;",")+1,200)),FIND(",",TRIM(MID(TRIM(Applications!D1174),FIND(",",TRIM(Applications!D1174)&amp;",")+1,200))&amp;",")-1))),IFERROR(VLOOKUP(LOWER(TRIM(LEFT(TRIM(MID(TRIM(Applications!D1174),FIND(",",TRIM(Applications!D1174)&amp;",")+1,200)),FIND(",",TRIM(MID(TRIM(Applications!D1174),FIND(",",TRIM(Applications!D1174)&amp;",")+1,200))&amp;",")-1))),$U$2:$V$67,2,FALSE),"")))</f>
        <v/>
      </c>
      <c r="O1174" s="26">
        <f>IF(M1174="","",IF(N1174="",M1174,M1174&amp;", "&amp;N1174))</f>
        <v/>
      </c>
      <c r="P1174" s="26">
        <f>IF(O1174="","",IF(COUNTIF(O$2:O1174,O1174)=1,COUNTIF(O$2:O$2000,O1174)+(2001-ROW())/100000,""))</f>
        <v/>
      </c>
    </row>
    <row r="1175">
      <c r="A1175" s="26">
        <f>IF(AND(ISNUMBER(Applications!A1175),ISNUMBER(Applications!M1175),OR(UPPER(TRIM(Applications!I1175))="INTERVIEWING",UPPER(TRIM(Applications!I1175))="REJECTED",UPPER(TRIM(Applications!I1175))="OFFER")),IF(Applications!M1175&gt;=Applications!A1175,Applications!M1175-Applications!A1175,""),"")</f>
        <v/>
      </c>
      <c r="B1175" s="26">
        <f>IF(AND(D1175=1,ISNUMBER(Applications!A1175)),WEEKDAY(Applications!A1175),"")</f>
        <v/>
      </c>
      <c r="C1175" s="27">
        <f>IF(AND(D1175=1,ISNUMBER(Applications!A1175)),Applications!A1175-WEEKDAY(Applications!A1175,3),"")</f>
        <v/>
      </c>
      <c r="D1175" s="26">
        <f>IF(OR(UPPER(TRIM(Applications!I1175))="APPLIED",UPPER(TRIM(Applications!I1175))="INTERVIEWING",UPPER(TRIM(Applications!I1175))="REJECTED",UPPER(TRIM(Applications!I1175))="OFFER"),1,0)</f>
        <v/>
      </c>
      <c r="E1175" s="26">
        <f>IF(AND(ISNUMBER(Applications!M1175),OR(N(Applications!O1175)&gt;0,UPPER(TRIM(Applications!I1175))="INTERVIEWING",UPPER(TRIM(Applications!I1175))="OFFER")),Applications!M1175-WEEKDAY(Applications!M1175,3),"")</f>
        <v/>
      </c>
      <c r="F1175" s="26">
        <f>IF(AND(UPPER(TRIM(Applications!I1175))="SKIPPED",ISNUMBER(Applications!A1175)),Applications!A1175-WEEKDAY(Applications!A1175,3),"")</f>
        <v/>
      </c>
      <c r="G1175" s="26">
        <f>IF(AND(UPPER(TRIM(Applications!I1175))="BOOKMARKED",ISNUMBER(Applications!A1175)),Applications!A1175-WEEKDAY(Applications!A1175,3),"")</f>
        <v/>
      </c>
      <c r="H1175" s="26">
        <f>IF(AND(UPPER(TRIM(Applications!I1175))="NOT APPLIED",ISNUMBER(Applications!A1175)),Applications!A1175-WEEKDAY(Applications!A1175,3),"")</f>
        <v/>
      </c>
      <c r="I1175" s="26">
        <f>IF(AND(UPPER(TRIM(Applications!I1175))="REJECTED",ISNUMBER(Applications!M1175)),Applications!M1175-WEEKDAY(Applications!M1175,3),"")</f>
        <v/>
      </c>
      <c r="J1175" s="26">
        <f>IF(AND(UPPER(TRIM(Applications!I1175))="OFFER",ISNUMBER(Applications!M1175)),Applications!M1175-WEEKDAY(Applications!M1175,3),"")</f>
        <v/>
      </c>
      <c r="K1175" s="26">
        <f>IF(TRIM(Applications!J1175)="","",IFERROR(LOOKUP(2,1/ISNUMBER(SEARCH($R$2:$R$25,Applications!J1175)),$S$2:$S$25),""))</f>
        <v/>
      </c>
      <c r="L1175" s="26">
        <f>IF(K1175="","",IF(COUNTIF(K$2:K1175,K1175)=1,COUNTIF(K$2:K$2000,K1175)+(2001-ROW())/100000,""))</f>
        <v/>
      </c>
      <c r="M1175" s="26">
        <f>IF(TRIM(Applications!D1175)="","",TRIM(LEFT(TRIM(Applications!D1175),FIND(",",TRIM(Applications!D1175)&amp;",")-1)))</f>
        <v/>
      </c>
      <c r="N1175" s="26">
        <f>IF(M1175="","",IF(LEN(TRIM(LEFT(TRIM(MID(TRIM(Applications!D1175),FIND(",",TRIM(Applications!D1175)&amp;",")+1,200)),FIND(",",TRIM(MID(TRIM(Applications!D1175),FIND(",",TRIM(Applications!D1175)&amp;",")+1,200))&amp;",")-1)))=2,UPPER(TRIM(LEFT(TRIM(MID(TRIM(Applications!D1175),FIND(",",TRIM(Applications!D1175)&amp;",")+1,200)),FIND(",",TRIM(MID(TRIM(Applications!D1175),FIND(",",TRIM(Applications!D1175)&amp;",")+1,200))&amp;",")-1))),IFERROR(VLOOKUP(LOWER(TRIM(LEFT(TRIM(MID(TRIM(Applications!D1175),FIND(",",TRIM(Applications!D1175)&amp;",")+1,200)),FIND(",",TRIM(MID(TRIM(Applications!D1175),FIND(",",TRIM(Applications!D1175)&amp;",")+1,200))&amp;",")-1))),$U$2:$V$67,2,FALSE),"")))</f>
        <v/>
      </c>
      <c r="O1175" s="26">
        <f>IF(M1175="","",IF(N1175="",M1175,M1175&amp;", "&amp;N1175))</f>
        <v/>
      </c>
      <c r="P1175" s="26">
        <f>IF(O1175="","",IF(COUNTIF(O$2:O1175,O1175)=1,COUNTIF(O$2:O$2000,O1175)+(2001-ROW())/100000,""))</f>
        <v/>
      </c>
    </row>
    <row r="1176">
      <c r="A1176" s="26">
        <f>IF(AND(ISNUMBER(Applications!A1176),ISNUMBER(Applications!M1176),OR(UPPER(TRIM(Applications!I1176))="INTERVIEWING",UPPER(TRIM(Applications!I1176))="REJECTED",UPPER(TRIM(Applications!I1176))="OFFER")),IF(Applications!M1176&gt;=Applications!A1176,Applications!M1176-Applications!A1176,""),"")</f>
        <v/>
      </c>
      <c r="B1176" s="26">
        <f>IF(AND(D1176=1,ISNUMBER(Applications!A1176)),WEEKDAY(Applications!A1176),"")</f>
        <v/>
      </c>
      <c r="C1176" s="27">
        <f>IF(AND(D1176=1,ISNUMBER(Applications!A1176)),Applications!A1176-WEEKDAY(Applications!A1176,3),"")</f>
        <v/>
      </c>
      <c r="D1176" s="26">
        <f>IF(OR(UPPER(TRIM(Applications!I1176))="APPLIED",UPPER(TRIM(Applications!I1176))="INTERVIEWING",UPPER(TRIM(Applications!I1176))="REJECTED",UPPER(TRIM(Applications!I1176))="OFFER"),1,0)</f>
        <v/>
      </c>
      <c r="E1176" s="26">
        <f>IF(AND(ISNUMBER(Applications!M1176),OR(N(Applications!O1176)&gt;0,UPPER(TRIM(Applications!I1176))="INTERVIEWING",UPPER(TRIM(Applications!I1176))="OFFER")),Applications!M1176-WEEKDAY(Applications!M1176,3),"")</f>
        <v/>
      </c>
      <c r="F1176" s="26">
        <f>IF(AND(UPPER(TRIM(Applications!I1176))="SKIPPED",ISNUMBER(Applications!A1176)),Applications!A1176-WEEKDAY(Applications!A1176,3),"")</f>
        <v/>
      </c>
      <c r="G1176" s="26">
        <f>IF(AND(UPPER(TRIM(Applications!I1176))="BOOKMARKED",ISNUMBER(Applications!A1176)),Applications!A1176-WEEKDAY(Applications!A1176,3),"")</f>
        <v/>
      </c>
      <c r="H1176" s="26">
        <f>IF(AND(UPPER(TRIM(Applications!I1176))="NOT APPLIED",ISNUMBER(Applications!A1176)),Applications!A1176-WEEKDAY(Applications!A1176,3),"")</f>
        <v/>
      </c>
      <c r="I1176" s="26">
        <f>IF(AND(UPPER(TRIM(Applications!I1176))="REJECTED",ISNUMBER(Applications!M1176)),Applications!M1176-WEEKDAY(Applications!M1176,3),"")</f>
        <v/>
      </c>
      <c r="J1176" s="26">
        <f>IF(AND(UPPER(TRIM(Applications!I1176))="OFFER",ISNUMBER(Applications!M1176)),Applications!M1176-WEEKDAY(Applications!M1176,3),"")</f>
        <v/>
      </c>
      <c r="K1176" s="26">
        <f>IF(TRIM(Applications!J1176)="","",IFERROR(LOOKUP(2,1/ISNUMBER(SEARCH($R$2:$R$25,Applications!J1176)),$S$2:$S$25),""))</f>
        <v/>
      </c>
      <c r="L1176" s="26">
        <f>IF(K1176="","",IF(COUNTIF(K$2:K1176,K1176)=1,COUNTIF(K$2:K$2000,K1176)+(2001-ROW())/100000,""))</f>
        <v/>
      </c>
      <c r="M1176" s="26">
        <f>IF(TRIM(Applications!D1176)="","",TRIM(LEFT(TRIM(Applications!D1176),FIND(",",TRIM(Applications!D1176)&amp;",")-1)))</f>
        <v/>
      </c>
      <c r="N1176" s="26">
        <f>IF(M1176="","",IF(LEN(TRIM(LEFT(TRIM(MID(TRIM(Applications!D1176),FIND(",",TRIM(Applications!D1176)&amp;",")+1,200)),FIND(",",TRIM(MID(TRIM(Applications!D1176),FIND(",",TRIM(Applications!D1176)&amp;",")+1,200))&amp;",")-1)))=2,UPPER(TRIM(LEFT(TRIM(MID(TRIM(Applications!D1176),FIND(",",TRIM(Applications!D1176)&amp;",")+1,200)),FIND(",",TRIM(MID(TRIM(Applications!D1176),FIND(",",TRIM(Applications!D1176)&amp;",")+1,200))&amp;",")-1))),IFERROR(VLOOKUP(LOWER(TRIM(LEFT(TRIM(MID(TRIM(Applications!D1176),FIND(",",TRIM(Applications!D1176)&amp;",")+1,200)),FIND(",",TRIM(MID(TRIM(Applications!D1176),FIND(",",TRIM(Applications!D1176)&amp;",")+1,200))&amp;",")-1))),$U$2:$V$67,2,FALSE),"")))</f>
        <v/>
      </c>
      <c r="O1176" s="26">
        <f>IF(M1176="","",IF(N1176="",M1176,M1176&amp;", "&amp;N1176))</f>
        <v/>
      </c>
      <c r="P1176" s="26">
        <f>IF(O1176="","",IF(COUNTIF(O$2:O1176,O1176)=1,COUNTIF(O$2:O$2000,O1176)+(2001-ROW())/100000,""))</f>
        <v/>
      </c>
    </row>
    <row r="1177">
      <c r="A1177" s="26">
        <f>IF(AND(ISNUMBER(Applications!A1177),ISNUMBER(Applications!M1177),OR(UPPER(TRIM(Applications!I1177))="INTERVIEWING",UPPER(TRIM(Applications!I1177))="REJECTED",UPPER(TRIM(Applications!I1177))="OFFER")),IF(Applications!M1177&gt;=Applications!A1177,Applications!M1177-Applications!A1177,""),"")</f>
        <v/>
      </c>
      <c r="B1177" s="26">
        <f>IF(AND(D1177=1,ISNUMBER(Applications!A1177)),WEEKDAY(Applications!A1177),"")</f>
        <v/>
      </c>
      <c r="C1177" s="27">
        <f>IF(AND(D1177=1,ISNUMBER(Applications!A1177)),Applications!A1177-WEEKDAY(Applications!A1177,3),"")</f>
        <v/>
      </c>
      <c r="D1177" s="26">
        <f>IF(OR(UPPER(TRIM(Applications!I1177))="APPLIED",UPPER(TRIM(Applications!I1177))="INTERVIEWING",UPPER(TRIM(Applications!I1177))="REJECTED",UPPER(TRIM(Applications!I1177))="OFFER"),1,0)</f>
        <v/>
      </c>
      <c r="E1177" s="26">
        <f>IF(AND(ISNUMBER(Applications!M1177),OR(N(Applications!O1177)&gt;0,UPPER(TRIM(Applications!I1177))="INTERVIEWING",UPPER(TRIM(Applications!I1177))="OFFER")),Applications!M1177-WEEKDAY(Applications!M1177,3),"")</f>
        <v/>
      </c>
      <c r="F1177" s="26">
        <f>IF(AND(UPPER(TRIM(Applications!I1177))="SKIPPED",ISNUMBER(Applications!A1177)),Applications!A1177-WEEKDAY(Applications!A1177,3),"")</f>
        <v/>
      </c>
      <c r="G1177" s="26">
        <f>IF(AND(UPPER(TRIM(Applications!I1177))="BOOKMARKED",ISNUMBER(Applications!A1177)),Applications!A1177-WEEKDAY(Applications!A1177,3),"")</f>
        <v/>
      </c>
      <c r="H1177" s="26">
        <f>IF(AND(UPPER(TRIM(Applications!I1177))="NOT APPLIED",ISNUMBER(Applications!A1177)),Applications!A1177-WEEKDAY(Applications!A1177,3),"")</f>
        <v/>
      </c>
      <c r="I1177" s="26">
        <f>IF(AND(UPPER(TRIM(Applications!I1177))="REJECTED",ISNUMBER(Applications!M1177)),Applications!M1177-WEEKDAY(Applications!M1177,3),"")</f>
        <v/>
      </c>
      <c r="J1177" s="26">
        <f>IF(AND(UPPER(TRIM(Applications!I1177))="OFFER",ISNUMBER(Applications!M1177)),Applications!M1177-WEEKDAY(Applications!M1177,3),"")</f>
        <v/>
      </c>
      <c r="K1177" s="26">
        <f>IF(TRIM(Applications!J1177)="","",IFERROR(LOOKUP(2,1/ISNUMBER(SEARCH($R$2:$R$25,Applications!J1177)),$S$2:$S$25),""))</f>
        <v/>
      </c>
      <c r="L1177" s="26">
        <f>IF(K1177="","",IF(COUNTIF(K$2:K1177,K1177)=1,COUNTIF(K$2:K$2000,K1177)+(2001-ROW())/100000,""))</f>
        <v/>
      </c>
      <c r="M1177" s="26">
        <f>IF(TRIM(Applications!D1177)="","",TRIM(LEFT(TRIM(Applications!D1177),FIND(",",TRIM(Applications!D1177)&amp;",")-1)))</f>
        <v/>
      </c>
      <c r="N1177" s="26">
        <f>IF(M1177="","",IF(LEN(TRIM(LEFT(TRIM(MID(TRIM(Applications!D1177),FIND(",",TRIM(Applications!D1177)&amp;",")+1,200)),FIND(",",TRIM(MID(TRIM(Applications!D1177),FIND(",",TRIM(Applications!D1177)&amp;",")+1,200))&amp;",")-1)))=2,UPPER(TRIM(LEFT(TRIM(MID(TRIM(Applications!D1177),FIND(",",TRIM(Applications!D1177)&amp;",")+1,200)),FIND(",",TRIM(MID(TRIM(Applications!D1177),FIND(",",TRIM(Applications!D1177)&amp;",")+1,200))&amp;",")-1))),IFERROR(VLOOKUP(LOWER(TRIM(LEFT(TRIM(MID(TRIM(Applications!D1177),FIND(",",TRIM(Applications!D1177)&amp;",")+1,200)),FIND(",",TRIM(MID(TRIM(Applications!D1177),FIND(",",TRIM(Applications!D1177)&amp;",")+1,200))&amp;",")-1))),$U$2:$V$67,2,FALSE),"")))</f>
        <v/>
      </c>
      <c r="O1177" s="26">
        <f>IF(M1177="","",IF(N1177="",M1177,M1177&amp;", "&amp;N1177))</f>
        <v/>
      </c>
      <c r="P1177" s="26">
        <f>IF(O1177="","",IF(COUNTIF(O$2:O1177,O1177)=1,COUNTIF(O$2:O$2000,O1177)+(2001-ROW())/100000,""))</f>
        <v/>
      </c>
    </row>
    <row r="1178">
      <c r="A1178" s="26">
        <f>IF(AND(ISNUMBER(Applications!A1178),ISNUMBER(Applications!M1178),OR(UPPER(TRIM(Applications!I1178))="INTERVIEWING",UPPER(TRIM(Applications!I1178))="REJECTED",UPPER(TRIM(Applications!I1178))="OFFER")),IF(Applications!M1178&gt;=Applications!A1178,Applications!M1178-Applications!A1178,""),"")</f>
        <v/>
      </c>
      <c r="B1178" s="26">
        <f>IF(AND(D1178=1,ISNUMBER(Applications!A1178)),WEEKDAY(Applications!A1178),"")</f>
        <v/>
      </c>
      <c r="C1178" s="27">
        <f>IF(AND(D1178=1,ISNUMBER(Applications!A1178)),Applications!A1178-WEEKDAY(Applications!A1178,3),"")</f>
        <v/>
      </c>
      <c r="D1178" s="26">
        <f>IF(OR(UPPER(TRIM(Applications!I1178))="APPLIED",UPPER(TRIM(Applications!I1178))="INTERVIEWING",UPPER(TRIM(Applications!I1178))="REJECTED",UPPER(TRIM(Applications!I1178))="OFFER"),1,0)</f>
        <v/>
      </c>
      <c r="E1178" s="26">
        <f>IF(AND(ISNUMBER(Applications!M1178),OR(N(Applications!O1178)&gt;0,UPPER(TRIM(Applications!I1178))="INTERVIEWING",UPPER(TRIM(Applications!I1178))="OFFER")),Applications!M1178-WEEKDAY(Applications!M1178,3),"")</f>
        <v/>
      </c>
      <c r="F1178" s="26">
        <f>IF(AND(UPPER(TRIM(Applications!I1178))="SKIPPED",ISNUMBER(Applications!A1178)),Applications!A1178-WEEKDAY(Applications!A1178,3),"")</f>
        <v/>
      </c>
      <c r="G1178" s="26">
        <f>IF(AND(UPPER(TRIM(Applications!I1178))="BOOKMARKED",ISNUMBER(Applications!A1178)),Applications!A1178-WEEKDAY(Applications!A1178,3),"")</f>
        <v/>
      </c>
      <c r="H1178" s="26">
        <f>IF(AND(UPPER(TRIM(Applications!I1178))="NOT APPLIED",ISNUMBER(Applications!A1178)),Applications!A1178-WEEKDAY(Applications!A1178,3),"")</f>
        <v/>
      </c>
      <c r="I1178" s="26">
        <f>IF(AND(UPPER(TRIM(Applications!I1178))="REJECTED",ISNUMBER(Applications!M1178)),Applications!M1178-WEEKDAY(Applications!M1178,3),"")</f>
        <v/>
      </c>
      <c r="J1178" s="26">
        <f>IF(AND(UPPER(TRIM(Applications!I1178))="OFFER",ISNUMBER(Applications!M1178)),Applications!M1178-WEEKDAY(Applications!M1178,3),"")</f>
        <v/>
      </c>
      <c r="K1178" s="26">
        <f>IF(TRIM(Applications!J1178)="","",IFERROR(LOOKUP(2,1/ISNUMBER(SEARCH($R$2:$R$25,Applications!J1178)),$S$2:$S$25),""))</f>
        <v/>
      </c>
      <c r="L1178" s="26">
        <f>IF(K1178="","",IF(COUNTIF(K$2:K1178,K1178)=1,COUNTIF(K$2:K$2000,K1178)+(2001-ROW())/100000,""))</f>
        <v/>
      </c>
      <c r="M1178" s="26">
        <f>IF(TRIM(Applications!D1178)="","",TRIM(LEFT(TRIM(Applications!D1178),FIND(",",TRIM(Applications!D1178)&amp;",")-1)))</f>
        <v/>
      </c>
      <c r="N1178" s="26">
        <f>IF(M1178="","",IF(LEN(TRIM(LEFT(TRIM(MID(TRIM(Applications!D1178),FIND(",",TRIM(Applications!D1178)&amp;",")+1,200)),FIND(",",TRIM(MID(TRIM(Applications!D1178),FIND(",",TRIM(Applications!D1178)&amp;",")+1,200))&amp;",")-1)))=2,UPPER(TRIM(LEFT(TRIM(MID(TRIM(Applications!D1178),FIND(",",TRIM(Applications!D1178)&amp;",")+1,200)),FIND(",",TRIM(MID(TRIM(Applications!D1178),FIND(",",TRIM(Applications!D1178)&amp;",")+1,200))&amp;",")-1))),IFERROR(VLOOKUP(LOWER(TRIM(LEFT(TRIM(MID(TRIM(Applications!D1178),FIND(",",TRIM(Applications!D1178)&amp;",")+1,200)),FIND(",",TRIM(MID(TRIM(Applications!D1178),FIND(",",TRIM(Applications!D1178)&amp;",")+1,200))&amp;",")-1))),$U$2:$V$67,2,FALSE),"")))</f>
        <v/>
      </c>
      <c r="O1178" s="26">
        <f>IF(M1178="","",IF(N1178="",M1178,M1178&amp;", "&amp;N1178))</f>
        <v/>
      </c>
      <c r="P1178" s="26">
        <f>IF(O1178="","",IF(COUNTIF(O$2:O1178,O1178)=1,COUNTIF(O$2:O$2000,O1178)+(2001-ROW())/100000,""))</f>
        <v/>
      </c>
    </row>
    <row r="1179">
      <c r="A1179" s="26">
        <f>IF(AND(ISNUMBER(Applications!A1179),ISNUMBER(Applications!M1179),OR(UPPER(TRIM(Applications!I1179))="INTERVIEWING",UPPER(TRIM(Applications!I1179))="REJECTED",UPPER(TRIM(Applications!I1179))="OFFER")),IF(Applications!M1179&gt;=Applications!A1179,Applications!M1179-Applications!A1179,""),"")</f>
        <v/>
      </c>
      <c r="B1179" s="26">
        <f>IF(AND(D1179=1,ISNUMBER(Applications!A1179)),WEEKDAY(Applications!A1179),"")</f>
        <v/>
      </c>
      <c r="C1179" s="27">
        <f>IF(AND(D1179=1,ISNUMBER(Applications!A1179)),Applications!A1179-WEEKDAY(Applications!A1179,3),"")</f>
        <v/>
      </c>
      <c r="D1179" s="26">
        <f>IF(OR(UPPER(TRIM(Applications!I1179))="APPLIED",UPPER(TRIM(Applications!I1179))="INTERVIEWING",UPPER(TRIM(Applications!I1179))="REJECTED",UPPER(TRIM(Applications!I1179))="OFFER"),1,0)</f>
        <v/>
      </c>
      <c r="E1179" s="26">
        <f>IF(AND(ISNUMBER(Applications!M1179),OR(N(Applications!O1179)&gt;0,UPPER(TRIM(Applications!I1179))="INTERVIEWING",UPPER(TRIM(Applications!I1179))="OFFER")),Applications!M1179-WEEKDAY(Applications!M1179,3),"")</f>
        <v/>
      </c>
      <c r="F1179" s="26">
        <f>IF(AND(UPPER(TRIM(Applications!I1179))="SKIPPED",ISNUMBER(Applications!A1179)),Applications!A1179-WEEKDAY(Applications!A1179,3),"")</f>
        <v/>
      </c>
      <c r="G1179" s="26">
        <f>IF(AND(UPPER(TRIM(Applications!I1179))="BOOKMARKED",ISNUMBER(Applications!A1179)),Applications!A1179-WEEKDAY(Applications!A1179,3),"")</f>
        <v/>
      </c>
      <c r="H1179" s="26">
        <f>IF(AND(UPPER(TRIM(Applications!I1179))="NOT APPLIED",ISNUMBER(Applications!A1179)),Applications!A1179-WEEKDAY(Applications!A1179,3),"")</f>
        <v/>
      </c>
      <c r="I1179" s="26">
        <f>IF(AND(UPPER(TRIM(Applications!I1179))="REJECTED",ISNUMBER(Applications!M1179)),Applications!M1179-WEEKDAY(Applications!M1179,3),"")</f>
        <v/>
      </c>
      <c r="J1179" s="26">
        <f>IF(AND(UPPER(TRIM(Applications!I1179))="OFFER",ISNUMBER(Applications!M1179)),Applications!M1179-WEEKDAY(Applications!M1179,3),"")</f>
        <v/>
      </c>
      <c r="K1179" s="26">
        <f>IF(TRIM(Applications!J1179)="","",IFERROR(LOOKUP(2,1/ISNUMBER(SEARCH($R$2:$R$25,Applications!J1179)),$S$2:$S$25),""))</f>
        <v/>
      </c>
      <c r="L1179" s="26">
        <f>IF(K1179="","",IF(COUNTIF(K$2:K1179,K1179)=1,COUNTIF(K$2:K$2000,K1179)+(2001-ROW())/100000,""))</f>
        <v/>
      </c>
      <c r="M1179" s="26">
        <f>IF(TRIM(Applications!D1179)="","",TRIM(LEFT(TRIM(Applications!D1179),FIND(",",TRIM(Applications!D1179)&amp;",")-1)))</f>
        <v/>
      </c>
      <c r="N1179" s="26">
        <f>IF(M1179="","",IF(LEN(TRIM(LEFT(TRIM(MID(TRIM(Applications!D1179),FIND(",",TRIM(Applications!D1179)&amp;",")+1,200)),FIND(",",TRIM(MID(TRIM(Applications!D1179),FIND(",",TRIM(Applications!D1179)&amp;",")+1,200))&amp;",")-1)))=2,UPPER(TRIM(LEFT(TRIM(MID(TRIM(Applications!D1179),FIND(",",TRIM(Applications!D1179)&amp;",")+1,200)),FIND(",",TRIM(MID(TRIM(Applications!D1179),FIND(",",TRIM(Applications!D1179)&amp;",")+1,200))&amp;",")-1))),IFERROR(VLOOKUP(LOWER(TRIM(LEFT(TRIM(MID(TRIM(Applications!D1179),FIND(",",TRIM(Applications!D1179)&amp;",")+1,200)),FIND(",",TRIM(MID(TRIM(Applications!D1179),FIND(",",TRIM(Applications!D1179)&amp;",")+1,200))&amp;",")-1))),$U$2:$V$67,2,FALSE),"")))</f>
        <v/>
      </c>
      <c r="O1179" s="26">
        <f>IF(M1179="","",IF(N1179="",M1179,M1179&amp;", "&amp;N1179))</f>
        <v/>
      </c>
      <c r="P1179" s="26">
        <f>IF(O1179="","",IF(COUNTIF(O$2:O1179,O1179)=1,COUNTIF(O$2:O$2000,O1179)+(2001-ROW())/100000,""))</f>
        <v/>
      </c>
    </row>
    <row r="1180">
      <c r="A1180" s="26">
        <f>IF(AND(ISNUMBER(Applications!A1180),ISNUMBER(Applications!M1180),OR(UPPER(TRIM(Applications!I1180))="INTERVIEWING",UPPER(TRIM(Applications!I1180))="REJECTED",UPPER(TRIM(Applications!I1180))="OFFER")),IF(Applications!M1180&gt;=Applications!A1180,Applications!M1180-Applications!A1180,""),"")</f>
        <v/>
      </c>
      <c r="B1180" s="26">
        <f>IF(AND(D1180=1,ISNUMBER(Applications!A1180)),WEEKDAY(Applications!A1180),"")</f>
        <v/>
      </c>
      <c r="C1180" s="27">
        <f>IF(AND(D1180=1,ISNUMBER(Applications!A1180)),Applications!A1180-WEEKDAY(Applications!A1180,3),"")</f>
        <v/>
      </c>
      <c r="D1180" s="26">
        <f>IF(OR(UPPER(TRIM(Applications!I1180))="APPLIED",UPPER(TRIM(Applications!I1180))="INTERVIEWING",UPPER(TRIM(Applications!I1180))="REJECTED",UPPER(TRIM(Applications!I1180))="OFFER"),1,0)</f>
        <v/>
      </c>
      <c r="E1180" s="26">
        <f>IF(AND(ISNUMBER(Applications!M1180),OR(N(Applications!O1180)&gt;0,UPPER(TRIM(Applications!I1180))="INTERVIEWING",UPPER(TRIM(Applications!I1180))="OFFER")),Applications!M1180-WEEKDAY(Applications!M1180,3),"")</f>
        <v/>
      </c>
      <c r="F1180" s="26">
        <f>IF(AND(UPPER(TRIM(Applications!I1180))="SKIPPED",ISNUMBER(Applications!A1180)),Applications!A1180-WEEKDAY(Applications!A1180,3),"")</f>
        <v/>
      </c>
      <c r="G1180" s="26">
        <f>IF(AND(UPPER(TRIM(Applications!I1180))="BOOKMARKED",ISNUMBER(Applications!A1180)),Applications!A1180-WEEKDAY(Applications!A1180,3),"")</f>
        <v/>
      </c>
      <c r="H1180" s="26">
        <f>IF(AND(UPPER(TRIM(Applications!I1180))="NOT APPLIED",ISNUMBER(Applications!A1180)),Applications!A1180-WEEKDAY(Applications!A1180,3),"")</f>
        <v/>
      </c>
      <c r="I1180" s="26">
        <f>IF(AND(UPPER(TRIM(Applications!I1180))="REJECTED",ISNUMBER(Applications!M1180)),Applications!M1180-WEEKDAY(Applications!M1180,3),"")</f>
        <v/>
      </c>
      <c r="J1180" s="26">
        <f>IF(AND(UPPER(TRIM(Applications!I1180))="OFFER",ISNUMBER(Applications!M1180)),Applications!M1180-WEEKDAY(Applications!M1180,3),"")</f>
        <v/>
      </c>
      <c r="K1180" s="26">
        <f>IF(TRIM(Applications!J1180)="","",IFERROR(LOOKUP(2,1/ISNUMBER(SEARCH($R$2:$R$25,Applications!J1180)),$S$2:$S$25),""))</f>
        <v/>
      </c>
      <c r="L1180" s="26">
        <f>IF(K1180="","",IF(COUNTIF(K$2:K1180,K1180)=1,COUNTIF(K$2:K$2000,K1180)+(2001-ROW())/100000,""))</f>
        <v/>
      </c>
      <c r="M1180" s="26">
        <f>IF(TRIM(Applications!D1180)="","",TRIM(LEFT(TRIM(Applications!D1180),FIND(",",TRIM(Applications!D1180)&amp;",")-1)))</f>
        <v/>
      </c>
      <c r="N1180" s="26">
        <f>IF(M1180="","",IF(LEN(TRIM(LEFT(TRIM(MID(TRIM(Applications!D1180),FIND(",",TRIM(Applications!D1180)&amp;",")+1,200)),FIND(",",TRIM(MID(TRIM(Applications!D1180),FIND(",",TRIM(Applications!D1180)&amp;",")+1,200))&amp;",")-1)))=2,UPPER(TRIM(LEFT(TRIM(MID(TRIM(Applications!D1180),FIND(",",TRIM(Applications!D1180)&amp;",")+1,200)),FIND(",",TRIM(MID(TRIM(Applications!D1180),FIND(",",TRIM(Applications!D1180)&amp;",")+1,200))&amp;",")-1))),IFERROR(VLOOKUP(LOWER(TRIM(LEFT(TRIM(MID(TRIM(Applications!D1180),FIND(",",TRIM(Applications!D1180)&amp;",")+1,200)),FIND(",",TRIM(MID(TRIM(Applications!D1180),FIND(",",TRIM(Applications!D1180)&amp;",")+1,200))&amp;",")-1))),$U$2:$V$67,2,FALSE),"")))</f>
        <v/>
      </c>
      <c r="O1180" s="26">
        <f>IF(M1180="","",IF(N1180="",M1180,M1180&amp;", "&amp;N1180))</f>
        <v/>
      </c>
      <c r="P1180" s="26">
        <f>IF(O1180="","",IF(COUNTIF(O$2:O1180,O1180)=1,COUNTIF(O$2:O$2000,O1180)+(2001-ROW())/100000,""))</f>
        <v/>
      </c>
    </row>
    <row r="1181">
      <c r="A1181" s="26">
        <f>IF(AND(ISNUMBER(Applications!A1181),ISNUMBER(Applications!M1181),OR(UPPER(TRIM(Applications!I1181))="INTERVIEWING",UPPER(TRIM(Applications!I1181))="REJECTED",UPPER(TRIM(Applications!I1181))="OFFER")),IF(Applications!M1181&gt;=Applications!A1181,Applications!M1181-Applications!A1181,""),"")</f>
        <v/>
      </c>
      <c r="B1181" s="26">
        <f>IF(AND(D1181=1,ISNUMBER(Applications!A1181)),WEEKDAY(Applications!A1181),"")</f>
        <v/>
      </c>
      <c r="C1181" s="27">
        <f>IF(AND(D1181=1,ISNUMBER(Applications!A1181)),Applications!A1181-WEEKDAY(Applications!A1181,3),"")</f>
        <v/>
      </c>
      <c r="D1181" s="26">
        <f>IF(OR(UPPER(TRIM(Applications!I1181))="APPLIED",UPPER(TRIM(Applications!I1181))="INTERVIEWING",UPPER(TRIM(Applications!I1181))="REJECTED",UPPER(TRIM(Applications!I1181))="OFFER"),1,0)</f>
        <v/>
      </c>
      <c r="E1181" s="26">
        <f>IF(AND(ISNUMBER(Applications!M1181),OR(N(Applications!O1181)&gt;0,UPPER(TRIM(Applications!I1181))="INTERVIEWING",UPPER(TRIM(Applications!I1181))="OFFER")),Applications!M1181-WEEKDAY(Applications!M1181,3),"")</f>
        <v/>
      </c>
      <c r="F1181" s="26">
        <f>IF(AND(UPPER(TRIM(Applications!I1181))="SKIPPED",ISNUMBER(Applications!A1181)),Applications!A1181-WEEKDAY(Applications!A1181,3),"")</f>
        <v/>
      </c>
      <c r="G1181" s="26">
        <f>IF(AND(UPPER(TRIM(Applications!I1181))="BOOKMARKED",ISNUMBER(Applications!A1181)),Applications!A1181-WEEKDAY(Applications!A1181,3),"")</f>
        <v/>
      </c>
      <c r="H1181" s="26">
        <f>IF(AND(UPPER(TRIM(Applications!I1181))="NOT APPLIED",ISNUMBER(Applications!A1181)),Applications!A1181-WEEKDAY(Applications!A1181,3),"")</f>
        <v/>
      </c>
      <c r="I1181" s="26">
        <f>IF(AND(UPPER(TRIM(Applications!I1181))="REJECTED",ISNUMBER(Applications!M1181)),Applications!M1181-WEEKDAY(Applications!M1181,3),"")</f>
        <v/>
      </c>
      <c r="J1181" s="26">
        <f>IF(AND(UPPER(TRIM(Applications!I1181))="OFFER",ISNUMBER(Applications!M1181)),Applications!M1181-WEEKDAY(Applications!M1181,3),"")</f>
        <v/>
      </c>
      <c r="K1181" s="26">
        <f>IF(TRIM(Applications!J1181)="","",IFERROR(LOOKUP(2,1/ISNUMBER(SEARCH($R$2:$R$25,Applications!J1181)),$S$2:$S$25),""))</f>
        <v/>
      </c>
      <c r="L1181" s="26">
        <f>IF(K1181="","",IF(COUNTIF(K$2:K1181,K1181)=1,COUNTIF(K$2:K$2000,K1181)+(2001-ROW())/100000,""))</f>
        <v/>
      </c>
      <c r="M1181" s="26">
        <f>IF(TRIM(Applications!D1181)="","",TRIM(LEFT(TRIM(Applications!D1181),FIND(",",TRIM(Applications!D1181)&amp;",")-1)))</f>
        <v/>
      </c>
      <c r="N1181" s="26">
        <f>IF(M1181="","",IF(LEN(TRIM(LEFT(TRIM(MID(TRIM(Applications!D1181),FIND(",",TRIM(Applications!D1181)&amp;",")+1,200)),FIND(",",TRIM(MID(TRIM(Applications!D1181),FIND(",",TRIM(Applications!D1181)&amp;",")+1,200))&amp;",")-1)))=2,UPPER(TRIM(LEFT(TRIM(MID(TRIM(Applications!D1181),FIND(",",TRIM(Applications!D1181)&amp;",")+1,200)),FIND(",",TRIM(MID(TRIM(Applications!D1181),FIND(",",TRIM(Applications!D1181)&amp;",")+1,200))&amp;",")-1))),IFERROR(VLOOKUP(LOWER(TRIM(LEFT(TRIM(MID(TRIM(Applications!D1181),FIND(",",TRIM(Applications!D1181)&amp;",")+1,200)),FIND(",",TRIM(MID(TRIM(Applications!D1181),FIND(",",TRIM(Applications!D1181)&amp;",")+1,200))&amp;",")-1))),$U$2:$V$67,2,FALSE),"")))</f>
        <v/>
      </c>
      <c r="O1181" s="26">
        <f>IF(M1181="","",IF(N1181="",M1181,M1181&amp;", "&amp;N1181))</f>
        <v/>
      </c>
      <c r="P1181" s="26">
        <f>IF(O1181="","",IF(COUNTIF(O$2:O1181,O1181)=1,COUNTIF(O$2:O$2000,O1181)+(2001-ROW())/100000,""))</f>
        <v/>
      </c>
    </row>
    <row r="1182">
      <c r="A1182" s="26">
        <f>IF(AND(ISNUMBER(Applications!A1182),ISNUMBER(Applications!M1182),OR(UPPER(TRIM(Applications!I1182))="INTERVIEWING",UPPER(TRIM(Applications!I1182))="REJECTED",UPPER(TRIM(Applications!I1182))="OFFER")),IF(Applications!M1182&gt;=Applications!A1182,Applications!M1182-Applications!A1182,""),"")</f>
        <v/>
      </c>
      <c r="B1182" s="26">
        <f>IF(AND(D1182=1,ISNUMBER(Applications!A1182)),WEEKDAY(Applications!A1182),"")</f>
        <v/>
      </c>
      <c r="C1182" s="27">
        <f>IF(AND(D1182=1,ISNUMBER(Applications!A1182)),Applications!A1182-WEEKDAY(Applications!A1182,3),"")</f>
        <v/>
      </c>
      <c r="D1182" s="26">
        <f>IF(OR(UPPER(TRIM(Applications!I1182))="APPLIED",UPPER(TRIM(Applications!I1182))="INTERVIEWING",UPPER(TRIM(Applications!I1182))="REJECTED",UPPER(TRIM(Applications!I1182))="OFFER"),1,0)</f>
        <v/>
      </c>
      <c r="E1182" s="26">
        <f>IF(AND(ISNUMBER(Applications!M1182),OR(N(Applications!O1182)&gt;0,UPPER(TRIM(Applications!I1182))="INTERVIEWING",UPPER(TRIM(Applications!I1182))="OFFER")),Applications!M1182-WEEKDAY(Applications!M1182,3),"")</f>
        <v/>
      </c>
      <c r="F1182" s="26">
        <f>IF(AND(UPPER(TRIM(Applications!I1182))="SKIPPED",ISNUMBER(Applications!A1182)),Applications!A1182-WEEKDAY(Applications!A1182,3),"")</f>
        <v/>
      </c>
      <c r="G1182" s="26">
        <f>IF(AND(UPPER(TRIM(Applications!I1182))="BOOKMARKED",ISNUMBER(Applications!A1182)),Applications!A1182-WEEKDAY(Applications!A1182,3),"")</f>
        <v/>
      </c>
      <c r="H1182" s="26">
        <f>IF(AND(UPPER(TRIM(Applications!I1182))="NOT APPLIED",ISNUMBER(Applications!A1182)),Applications!A1182-WEEKDAY(Applications!A1182,3),"")</f>
        <v/>
      </c>
      <c r="I1182" s="26">
        <f>IF(AND(UPPER(TRIM(Applications!I1182))="REJECTED",ISNUMBER(Applications!M1182)),Applications!M1182-WEEKDAY(Applications!M1182,3),"")</f>
        <v/>
      </c>
      <c r="J1182" s="26">
        <f>IF(AND(UPPER(TRIM(Applications!I1182))="OFFER",ISNUMBER(Applications!M1182)),Applications!M1182-WEEKDAY(Applications!M1182,3),"")</f>
        <v/>
      </c>
      <c r="K1182" s="26">
        <f>IF(TRIM(Applications!J1182)="","",IFERROR(LOOKUP(2,1/ISNUMBER(SEARCH($R$2:$R$25,Applications!J1182)),$S$2:$S$25),""))</f>
        <v/>
      </c>
      <c r="L1182" s="26">
        <f>IF(K1182="","",IF(COUNTIF(K$2:K1182,K1182)=1,COUNTIF(K$2:K$2000,K1182)+(2001-ROW())/100000,""))</f>
        <v/>
      </c>
      <c r="M1182" s="26">
        <f>IF(TRIM(Applications!D1182)="","",TRIM(LEFT(TRIM(Applications!D1182),FIND(",",TRIM(Applications!D1182)&amp;",")-1)))</f>
        <v/>
      </c>
      <c r="N1182" s="26">
        <f>IF(M1182="","",IF(LEN(TRIM(LEFT(TRIM(MID(TRIM(Applications!D1182),FIND(",",TRIM(Applications!D1182)&amp;",")+1,200)),FIND(",",TRIM(MID(TRIM(Applications!D1182),FIND(",",TRIM(Applications!D1182)&amp;",")+1,200))&amp;",")-1)))=2,UPPER(TRIM(LEFT(TRIM(MID(TRIM(Applications!D1182),FIND(",",TRIM(Applications!D1182)&amp;",")+1,200)),FIND(",",TRIM(MID(TRIM(Applications!D1182),FIND(",",TRIM(Applications!D1182)&amp;",")+1,200))&amp;",")-1))),IFERROR(VLOOKUP(LOWER(TRIM(LEFT(TRIM(MID(TRIM(Applications!D1182),FIND(",",TRIM(Applications!D1182)&amp;",")+1,200)),FIND(",",TRIM(MID(TRIM(Applications!D1182),FIND(",",TRIM(Applications!D1182)&amp;",")+1,200))&amp;",")-1))),$U$2:$V$67,2,FALSE),"")))</f>
        <v/>
      </c>
      <c r="O1182" s="26">
        <f>IF(M1182="","",IF(N1182="",M1182,M1182&amp;", "&amp;N1182))</f>
        <v/>
      </c>
      <c r="P1182" s="26">
        <f>IF(O1182="","",IF(COUNTIF(O$2:O1182,O1182)=1,COUNTIF(O$2:O$2000,O1182)+(2001-ROW())/100000,""))</f>
        <v/>
      </c>
    </row>
    <row r="1183">
      <c r="A1183" s="26">
        <f>IF(AND(ISNUMBER(Applications!A1183),ISNUMBER(Applications!M1183),OR(UPPER(TRIM(Applications!I1183))="INTERVIEWING",UPPER(TRIM(Applications!I1183))="REJECTED",UPPER(TRIM(Applications!I1183))="OFFER")),IF(Applications!M1183&gt;=Applications!A1183,Applications!M1183-Applications!A1183,""),"")</f>
        <v/>
      </c>
      <c r="B1183" s="26">
        <f>IF(AND(D1183=1,ISNUMBER(Applications!A1183)),WEEKDAY(Applications!A1183),"")</f>
        <v/>
      </c>
      <c r="C1183" s="27">
        <f>IF(AND(D1183=1,ISNUMBER(Applications!A1183)),Applications!A1183-WEEKDAY(Applications!A1183,3),"")</f>
        <v/>
      </c>
      <c r="D1183" s="26">
        <f>IF(OR(UPPER(TRIM(Applications!I1183))="APPLIED",UPPER(TRIM(Applications!I1183))="INTERVIEWING",UPPER(TRIM(Applications!I1183))="REJECTED",UPPER(TRIM(Applications!I1183))="OFFER"),1,0)</f>
        <v/>
      </c>
      <c r="E1183" s="26">
        <f>IF(AND(ISNUMBER(Applications!M1183),OR(N(Applications!O1183)&gt;0,UPPER(TRIM(Applications!I1183))="INTERVIEWING",UPPER(TRIM(Applications!I1183))="OFFER")),Applications!M1183-WEEKDAY(Applications!M1183,3),"")</f>
        <v/>
      </c>
      <c r="F1183" s="26">
        <f>IF(AND(UPPER(TRIM(Applications!I1183))="SKIPPED",ISNUMBER(Applications!A1183)),Applications!A1183-WEEKDAY(Applications!A1183,3),"")</f>
        <v/>
      </c>
      <c r="G1183" s="26">
        <f>IF(AND(UPPER(TRIM(Applications!I1183))="BOOKMARKED",ISNUMBER(Applications!A1183)),Applications!A1183-WEEKDAY(Applications!A1183,3),"")</f>
        <v/>
      </c>
      <c r="H1183" s="26">
        <f>IF(AND(UPPER(TRIM(Applications!I1183))="NOT APPLIED",ISNUMBER(Applications!A1183)),Applications!A1183-WEEKDAY(Applications!A1183,3),"")</f>
        <v/>
      </c>
      <c r="I1183" s="26">
        <f>IF(AND(UPPER(TRIM(Applications!I1183))="REJECTED",ISNUMBER(Applications!M1183)),Applications!M1183-WEEKDAY(Applications!M1183,3),"")</f>
        <v/>
      </c>
      <c r="J1183" s="26">
        <f>IF(AND(UPPER(TRIM(Applications!I1183))="OFFER",ISNUMBER(Applications!M1183)),Applications!M1183-WEEKDAY(Applications!M1183,3),"")</f>
        <v/>
      </c>
      <c r="K1183" s="26">
        <f>IF(TRIM(Applications!J1183)="","",IFERROR(LOOKUP(2,1/ISNUMBER(SEARCH($R$2:$R$25,Applications!J1183)),$S$2:$S$25),""))</f>
        <v/>
      </c>
      <c r="L1183" s="26">
        <f>IF(K1183="","",IF(COUNTIF(K$2:K1183,K1183)=1,COUNTIF(K$2:K$2000,K1183)+(2001-ROW())/100000,""))</f>
        <v/>
      </c>
      <c r="M1183" s="26">
        <f>IF(TRIM(Applications!D1183)="","",TRIM(LEFT(TRIM(Applications!D1183),FIND(",",TRIM(Applications!D1183)&amp;",")-1)))</f>
        <v/>
      </c>
      <c r="N1183" s="26">
        <f>IF(M1183="","",IF(LEN(TRIM(LEFT(TRIM(MID(TRIM(Applications!D1183),FIND(",",TRIM(Applications!D1183)&amp;",")+1,200)),FIND(",",TRIM(MID(TRIM(Applications!D1183),FIND(",",TRIM(Applications!D1183)&amp;",")+1,200))&amp;",")-1)))=2,UPPER(TRIM(LEFT(TRIM(MID(TRIM(Applications!D1183),FIND(",",TRIM(Applications!D1183)&amp;",")+1,200)),FIND(",",TRIM(MID(TRIM(Applications!D1183),FIND(",",TRIM(Applications!D1183)&amp;",")+1,200))&amp;",")-1))),IFERROR(VLOOKUP(LOWER(TRIM(LEFT(TRIM(MID(TRIM(Applications!D1183),FIND(",",TRIM(Applications!D1183)&amp;",")+1,200)),FIND(",",TRIM(MID(TRIM(Applications!D1183),FIND(",",TRIM(Applications!D1183)&amp;",")+1,200))&amp;",")-1))),$U$2:$V$67,2,FALSE),"")))</f>
        <v/>
      </c>
      <c r="O1183" s="26">
        <f>IF(M1183="","",IF(N1183="",M1183,M1183&amp;", "&amp;N1183))</f>
        <v/>
      </c>
      <c r="P1183" s="26">
        <f>IF(O1183="","",IF(COUNTIF(O$2:O1183,O1183)=1,COUNTIF(O$2:O$2000,O1183)+(2001-ROW())/100000,""))</f>
        <v/>
      </c>
    </row>
    <row r="1184">
      <c r="A1184" s="26">
        <f>IF(AND(ISNUMBER(Applications!A1184),ISNUMBER(Applications!M1184),OR(UPPER(TRIM(Applications!I1184))="INTERVIEWING",UPPER(TRIM(Applications!I1184))="REJECTED",UPPER(TRIM(Applications!I1184))="OFFER")),IF(Applications!M1184&gt;=Applications!A1184,Applications!M1184-Applications!A1184,""),"")</f>
        <v/>
      </c>
      <c r="B1184" s="26">
        <f>IF(AND(D1184=1,ISNUMBER(Applications!A1184)),WEEKDAY(Applications!A1184),"")</f>
        <v/>
      </c>
      <c r="C1184" s="27">
        <f>IF(AND(D1184=1,ISNUMBER(Applications!A1184)),Applications!A1184-WEEKDAY(Applications!A1184,3),"")</f>
        <v/>
      </c>
      <c r="D1184" s="26">
        <f>IF(OR(UPPER(TRIM(Applications!I1184))="APPLIED",UPPER(TRIM(Applications!I1184))="INTERVIEWING",UPPER(TRIM(Applications!I1184))="REJECTED",UPPER(TRIM(Applications!I1184))="OFFER"),1,0)</f>
        <v/>
      </c>
      <c r="E1184" s="26">
        <f>IF(AND(ISNUMBER(Applications!M1184),OR(N(Applications!O1184)&gt;0,UPPER(TRIM(Applications!I1184))="INTERVIEWING",UPPER(TRIM(Applications!I1184))="OFFER")),Applications!M1184-WEEKDAY(Applications!M1184,3),"")</f>
        <v/>
      </c>
      <c r="F1184" s="26">
        <f>IF(AND(UPPER(TRIM(Applications!I1184))="SKIPPED",ISNUMBER(Applications!A1184)),Applications!A1184-WEEKDAY(Applications!A1184,3),"")</f>
        <v/>
      </c>
      <c r="G1184" s="26">
        <f>IF(AND(UPPER(TRIM(Applications!I1184))="BOOKMARKED",ISNUMBER(Applications!A1184)),Applications!A1184-WEEKDAY(Applications!A1184,3),"")</f>
        <v/>
      </c>
      <c r="H1184" s="26">
        <f>IF(AND(UPPER(TRIM(Applications!I1184))="NOT APPLIED",ISNUMBER(Applications!A1184)),Applications!A1184-WEEKDAY(Applications!A1184,3),"")</f>
        <v/>
      </c>
      <c r="I1184" s="26">
        <f>IF(AND(UPPER(TRIM(Applications!I1184))="REJECTED",ISNUMBER(Applications!M1184)),Applications!M1184-WEEKDAY(Applications!M1184,3),"")</f>
        <v/>
      </c>
      <c r="J1184" s="26">
        <f>IF(AND(UPPER(TRIM(Applications!I1184))="OFFER",ISNUMBER(Applications!M1184)),Applications!M1184-WEEKDAY(Applications!M1184,3),"")</f>
        <v/>
      </c>
      <c r="K1184" s="26">
        <f>IF(TRIM(Applications!J1184)="","",IFERROR(LOOKUP(2,1/ISNUMBER(SEARCH($R$2:$R$25,Applications!J1184)),$S$2:$S$25),""))</f>
        <v/>
      </c>
      <c r="L1184" s="26">
        <f>IF(K1184="","",IF(COUNTIF(K$2:K1184,K1184)=1,COUNTIF(K$2:K$2000,K1184)+(2001-ROW())/100000,""))</f>
        <v/>
      </c>
      <c r="M1184" s="26">
        <f>IF(TRIM(Applications!D1184)="","",TRIM(LEFT(TRIM(Applications!D1184),FIND(",",TRIM(Applications!D1184)&amp;",")-1)))</f>
        <v/>
      </c>
      <c r="N1184" s="26">
        <f>IF(M1184="","",IF(LEN(TRIM(LEFT(TRIM(MID(TRIM(Applications!D1184),FIND(",",TRIM(Applications!D1184)&amp;",")+1,200)),FIND(",",TRIM(MID(TRIM(Applications!D1184),FIND(",",TRIM(Applications!D1184)&amp;",")+1,200))&amp;",")-1)))=2,UPPER(TRIM(LEFT(TRIM(MID(TRIM(Applications!D1184),FIND(",",TRIM(Applications!D1184)&amp;",")+1,200)),FIND(",",TRIM(MID(TRIM(Applications!D1184),FIND(",",TRIM(Applications!D1184)&amp;",")+1,200))&amp;",")-1))),IFERROR(VLOOKUP(LOWER(TRIM(LEFT(TRIM(MID(TRIM(Applications!D1184),FIND(",",TRIM(Applications!D1184)&amp;",")+1,200)),FIND(",",TRIM(MID(TRIM(Applications!D1184),FIND(",",TRIM(Applications!D1184)&amp;",")+1,200))&amp;",")-1))),$U$2:$V$67,2,FALSE),"")))</f>
        <v/>
      </c>
      <c r="O1184" s="26">
        <f>IF(M1184="","",IF(N1184="",M1184,M1184&amp;", "&amp;N1184))</f>
        <v/>
      </c>
      <c r="P1184" s="26">
        <f>IF(O1184="","",IF(COUNTIF(O$2:O1184,O1184)=1,COUNTIF(O$2:O$2000,O1184)+(2001-ROW())/100000,""))</f>
        <v/>
      </c>
    </row>
    <row r="1185">
      <c r="A1185" s="26">
        <f>IF(AND(ISNUMBER(Applications!A1185),ISNUMBER(Applications!M1185),OR(UPPER(TRIM(Applications!I1185))="INTERVIEWING",UPPER(TRIM(Applications!I1185))="REJECTED",UPPER(TRIM(Applications!I1185))="OFFER")),IF(Applications!M1185&gt;=Applications!A1185,Applications!M1185-Applications!A1185,""),"")</f>
        <v/>
      </c>
      <c r="B1185" s="26">
        <f>IF(AND(D1185=1,ISNUMBER(Applications!A1185)),WEEKDAY(Applications!A1185),"")</f>
        <v/>
      </c>
      <c r="C1185" s="27">
        <f>IF(AND(D1185=1,ISNUMBER(Applications!A1185)),Applications!A1185-WEEKDAY(Applications!A1185,3),"")</f>
        <v/>
      </c>
      <c r="D1185" s="26">
        <f>IF(OR(UPPER(TRIM(Applications!I1185))="APPLIED",UPPER(TRIM(Applications!I1185))="INTERVIEWING",UPPER(TRIM(Applications!I1185))="REJECTED",UPPER(TRIM(Applications!I1185))="OFFER"),1,0)</f>
        <v/>
      </c>
      <c r="E1185" s="26">
        <f>IF(AND(ISNUMBER(Applications!M1185),OR(N(Applications!O1185)&gt;0,UPPER(TRIM(Applications!I1185))="INTERVIEWING",UPPER(TRIM(Applications!I1185))="OFFER")),Applications!M1185-WEEKDAY(Applications!M1185,3),"")</f>
        <v/>
      </c>
      <c r="F1185" s="26">
        <f>IF(AND(UPPER(TRIM(Applications!I1185))="SKIPPED",ISNUMBER(Applications!A1185)),Applications!A1185-WEEKDAY(Applications!A1185,3),"")</f>
        <v/>
      </c>
      <c r="G1185" s="26">
        <f>IF(AND(UPPER(TRIM(Applications!I1185))="BOOKMARKED",ISNUMBER(Applications!A1185)),Applications!A1185-WEEKDAY(Applications!A1185,3),"")</f>
        <v/>
      </c>
      <c r="H1185" s="26">
        <f>IF(AND(UPPER(TRIM(Applications!I1185))="NOT APPLIED",ISNUMBER(Applications!A1185)),Applications!A1185-WEEKDAY(Applications!A1185,3),"")</f>
        <v/>
      </c>
      <c r="I1185" s="26">
        <f>IF(AND(UPPER(TRIM(Applications!I1185))="REJECTED",ISNUMBER(Applications!M1185)),Applications!M1185-WEEKDAY(Applications!M1185,3),"")</f>
        <v/>
      </c>
      <c r="J1185" s="26">
        <f>IF(AND(UPPER(TRIM(Applications!I1185))="OFFER",ISNUMBER(Applications!M1185)),Applications!M1185-WEEKDAY(Applications!M1185,3),"")</f>
        <v/>
      </c>
      <c r="K1185" s="26">
        <f>IF(TRIM(Applications!J1185)="","",IFERROR(LOOKUP(2,1/ISNUMBER(SEARCH($R$2:$R$25,Applications!J1185)),$S$2:$S$25),""))</f>
        <v/>
      </c>
      <c r="L1185" s="26">
        <f>IF(K1185="","",IF(COUNTIF(K$2:K1185,K1185)=1,COUNTIF(K$2:K$2000,K1185)+(2001-ROW())/100000,""))</f>
        <v/>
      </c>
      <c r="M1185" s="26">
        <f>IF(TRIM(Applications!D1185)="","",TRIM(LEFT(TRIM(Applications!D1185),FIND(",",TRIM(Applications!D1185)&amp;",")-1)))</f>
        <v/>
      </c>
      <c r="N1185" s="26">
        <f>IF(M1185="","",IF(LEN(TRIM(LEFT(TRIM(MID(TRIM(Applications!D1185),FIND(",",TRIM(Applications!D1185)&amp;",")+1,200)),FIND(",",TRIM(MID(TRIM(Applications!D1185),FIND(",",TRIM(Applications!D1185)&amp;",")+1,200))&amp;",")-1)))=2,UPPER(TRIM(LEFT(TRIM(MID(TRIM(Applications!D1185),FIND(",",TRIM(Applications!D1185)&amp;",")+1,200)),FIND(",",TRIM(MID(TRIM(Applications!D1185),FIND(",",TRIM(Applications!D1185)&amp;",")+1,200))&amp;",")-1))),IFERROR(VLOOKUP(LOWER(TRIM(LEFT(TRIM(MID(TRIM(Applications!D1185),FIND(",",TRIM(Applications!D1185)&amp;",")+1,200)),FIND(",",TRIM(MID(TRIM(Applications!D1185),FIND(",",TRIM(Applications!D1185)&amp;",")+1,200))&amp;",")-1))),$U$2:$V$67,2,FALSE),"")))</f>
        <v/>
      </c>
      <c r="O1185" s="26">
        <f>IF(M1185="","",IF(N1185="",M1185,M1185&amp;", "&amp;N1185))</f>
        <v/>
      </c>
      <c r="P1185" s="26">
        <f>IF(O1185="","",IF(COUNTIF(O$2:O1185,O1185)=1,COUNTIF(O$2:O$2000,O1185)+(2001-ROW())/100000,""))</f>
        <v/>
      </c>
    </row>
    <row r="1186">
      <c r="A1186" s="26">
        <f>IF(AND(ISNUMBER(Applications!A1186),ISNUMBER(Applications!M1186),OR(UPPER(TRIM(Applications!I1186))="INTERVIEWING",UPPER(TRIM(Applications!I1186))="REJECTED",UPPER(TRIM(Applications!I1186))="OFFER")),IF(Applications!M1186&gt;=Applications!A1186,Applications!M1186-Applications!A1186,""),"")</f>
        <v/>
      </c>
      <c r="B1186" s="26">
        <f>IF(AND(D1186=1,ISNUMBER(Applications!A1186)),WEEKDAY(Applications!A1186),"")</f>
        <v/>
      </c>
      <c r="C1186" s="27">
        <f>IF(AND(D1186=1,ISNUMBER(Applications!A1186)),Applications!A1186-WEEKDAY(Applications!A1186,3),"")</f>
        <v/>
      </c>
      <c r="D1186" s="26">
        <f>IF(OR(UPPER(TRIM(Applications!I1186))="APPLIED",UPPER(TRIM(Applications!I1186))="INTERVIEWING",UPPER(TRIM(Applications!I1186))="REJECTED",UPPER(TRIM(Applications!I1186))="OFFER"),1,0)</f>
        <v/>
      </c>
      <c r="E1186" s="26">
        <f>IF(AND(ISNUMBER(Applications!M1186),OR(N(Applications!O1186)&gt;0,UPPER(TRIM(Applications!I1186))="INTERVIEWING",UPPER(TRIM(Applications!I1186))="OFFER")),Applications!M1186-WEEKDAY(Applications!M1186,3),"")</f>
        <v/>
      </c>
      <c r="F1186" s="26">
        <f>IF(AND(UPPER(TRIM(Applications!I1186))="SKIPPED",ISNUMBER(Applications!A1186)),Applications!A1186-WEEKDAY(Applications!A1186,3),"")</f>
        <v/>
      </c>
      <c r="G1186" s="26">
        <f>IF(AND(UPPER(TRIM(Applications!I1186))="BOOKMARKED",ISNUMBER(Applications!A1186)),Applications!A1186-WEEKDAY(Applications!A1186,3),"")</f>
        <v/>
      </c>
      <c r="H1186" s="26">
        <f>IF(AND(UPPER(TRIM(Applications!I1186))="NOT APPLIED",ISNUMBER(Applications!A1186)),Applications!A1186-WEEKDAY(Applications!A1186,3),"")</f>
        <v/>
      </c>
      <c r="I1186" s="26">
        <f>IF(AND(UPPER(TRIM(Applications!I1186))="REJECTED",ISNUMBER(Applications!M1186)),Applications!M1186-WEEKDAY(Applications!M1186,3),"")</f>
        <v/>
      </c>
      <c r="J1186" s="26">
        <f>IF(AND(UPPER(TRIM(Applications!I1186))="OFFER",ISNUMBER(Applications!M1186)),Applications!M1186-WEEKDAY(Applications!M1186,3),"")</f>
        <v/>
      </c>
      <c r="K1186" s="26">
        <f>IF(TRIM(Applications!J1186)="","",IFERROR(LOOKUP(2,1/ISNUMBER(SEARCH($R$2:$R$25,Applications!J1186)),$S$2:$S$25),""))</f>
        <v/>
      </c>
      <c r="L1186" s="26">
        <f>IF(K1186="","",IF(COUNTIF(K$2:K1186,K1186)=1,COUNTIF(K$2:K$2000,K1186)+(2001-ROW())/100000,""))</f>
        <v/>
      </c>
      <c r="M1186" s="26">
        <f>IF(TRIM(Applications!D1186)="","",TRIM(LEFT(TRIM(Applications!D1186),FIND(",",TRIM(Applications!D1186)&amp;",")-1)))</f>
        <v/>
      </c>
      <c r="N1186" s="26">
        <f>IF(M1186="","",IF(LEN(TRIM(LEFT(TRIM(MID(TRIM(Applications!D1186),FIND(",",TRIM(Applications!D1186)&amp;",")+1,200)),FIND(",",TRIM(MID(TRIM(Applications!D1186),FIND(",",TRIM(Applications!D1186)&amp;",")+1,200))&amp;",")-1)))=2,UPPER(TRIM(LEFT(TRIM(MID(TRIM(Applications!D1186),FIND(",",TRIM(Applications!D1186)&amp;",")+1,200)),FIND(",",TRIM(MID(TRIM(Applications!D1186),FIND(",",TRIM(Applications!D1186)&amp;",")+1,200))&amp;",")-1))),IFERROR(VLOOKUP(LOWER(TRIM(LEFT(TRIM(MID(TRIM(Applications!D1186),FIND(",",TRIM(Applications!D1186)&amp;",")+1,200)),FIND(",",TRIM(MID(TRIM(Applications!D1186),FIND(",",TRIM(Applications!D1186)&amp;",")+1,200))&amp;",")-1))),$U$2:$V$67,2,FALSE),"")))</f>
        <v/>
      </c>
      <c r="O1186" s="26">
        <f>IF(M1186="","",IF(N1186="",M1186,M1186&amp;", "&amp;N1186))</f>
        <v/>
      </c>
      <c r="P1186" s="26">
        <f>IF(O1186="","",IF(COUNTIF(O$2:O1186,O1186)=1,COUNTIF(O$2:O$2000,O1186)+(2001-ROW())/100000,""))</f>
        <v/>
      </c>
    </row>
    <row r="1187">
      <c r="A1187" s="26">
        <f>IF(AND(ISNUMBER(Applications!A1187),ISNUMBER(Applications!M1187),OR(UPPER(TRIM(Applications!I1187))="INTERVIEWING",UPPER(TRIM(Applications!I1187))="REJECTED",UPPER(TRIM(Applications!I1187))="OFFER")),IF(Applications!M1187&gt;=Applications!A1187,Applications!M1187-Applications!A1187,""),"")</f>
        <v/>
      </c>
      <c r="B1187" s="26">
        <f>IF(AND(D1187=1,ISNUMBER(Applications!A1187)),WEEKDAY(Applications!A1187),"")</f>
        <v/>
      </c>
      <c r="C1187" s="27">
        <f>IF(AND(D1187=1,ISNUMBER(Applications!A1187)),Applications!A1187-WEEKDAY(Applications!A1187,3),"")</f>
        <v/>
      </c>
      <c r="D1187" s="26">
        <f>IF(OR(UPPER(TRIM(Applications!I1187))="APPLIED",UPPER(TRIM(Applications!I1187))="INTERVIEWING",UPPER(TRIM(Applications!I1187))="REJECTED",UPPER(TRIM(Applications!I1187))="OFFER"),1,0)</f>
        <v/>
      </c>
      <c r="E1187" s="26">
        <f>IF(AND(ISNUMBER(Applications!M1187),OR(N(Applications!O1187)&gt;0,UPPER(TRIM(Applications!I1187))="INTERVIEWING",UPPER(TRIM(Applications!I1187))="OFFER")),Applications!M1187-WEEKDAY(Applications!M1187,3),"")</f>
        <v/>
      </c>
      <c r="F1187" s="26">
        <f>IF(AND(UPPER(TRIM(Applications!I1187))="SKIPPED",ISNUMBER(Applications!A1187)),Applications!A1187-WEEKDAY(Applications!A1187,3),"")</f>
        <v/>
      </c>
      <c r="G1187" s="26">
        <f>IF(AND(UPPER(TRIM(Applications!I1187))="BOOKMARKED",ISNUMBER(Applications!A1187)),Applications!A1187-WEEKDAY(Applications!A1187,3),"")</f>
        <v/>
      </c>
      <c r="H1187" s="26">
        <f>IF(AND(UPPER(TRIM(Applications!I1187))="NOT APPLIED",ISNUMBER(Applications!A1187)),Applications!A1187-WEEKDAY(Applications!A1187,3),"")</f>
        <v/>
      </c>
      <c r="I1187" s="26">
        <f>IF(AND(UPPER(TRIM(Applications!I1187))="REJECTED",ISNUMBER(Applications!M1187)),Applications!M1187-WEEKDAY(Applications!M1187,3),"")</f>
        <v/>
      </c>
      <c r="J1187" s="26">
        <f>IF(AND(UPPER(TRIM(Applications!I1187))="OFFER",ISNUMBER(Applications!M1187)),Applications!M1187-WEEKDAY(Applications!M1187,3),"")</f>
        <v/>
      </c>
      <c r="K1187" s="26">
        <f>IF(TRIM(Applications!J1187)="","",IFERROR(LOOKUP(2,1/ISNUMBER(SEARCH($R$2:$R$25,Applications!J1187)),$S$2:$S$25),""))</f>
        <v/>
      </c>
      <c r="L1187" s="26">
        <f>IF(K1187="","",IF(COUNTIF(K$2:K1187,K1187)=1,COUNTIF(K$2:K$2000,K1187)+(2001-ROW())/100000,""))</f>
        <v/>
      </c>
      <c r="M1187" s="26">
        <f>IF(TRIM(Applications!D1187)="","",TRIM(LEFT(TRIM(Applications!D1187),FIND(",",TRIM(Applications!D1187)&amp;",")-1)))</f>
        <v/>
      </c>
      <c r="N1187" s="26">
        <f>IF(M1187="","",IF(LEN(TRIM(LEFT(TRIM(MID(TRIM(Applications!D1187),FIND(",",TRIM(Applications!D1187)&amp;",")+1,200)),FIND(",",TRIM(MID(TRIM(Applications!D1187),FIND(",",TRIM(Applications!D1187)&amp;",")+1,200))&amp;",")-1)))=2,UPPER(TRIM(LEFT(TRIM(MID(TRIM(Applications!D1187),FIND(",",TRIM(Applications!D1187)&amp;",")+1,200)),FIND(",",TRIM(MID(TRIM(Applications!D1187),FIND(",",TRIM(Applications!D1187)&amp;",")+1,200))&amp;",")-1))),IFERROR(VLOOKUP(LOWER(TRIM(LEFT(TRIM(MID(TRIM(Applications!D1187),FIND(",",TRIM(Applications!D1187)&amp;",")+1,200)),FIND(",",TRIM(MID(TRIM(Applications!D1187),FIND(",",TRIM(Applications!D1187)&amp;",")+1,200))&amp;",")-1))),$U$2:$V$67,2,FALSE),"")))</f>
        <v/>
      </c>
      <c r="O1187" s="26">
        <f>IF(M1187="","",IF(N1187="",M1187,M1187&amp;", "&amp;N1187))</f>
        <v/>
      </c>
      <c r="P1187" s="26">
        <f>IF(O1187="","",IF(COUNTIF(O$2:O1187,O1187)=1,COUNTIF(O$2:O$2000,O1187)+(2001-ROW())/100000,""))</f>
        <v/>
      </c>
    </row>
    <row r="1188">
      <c r="A1188" s="26">
        <f>IF(AND(ISNUMBER(Applications!A1188),ISNUMBER(Applications!M1188),OR(UPPER(TRIM(Applications!I1188))="INTERVIEWING",UPPER(TRIM(Applications!I1188))="REJECTED",UPPER(TRIM(Applications!I1188))="OFFER")),IF(Applications!M1188&gt;=Applications!A1188,Applications!M1188-Applications!A1188,""),"")</f>
        <v/>
      </c>
      <c r="B1188" s="26">
        <f>IF(AND(D1188=1,ISNUMBER(Applications!A1188)),WEEKDAY(Applications!A1188),"")</f>
        <v/>
      </c>
      <c r="C1188" s="27">
        <f>IF(AND(D1188=1,ISNUMBER(Applications!A1188)),Applications!A1188-WEEKDAY(Applications!A1188,3),"")</f>
        <v/>
      </c>
      <c r="D1188" s="26">
        <f>IF(OR(UPPER(TRIM(Applications!I1188))="APPLIED",UPPER(TRIM(Applications!I1188))="INTERVIEWING",UPPER(TRIM(Applications!I1188))="REJECTED",UPPER(TRIM(Applications!I1188))="OFFER"),1,0)</f>
        <v/>
      </c>
      <c r="E1188" s="26">
        <f>IF(AND(ISNUMBER(Applications!M1188),OR(N(Applications!O1188)&gt;0,UPPER(TRIM(Applications!I1188))="INTERVIEWING",UPPER(TRIM(Applications!I1188))="OFFER")),Applications!M1188-WEEKDAY(Applications!M1188,3),"")</f>
        <v/>
      </c>
      <c r="F1188" s="26">
        <f>IF(AND(UPPER(TRIM(Applications!I1188))="SKIPPED",ISNUMBER(Applications!A1188)),Applications!A1188-WEEKDAY(Applications!A1188,3),"")</f>
        <v/>
      </c>
      <c r="G1188" s="26">
        <f>IF(AND(UPPER(TRIM(Applications!I1188))="BOOKMARKED",ISNUMBER(Applications!A1188)),Applications!A1188-WEEKDAY(Applications!A1188,3),"")</f>
        <v/>
      </c>
      <c r="H1188" s="26">
        <f>IF(AND(UPPER(TRIM(Applications!I1188))="NOT APPLIED",ISNUMBER(Applications!A1188)),Applications!A1188-WEEKDAY(Applications!A1188,3),"")</f>
        <v/>
      </c>
      <c r="I1188" s="26">
        <f>IF(AND(UPPER(TRIM(Applications!I1188))="REJECTED",ISNUMBER(Applications!M1188)),Applications!M1188-WEEKDAY(Applications!M1188,3),"")</f>
        <v/>
      </c>
      <c r="J1188" s="26">
        <f>IF(AND(UPPER(TRIM(Applications!I1188))="OFFER",ISNUMBER(Applications!M1188)),Applications!M1188-WEEKDAY(Applications!M1188,3),"")</f>
        <v/>
      </c>
      <c r="K1188" s="26">
        <f>IF(TRIM(Applications!J1188)="","",IFERROR(LOOKUP(2,1/ISNUMBER(SEARCH($R$2:$R$25,Applications!J1188)),$S$2:$S$25),""))</f>
        <v/>
      </c>
      <c r="L1188" s="26">
        <f>IF(K1188="","",IF(COUNTIF(K$2:K1188,K1188)=1,COUNTIF(K$2:K$2000,K1188)+(2001-ROW())/100000,""))</f>
        <v/>
      </c>
      <c r="M1188" s="26">
        <f>IF(TRIM(Applications!D1188)="","",TRIM(LEFT(TRIM(Applications!D1188),FIND(",",TRIM(Applications!D1188)&amp;",")-1)))</f>
        <v/>
      </c>
      <c r="N1188" s="26">
        <f>IF(M1188="","",IF(LEN(TRIM(LEFT(TRIM(MID(TRIM(Applications!D1188),FIND(",",TRIM(Applications!D1188)&amp;",")+1,200)),FIND(",",TRIM(MID(TRIM(Applications!D1188),FIND(",",TRIM(Applications!D1188)&amp;",")+1,200))&amp;",")-1)))=2,UPPER(TRIM(LEFT(TRIM(MID(TRIM(Applications!D1188),FIND(",",TRIM(Applications!D1188)&amp;",")+1,200)),FIND(",",TRIM(MID(TRIM(Applications!D1188),FIND(",",TRIM(Applications!D1188)&amp;",")+1,200))&amp;",")-1))),IFERROR(VLOOKUP(LOWER(TRIM(LEFT(TRIM(MID(TRIM(Applications!D1188),FIND(",",TRIM(Applications!D1188)&amp;",")+1,200)),FIND(",",TRIM(MID(TRIM(Applications!D1188),FIND(",",TRIM(Applications!D1188)&amp;",")+1,200))&amp;",")-1))),$U$2:$V$67,2,FALSE),"")))</f>
        <v/>
      </c>
      <c r="O1188" s="26">
        <f>IF(M1188="","",IF(N1188="",M1188,M1188&amp;", "&amp;N1188))</f>
        <v/>
      </c>
      <c r="P1188" s="26">
        <f>IF(O1188="","",IF(COUNTIF(O$2:O1188,O1188)=1,COUNTIF(O$2:O$2000,O1188)+(2001-ROW())/100000,""))</f>
        <v/>
      </c>
    </row>
    <row r="1189">
      <c r="A1189" s="26">
        <f>IF(AND(ISNUMBER(Applications!A1189),ISNUMBER(Applications!M1189),OR(UPPER(TRIM(Applications!I1189))="INTERVIEWING",UPPER(TRIM(Applications!I1189))="REJECTED",UPPER(TRIM(Applications!I1189))="OFFER")),IF(Applications!M1189&gt;=Applications!A1189,Applications!M1189-Applications!A1189,""),"")</f>
        <v/>
      </c>
      <c r="B1189" s="26">
        <f>IF(AND(D1189=1,ISNUMBER(Applications!A1189)),WEEKDAY(Applications!A1189),"")</f>
        <v/>
      </c>
      <c r="C1189" s="27">
        <f>IF(AND(D1189=1,ISNUMBER(Applications!A1189)),Applications!A1189-WEEKDAY(Applications!A1189,3),"")</f>
        <v/>
      </c>
      <c r="D1189" s="26">
        <f>IF(OR(UPPER(TRIM(Applications!I1189))="APPLIED",UPPER(TRIM(Applications!I1189))="INTERVIEWING",UPPER(TRIM(Applications!I1189))="REJECTED",UPPER(TRIM(Applications!I1189))="OFFER"),1,0)</f>
        <v/>
      </c>
      <c r="E1189" s="26">
        <f>IF(AND(ISNUMBER(Applications!M1189),OR(N(Applications!O1189)&gt;0,UPPER(TRIM(Applications!I1189))="INTERVIEWING",UPPER(TRIM(Applications!I1189))="OFFER")),Applications!M1189-WEEKDAY(Applications!M1189,3),"")</f>
        <v/>
      </c>
      <c r="F1189" s="26">
        <f>IF(AND(UPPER(TRIM(Applications!I1189))="SKIPPED",ISNUMBER(Applications!A1189)),Applications!A1189-WEEKDAY(Applications!A1189,3),"")</f>
        <v/>
      </c>
      <c r="G1189" s="26">
        <f>IF(AND(UPPER(TRIM(Applications!I1189))="BOOKMARKED",ISNUMBER(Applications!A1189)),Applications!A1189-WEEKDAY(Applications!A1189,3),"")</f>
        <v/>
      </c>
      <c r="H1189" s="26">
        <f>IF(AND(UPPER(TRIM(Applications!I1189))="NOT APPLIED",ISNUMBER(Applications!A1189)),Applications!A1189-WEEKDAY(Applications!A1189,3),"")</f>
        <v/>
      </c>
      <c r="I1189" s="26">
        <f>IF(AND(UPPER(TRIM(Applications!I1189))="REJECTED",ISNUMBER(Applications!M1189)),Applications!M1189-WEEKDAY(Applications!M1189,3),"")</f>
        <v/>
      </c>
      <c r="J1189" s="26">
        <f>IF(AND(UPPER(TRIM(Applications!I1189))="OFFER",ISNUMBER(Applications!M1189)),Applications!M1189-WEEKDAY(Applications!M1189,3),"")</f>
        <v/>
      </c>
      <c r="K1189" s="26">
        <f>IF(TRIM(Applications!J1189)="","",IFERROR(LOOKUP(2,1/ISNUMBER(SEARCH($R$2:$R$25,Applications!J1189)),$S$2:$S$25),""))</f>
        <v/>
      </c>
      <c r="L1189" s="26">
        <f>IF(K1189="","",IF(COUNTIF(K$2:K1189,K1189)=1,COUNTIF(K$2:K$2000,K1189)+(2001-ROW())/100000,""))</f>
        <v/>
      </c>
      <c r="M1189" s="26">
        <f>IF(TRIM(Applications!D1189)="","",TRIM(LEFT(TRIM(Applications!D1189),FIND(",",TRIM(Applications!D1189)&amp;",")-1)))</f>
        <v/>
      </c>
      <c r="N1189" s="26">
        <f>IF(M1189="","",IF(LEN(TRIM(LEFT(TRIM(MID(TRIM(Applications!D1189),FIND(",",TRIM(Applications!D1189)&amp;",")+1,200)),FIND(",",TRIM(MID(TRIM(Applications!D1189),FIND(",",TRIM(Applications!D1189)&amp;",")+1,200))&amp;",")-1)))=2,UPPER(TRIM(LEFT(TRIM(MID(TRIM(Applications!D1189),FIND(",",TRIM(Applications!D1189)&amp;",")+1,200)),FIND(",",TRIM(MID(TRIM(Applications!D1189),FIND(",",TRIM(Applications!D1189)&amp;",")+1,200))&amp;",")-1))),IFERROR(VLOOKUP(LOWER(TRIM(LEFT(TRIM(MID(TRIM(Applications!D1189),FIND(",",TRIM(Applications!D1189)&amp;",")+1,200)),FIND(",",TRIM(MID(TRIM(Applications!D1189),FIND(",",TRIM(Applications!D1189)&amp;",")+1,200))&amp;",")-1))),$U$2:$V$67,2,FALSE),"")))</f>
        <v/>
      </c>
      <c r="O1189" s="26">
        <f>IF(M1189="","",IF(N1189="",M1189,M1189&amp;", "&amp;N1189))</f>
        <v/>
      </c>
      <c r="P1189" s="26">
        <f>IF(O1189="","",IF(COUNTIF(O$2:O1189,O1189)=1,COUNTIF(O$2:O$2000,O1189)+(2001-ROW())/100000,""))</f>
        <v/>
      </c>
    </row>
    <row r="1190">
      <c r="A1190" s="26">
        <f>IF(AND(ISNUMBER(Applications!A1190),ISNUMBER(Applications!M1190),OR(UPPER(TRIM(Applications!I1190))="INTERVIEWING",UPPER(TRIM(Applications!I1190))="REJECTED",UPPER(TRIM(Applications!I1190))="OFFER")),IF(Applications!M1190&gt;=Applications!A1190,Applications!M1190-Applications!A1190,""),"")</f>
        <v/>
      </c>
      <c r="B1190" s="26">
        <f>IF(AND(D1190=1,ISNUMBER(Applications!A1190)),WEEKDAY(Applications!A1190),"")</f>
        <v/>
      </c>
      <c r="C1190" s="27">
        <f>IF(AND(D1190=1,ISNUMBER(Applications!A1190)),Applications!A1190-WEEKDAY(Applications!A1190,3),"")</f>
        <v/>
      </c>
      <c r="D1190" s="26">
        <f>IF(OR(UPPER(TRIM(Applications!I1190))="APPLIED",UPPER(TRIM(Applications!I1190))="INTERVIEWING",UPPER(TRIM(Applications!I1190))="REJECTED",UPPER(TRIM(Applications!I1190))="OFFER"),1,0)</f>
        <v/>
      </c>
      <c r="E1190" s="26">
        <f>IF(AND(ISNUMBER(Applications!M1190),OR(N(Applications!O1190)&gt;0,UPPER(TRIM(Applications!I1190))="INTERVIEWING",UPPER(TRIM(Applications!I1190))="OFFER")),Applications!M1190-WEEKDAY(Applications!M1190,3),"")</f>
        <v/>
      </c>
      <c r="F1190" s="26">
        <f>IF(AND(UPPER(TRIM(Applications!I1190))="SKIPPED",ISNUMBER(Applications!A1190)),Applications!A1190-WEEKDAY(Applications!A1190,3),"")</f>
        <v/>
      </c>
      <c r="G1190" s="26">
        <f>IF(AND(UPPER(TRIM(Applications!I1190))="BOOKMARKED",ISNUMBER(Applications!A1190)),Applications!A1190-WEEKDAY(Applications!A1190,3),"")</f>
        <v/>
      </c>
      <c r="H1190" s="26">
        <f>IF(AND(UPPER(TRIM(Applications!I1190))="NOT APPLIED",ISNUMBER(Applications!A1190)),Applications!A1190-WEEKDAY(Applications!A1190,3),"")</f>
        <v/>
      </c>
      <c r="I1190" s="26">
        <f>IF(AND(UPPER(TRIM(Applications!I1190))="REJECTED",ISNUMBER(Applications!M1190)),Applications!M1190-WEEKDAY(Applications!M1190,3),"")</f>
        <v/>
      </c>
      <c r="J1190" s="26">
        <f>IF(AND(UPPER(TRIM(Applications!I1190))="OFFER",ISNUMBER(Applications!M1190)),Applications!M1190-WEEKDAY(Applications!M1190,3),"")</f>
        <v/>
      </c>
      <c r="K1190" s="26">
        <f>IF(TRIM(Applications!J1190)="","",IFERROR(LOOKUP(2,1/ISNUMBER(SEARCH($R$2:$R$25,Applications!J1190)),$S$2:$S$25),""))</f>
        <v/>
      </c>
      <c r="L1190" s="26">
        <f>IF(K1190="","",IF(COUNTIF(K$2:K1190,K1190)=1,COUNTIF(K$2:K$2000,K1190)+(2001-ROW())/100000,""))</f>
        <v/>
      </c>
      <c r="M1190" s="26">
        <f>IF(TRIM(Applications!D1190)="","",TRIM(LEFT(TRIM(Applications!D1190),FIND(",",TRIM(Applications!D1190)&amp;",")-1)))</f>
        <v/>
      </c>
      <c r="N1190" s="26">
        <f>IF(M1190="","",IF(LEN(TRIM(LEFT(TRIM(MID(TRIM(Applications!D1190),FIND(",",TRIM(Applications!D1190)&amp;",")+1,200)),FIND(",",TRIM(MID(TRIM(Applications!D1190),FIND(",",TRIM(Applications!D1190)&amp;",")+1,200))&amp;",")-1)))=2,UPPER(TRIM(LEFT(TRIM(MID(TRIM(Applications!D1190),FIND(",",TRIM(Applications!D1190)&amp;",")+1,200)),FIND(",",TRIM(MID(TRIM(Applications!D1190),FIND(",",TRIM(Applications!D1190)&amp;",")+1,200))&amp;",")-1))),IFERROR(VLOOKUP(LOWER(TRIM(LEFT(TRIM(MID(TRIM(Applications!D1190),FIND(",",TRIM(Applications!D1190)&amp;",")+1,200)),FIND(",",TRIM(MID(TRIM(Applications!D1190),FIND(",",TRIM(Applications!D1190)&amp;",")+1,200))&amp;",")-1))),$U$2:$V$67,2,FALSE),"")))</f>
        <v/>
      </c>
      <c r="O1190" s="26">
        <f>IF(M1190="","",IF(N1190="",M1190,M1190&amp;", "&amp;N1190))</f>
        <v/>
      </c>
      <c r="P1190" s="26">
        <f>IF(O1190="","",IF(COUNTIF(O$2:O1190,O1190)=1,COUNTIF(O$2:O$2000,O1190)+(2001-ROW())/100000,""))</f>
        <v/>
      </c>
    </row>
    <row r="1191">
      <c r="A1191" s="26">
        <f>IF(AND(ISNUMBER(Applications!A1191),ISNUMBER(Applications!M1191),OR(UPPER(TRIM(Applications!I1191))="INTERVIEWING",UPPER(TRIM(Applications!I1191))="REJECTED",UPPER(TRIM(Applications!I1191))="OFFER")),IF(Applications!M1191&gt;=Applications!A1191,Applications!M1191-Applications!A1191,""),"")</f>
        <v/>
      </c>
      <c r="B1191" s="26">
        <f>IF(AND(D1191=1,ISNUMBER(Applications!A1191)),WEEKDAY(Applications!A1191),"")</f>
        <v/>
      </c>
      <c r="C1191" s="27">
        <f>IF(AND(D1191=1,ISNUMBER(Applications!A1191)),Applications!A1191-WEEKDAY(Applications!A1191,3),"")</f>
        <v/>
      </c>
      <c r="D1191" s="26">
        <f>IF(OR(UPPER(TRIM(Applications!I1191))="APPLIED",UPPER(TRIM(Applications!I1191))="INTERVIEWING",UPPER(TRIM(Applications!I1191))="REJECTED",UPPER(TRIM(Applications!I1191))="OFFER"),1,0)</f>
        <v/>
      </c>
      <c r="E1191" s="26">
        <f>IF(AND(ISNUMBER(Applications!M1191),OR(N(Applications!O1191)&gt;0,UPPER(TRIM(Applications!I1191))="INTERVIEWING",UPPER(TRIM(Applications!I1191))="OFFER")),Applications!M1191-WEEKDAY(Applications!M1191,3),"")</f>
        <v/>
      </c>
      <c r="F1191" s="26">
        <f>IF(AND(UPPER(TRIM(Applications!I1191))="SKIPPED",ISNUMBER(Applications!A1191)),Applications!A1191-WEEKDAY(Applications!A1191,3),"")</f>
        <v/>
      </c>
      <c r="G1191" s="26">
        <f>IF(AND(UPPER(TRIM(Applications!I1191))="BOOKMARKED",ISNUMBER(Applications!A1191)),Applications!A1191-WEEKDAY(Applications!A1191,3),"")</f>
        <v/>
      </c>
      <c r="H1191" s="26">
        <f>IF(AND(UPPER(TRIM(Applications!I1191))="NOT APPLIED",ISNUMBER(Applications!A1191)),Applications!A1191-WEEKDAY(Applications!A1191,3),"")</f>
        <v/>
      </c>
      <c r="I1191" s="26">
        <f>IF(AND(UPPER(TRIM(Applications!I1191))="REJECTED",ISNUMBER(Applications!M1191)),Applications!M1191-WEEKDAY(Applications!M1191,3),"")</f>
        <v/>
      </c>
      <c r="J1191" s="26">
        <f>IF(AND(UPPER(TRIM(Applications!I1191))="OFFER",ISNUMBER(Applications!M1191)),Applications!M1191-WEEKDAY(Applications!M1191,3),"")</f>
        <v/>
      </c>
      <c r="K1191" s="26">
        <f>IF(TRIM(Applications!J1191)="","",IFERROR(LOOKUP(2,1/ISNUMBER(SEARCH($R$2:$R$25,Applications!J1191)),$S$2:$S$25),""))</f>
        <v/>
      </c>
      <c r="L1191" s="26">
        <f>IF(K1191="","",IF(COUNTIF(K$2:K1191,K1191)=1,COUNTIF(K$2:K$2000,K1191)+(2001-ROW())/100000,""))</f>
        <v/>
      </c>
      <c r="M1191" s="26">
        <f>IF(TRIM(Applications!D1191)="","",TRIM(LEFT(TRIM(Applications!D1191),FIND(",",TRIM(Applications!D1191)&amp;",")-1)))</f>
        <v/>
      </c>
      <c r="N1191" s="26">
        <f>IF(M1191="","",IF(LEN(TRIM(LEFT(TRIM(MID(TRIM(Applications!D1191),FIND(",",TRIM(Applications!D1191)&amp;",")+1,200)),FIND(",",TRIM(MID(TRIM(Applications!D1191),FIND(",",TRIM(Applications!D1191)&amp;",")+1,200))&amp;",")-1)))=2,UPPER(TRIM(LEFT(TRIM(MID(TRIM(Applications!D1191),FIND(",",TRIM(Applications!D1191)&amp;",")+1,200)),FIND(",",TRIM(MID(TRIM(Applications!D1191),FIND(",",TRIM(Applications!D1191)&amp;",")+1,200))&amp;",")-1))),IFERROR(VLOOKUP(LOWER(TRIM(LEFT(TRIM(MID(TRIM(Applications!D1191),FIND(",",TRIM(Applications!D1191)&amp;",")+1,200)),FIND(",",TRIM(MID(TRIM(Applications!D1191),FIND(",",TRIM(Applications!D1191)&amp;",")+1,200))&amp;",")-1))),$U$2:$V$67,2,FALSE),"")))</f>
        <v/>
      </c>
      <c r="O1191" s="26">
        <f>IF(M1191="","",IF(N1191="",M1191,M1191&amp;", "&amp;N1191))</f>
        <v/>
      </c>
      <c r="P1191" s="26">
        <f>IF(O1191="","",IF(COUNTIF(O$2:O1191,O1191)=1,COUNTIF(O$2:O$2000,O1191)+(2001-ROW())/100000,""))</f>
        <v/>
      </c>
    </row>
    <row r="1192">
      <c r="A1192" s="26">
        <f>IF(AND(ISNUMBER(Applications!A1192),ISNUMBER(Applications!M1192),OR(UPPER(TRIM(Applications!I1192))="INTERVIEWING",UPPER(TRIM(Applications!I1192))="REJECTED",UPPER(TRIM(Applications!I1192))="OFFER")),IF(Applications!M1192&gt;=Applications!A1192,Applications!M1192-Applications!A1192,""),"")</f>
        <v/>
      </c>
      <c r="B1192" s="26">
        <f>IF(AND(D1192=1,ISNUMBER(Applications!A1192)),WEEKDAY(Applications!A1192),"")</f>
        <v/>
      </c>
      <c r="C1192" s="27">
        <f>IF(AND(D1192=1,ISNUMBER(Applications!A1192)),Applications!A1192-WEEKDAY(Applications!A1192,3),"")</f>
        <v/>
      </c>
      <c r="D1192" s="26">
        <f>IF(OR(UPPER(TRIM(Applications!I1192))="APPLIED",UPPER(TRIM(Applications!I1192))="INTERVIEWING",UPPER(TRIM(Applications!I1192))="REJECTED",UPPER(TRIM(Applications!I1192))="OFFER"),1,0)</f>
        <v/>
      </c>
      <c r="E1192" s="26">
        <f>IF(AND(ISNUMBER(Applications!M1192),OR(N(Applications!O1192)&gt;0,UPPER(TRIM(Applications!I1192))="INTERVIEWING",UPPER(TRIM(Applications!I1192))="OFFER")),Applications!M1192-WEEKDAY(Applications!M1192,3),"")</f>
        <v/>
      </c>
      <c r="F1192" s="26">
        <f>IF(AND(UPPER(TRIM(Applications!I1192))="SKIPPED",ISNUMBER(Applications!A1192)),Applications!A1192-WEEKDAY(Applications!A1192,3),"")</f>
        <v/>
      </c>
      <c r="G1192" s="26">
        <f>IF(AND(UPPER(TRIM(Applications!I1192))="BOOKMARKED",ISNUMBER(Applications!A1192)),Applications!A1192-WEEKDAY(Applications!A1192,3),"")</f>
        <v/>
      </c>
      <c r="H1192" s="26">
        <f>IF(AND(UPPER(TRIM(Applications!I1192))="NOT APPLIED",ISNUMBER(Applications!A1192)),Applications!A1192-WEEKDAY(Applications!A1192,3),"")</f>
        <v/>
      </c>
      <c r="I1192" s="26">
        <f>IF(AND(UPPER(TRIM(Applications!I1192))="REJECTED",ISNUMBER(Applications!M1192)),Applications!M1192-WEEKDAY(Applications!M1192,3),"")</f>
        <v/>
      </c>
      <c r="J1192" s="26">
        <f>IF(AND(UPPER(TRIM(Applications!I1192))="OFFER",ISNUMBER(Applications!M1192)),Applications!M1192-WEEKDAY(Applications!M1192,3),"")</f>
        <v/>
      </c>
      <c r="K1192" s="26">
        <f>IF(TRIM(Applications!J1192)="","",IFERROR(LOOKUP(2,1/ISNUMBER(SEARCH($R$2:$R$25,Applications!J1192)),$S$2:$S$25),""))</f>
        <v/>
      </c>
      <c r="L1192" s="26">
        <f>IF(K1192="","",IF(COUNTIF(K$2:K1192,K1192)=1,COUNTIF(K$2:K$2000,K1192)+(2001-ROW())/100000,""))</f>
        <v/>
      </c>
      <c r="M1192" s="26">
        <f>IF(TRIM(Applications!D1192)="","",TRIM(LEFT(TRIM(Applications!D1192),FIND(",",TRIM(Applications!D1192)&amp;",")-1)))</f>
        <v/>
      </c>
      <c r="N1192" s="26">
        <f>IF(M1192="","",IF(LEN(TRIM(LEFT(TRIM(MID(TRIM(Applications!D1192),FIND(",",TRIM(Applications!D1192)&amp;",")+1,200)),FIND(",",TRIM(MID(TRIM(Applications!D1192),FIND(",",TRIM(Applications!D1192)&amp;",")+1,200))&amp;",")-1)))=2,UPPER(TRIM(LEFT(TRIM(MID(TRIM(Applications!D1192),FIND(",",TRIM(Applications!D1192)&amp;",")+1,200)),FIND(",",TRIM(MID(TRIM(Applications!D1192),FIND(",",TRIM(Applications!D1192)&amp;",")+1,200))&amp;",")-1))),IFERROR(VLOOKUP(LOWER(TRIM(LEFT(TRIM(MID(TRIM(Applications!D1192),FIND(",",TRIM(Applications!D1192)&amp;",")+1,200)),FIND(",",TRIM(MID(TRIM(Applications!D1192),FIND(",",TRIM(Applications!D1192)&amp;",")+1,200))&amp;",")-1))),$U$2:$V$67,2,FALSE),"")))</f>
        <v/>
      </c>
      <c r="O1192" s="26">
        <f>IF(M1192="","",IF(N1192="",M1192,M1192&amp;", "&amp;N1192))</f>
        <v/>
      </c>
      <c r="P1192" s="26">
        <f>IF(O1192="","",IF(COUNTIF(O$2:O1192,O1192)=1,COUNTIF(O$2:O$2000,O1192)+(2001-ROW())/100000,""))</f>
        <v/>
      </c>
    </row>
    <row r="1193">
      <c r="A1193" s="26">
        <f>IF(AND(ISNUMBER(Applications!A1193),ISNUMBER(Applications!M1193),OR(UPPER(TRIM(Applications!I1193))="INTERVIEWING",UPPER(TRIM(Applications!I1193))="REJECTED",UPPER(TRIM(Applications!I1193))="OFFER")),IF(Applications!M1193&gt;=Applications!A1193,Applications!M1193-Applications!A1193,""),"")</f>
        <v/>
      </c>
      <c r="B1193" s="26">
        <f>IF(AND(D1193=1,ISNUMBER(Applications!A1193)),WEEKDAY(Applications!A1193),"")</f>
        <v/>
      </c>
      <c r="C1193" s="27">
        <f>IF(AND(D1193=1,ISNUMBER(Applications!A1193)),Applications!A1193-WEEKDAY(Applications!A1193,3),"")</f>
        <v/>
      </c>
      <c r="D1193" s="26">
        <f>IF(OR(UPPER(TRIM(Applications!I1193))="APPLIED",UPPER(TRIM(Applications!I1193))="INTERVIEWING",UPPER(TRIM(Applications!I1193))="REJECTED",UPPER(TRIM(Applications!I1193))="OFFER"),1,0)</f>
        <v/>
      </c>
      <c r="E1193" s="26">
        <f>IF(AND(ISNUMBER(Applications!M1193),OR(N(Applications!O1193)&gt;0,UPPER(TRIM(Applications!I1193))="INTERVIEWING",UPPER(TRIM(Applications!I1193))="OFFER")),Applications!M1193-WEEKDAY(Applications!M1193,3),"")</f>
        <v/>
      </c>
      <c r="F1193" s="26">
        <f>IF(AND(UPPER(TRIM(Applications!I1193))="SKIPPED",ISNUMBER(Applications!A1193)),Applications!A1193-WEEKDAY(Applications!A1193,3),"")</f>
        <v/>
      </c>
      <c r="G1193" s="26">
        <f>IF(AND(UPPER(TRIM(Applications!I1193))="BOOKMARKED",ISNUMBER(Applications!A1193)),Applications!A1193-WEEKDAY(Applications!A1193,3),"")</f>
        <v/>
      </c>
      <c r="H1193" s="26">
        <f>IF(AND(UPPER(TRIM(Applications!I1193))="NOT APPLIED",ISNUMBER(Applications!A1193)),Applications!A1193-WEEKDAY(Applications!A1193,3),"")</f>
        <v/>
      </c>
      <c r="I1193" s="26">
        <f>IF(AND(UPPER(TRIM(Applications!I1193))="REJECTED",ISNUMBER(Applications!M1193)),Applications!M1193-WEEKDAY(Applications!M1193,3),"")</f>
        <v/>
      </c>
      <c r="J1193" s="26">
        <f>IF(AND(UPPER(TRIM(Applications!I1193))="OFFER",ISNUMBER(Applications!M1193)),Applications!M1193-WEEKDAY(Applications!M1193,3),"")</f>
        <v/>
      </c>
      <c r="K1193" s="26">
        <f>IF(TRIM(Applications!J1193)="","",IFERROR(LOOKUP(2,1/ISNUMBER(SEARCH($R$2:$R$25,Applications!J1193)),$S$2:$S$25),""))</f>
        <v/>
      </c>
      <c r="L1193" s="26">
        <f>IF(K1193="","",IF(COUNTIF(K$2:K1193,K1193)=1,COUNTIF(K$2:K$2000,K1193)+(2001-ROW())/100000,""))</f>
        <v/>
      </c>
      <c r="M1193" s="26">
        <f>IF(TRIM(Applications!D1193)="","",TRIM(LEFT(TRIM(Applications!D1193),FIND(",",TRIM(Applications!D1193)&amp;",")-1)))</f>
        <v/>
      </c>
      <c r="N1193" s="26">
        <f>IF(M1193="","",IF(LEN(TRIM(LEFT(TRIM(MID(TRIM(Applications!D1193),FIND(",",TRIM(Applications!D1193)&amp;",")+1,200)),FIND(",",TRIM(MID(TRIM(Applications!D1193),FIND(",",TRIM(Applications!D1193)&amp;",")+1,200))&amp;",")-1)))=2,UPPER(TRIM(LEFT(TRIM(MID(TRIM(Applications!D1193),FIND(",",TRIM(Applications!D1193)&amp;",")+1,200)),FIND(",",TRIM(MID(TRIM(Applications!D1193),FIND(",",TRIM(Applications!D1193)&amp;",")+1,200))&amp;",")-1))),IFERROR(VLOOKUP(LOWER(TRIM(LEFT(TRIM(MID(TRIM(Applications!D1193),FIND(",",TRIM(Applications!D1193)&amp;",")+1,200)),FIND(",",TRIM(MID(TRIM(Applications!D1193),FIND(",",TRIM(Applications!D1193)&amp;",")+1,200))&amp;",")-1))),$U$2:$V$67,2,FALSE),"")))</f>
        <v/>
      </c>
      <c r="O1193" s="26">
        <f>IF(M1193="","",IF(N1193="",M1193,M1193&amp;", "&amp;N1193))</f>
        <v/>
      </c>
      <c r="P1193" s="26">
        <f>IF(O1193="","",IF(COUNTIF(O$2:O1193,O1193)=1,COUNTIF(O$2:O$2000,O1193)+(2001-ROW())/100000,""))</f>
        <v/>
      </c>
    </row>
    <row r="1194">
      <c r="A1194" s="26">
        <f>IF(AND(ISNUMBER(Applications!A1194),ISNUMBER(Applications!M1194),OR(UPPER(TRIM(Applications!I1194))="INTERVIEWING",UPPER(TRIM(Applications!I1194))="REJECTED",UPPER(TRIM(Applications!I1194))="OFFER")),IF(Applications!M1194&gt;=Applications!A1194,Applications!M1194-Applications!A1194,""),"")</f>
        <v/>
      </c>
      <c r="B1194" s="26">
        <f>IF(AND(D1194=1,ISNUMBER(Applications!A1194)),WEEKDAY(Applications!A1194),"")</f>
        <v/>
      </c>
      <c r="C1194" s="27">
        <f>IF(AND(D1194=1,ISNUMBER(Applications!A1194)),Applications!A1194-WEEKDAY(Applications!A1194,3),"")</f>
        <v/>
      </c>
      <c r="D1194" s="26">
        <f>IF(OR(UPPER(TRIM(Applications!I1194))="APPLIED",UPPER(TRIM(Applications!I1194))="INTERVIEWING",UPPER(TRIM(Applications!I1194))="REJECTED",UPPER(TRIM(Applications!I1194))="OFFER"),1,0)</f>
        <v/>
      </c>
      <c r="E1194" s="26">
        <f>IF(AND(ISNUMBER(Applications!M1194),OR(N(Applications!O1194)&gt;0,UPPER(TRIM(Applications!I1194))="INTERVIEWING",UPPER(TRIM(Applications!I1194))="OFFER")),Applications!M1194-WEEKDAY(Applications!M1194,3),"")</f>
        <v/>
      </c>
      <c r="F1194" s="26">
        <f>IF(AND(UPPER(TRIM(Applications!I1194))="SKIPPED",ISNUMBER(Applications!A1194)),Applications!A1194-WEEKDAY(Applications!A1194,3),"")</f>
        <v/>
      </c>
      <c r="G1194" s="26">
        <f>IF(AND(UPPER(TRIM(Applications!I1194))="BOOKMARKED",ISNUMBER(Applications!A1194)),Applications!A1194-WEEKDAY(Applications!A1194,3),"")</f>
        <v/>
      </c>
      <c r="H1194" s="26">
        <f>IF(AND(UPPER(TRIM(Applications!I1194))="NOT APPLIED",ISNUMBER(Applications!A1194)),Applications!A1194-WEEKDAY(Applications!A1194,3),"")</f>
        <v/>
      </c>
      <c r="I1194" s="26">
        <f>IF(AND(UPPER(TRIM(Applications!I1194))="REJECTED",ISNUMBER(Applications!M1194)),Applications!M1194-WEEKDAY(Applications!M1194,3),"")</f>
        <v/>
      </c>
      <c r="J1194" s="26">
        <f>IF(AND(UPPER(TRIM(Applications!I1194))="OFFER",ISNUMBER(Applications!M1194)),Applications!M1194-WEEKDAY(Applications!M1194,3),"")</f>
        <v/>
      </c>
      <c r="K1194" s="26">
        <f>IF(TRIM(Applications!J1194)="","",IFERROR(LOOKUP(2,1/ISNUMBER(SEARCH($R$2:$R$25,Applications!J1194)),$S$2:$S$25),""))</f>
        <v/>
      </c>
      <c r="L1194" s="26">
        <f>IF(K1194="","",IF(COUNTIF(K$2:K1194,K1194)=1,COUNTIF(K$2:K$2000,K1194)+(2001-ROW())/100000,""))</f>
        <v/>
      </c>
      <c r="M1194" s="26">
        <f>IF(TRIM(Applications!D1194)="","",TRIM(LEFT(TRIM(Applications!D1194),FIND(",",TRIM(Applications!D1194)&amp;",")-1)))</f>
        <v/>
      </c>
      <c r="N1194" s="26">
        <f>IF(M1194="","",IF(LEN(TRIM(LEFT(TRIM(MID(TRIM(Applications!D1194),FIND(",",TRIM(Applications!D1194)&amp;",")+1,200)),FIND(",",TRIM(MID(TRIM(Applications!D1194),FIND(",",TRIM(Applications!D1194)&amp;",")+1,200))&amp;",")-1)))=2,UPPER(TRIM(LEFT(TRIM(MID(TRIM(Applications!D1194),FIND(",",TRIM(Applications!D1194)&amp;",")+1,200)),FIND(",",TRIM(MID(TRIM(Applications!D1194),FIND(",",TRIM(Applications!D1194)&amp;",")+1,200))&amp;",")-1))),IFERROR(VLOOKUP(LOWER(TRIM(LEFT(TRIM(MID(TRIM(Applications!D1194),FIND(",",TRIM(Applications!D1194)&amp;",")+1,200)),FIND(",",TRIM(MID(TRIM(Applications!D1194),FIND(",",TRIM(Applications!D1194)&amp;",")+1,200))&amp;",")-1))),$U$2:$V$67,2,FALSE),"")))</f>
        <v/>
      </c>
      <c r="O1194" s="26">
        <f>IF(M1194="","",IF(N1194="",M1194,M1194&amp;", "&amp;N1194))</f>
        <v/>
      </c>
      <c r="P1194" s="26">
        <f>IF(O1194="","",IF(COUNTIF(O$2:O1194,O1194)=1,COUNTIF(O$2:O$2000,O1194)+(2001-ROW())/100000,""))</f>
        <v/>
      </c>
    </row>
    <row r="1195">
      <c r="A1195" s="26">
        <f>IF(AND(ISNUMBER(Applications!A1195),ISNUMBER(Applications!M1195),OR(UPPER(TRIM(Applications!I1195))="INTERVIEWING",UPPER(TRIM(Applications!I1195))="REJECTED",UPPER(TRIM(Applications!I1195))="OFFER")),IF(Applications!M1195&gt;=Applications!A1195,Applications!M1195-Applications!A1195,""),"")</f>
        <v/>
      </c>
      <c r="B1195" s="26">
        <f>IF(AND(D1195=1,ISNUMBER(Applications!A1195)),WEEKDAY(Applications!A1195),"")</f>
        <v/>
      </c>
      <c r="C1195" s="27">
        <f>IF(AND(D1195=1,ISNUMBER(Applications!A1195)),Applications!A1195-WEEKDAY(Applications!A1195,3),"")</f>
        <v/>
      </c>
      <c r="D1195" s="26">
        <f>IF(OR(UPPER(TRIM(Applications!I1195))="APPLIED",UPPER(TRIM(Applications!I1195))="INTERVIEWING",UPPER(TRIM(Applications!I1195))="REJECTED",UPPER(TRIM(Applications!I1195))="OFFER"),1,0)</f>
        <v/>
      </c>
      <c r="E1195" s="26">
        <f>IF(AND(ISNUMBER(Applications!M1195),OR(N(Applications!O1195)&gt;0,UPPER(TRIM(Applications!I1195))="INTERVIEWING",UPPER(TRIM(Applications!I1195))="OFFER")),Applications!M1195-WEEKDAY(Applications!M1195,3),"")</f>
        <v/>
      </c>
      <c r="F1195" s="26">
        <f>IF(AND(UPPER(TRIM(Applications!I1195))="SKIPPED",ISNUMBER(Applications!A1195)),Applications!A1195-WEEKDAY(Applications!A1195,3),"")</f>
        <v/>
      </c>
      <c r="G1195" s="26">
        <f>IF(AND(UPPER(TRIM(Applications!I1195))="BOOKMARKED",ISNUMBER(Applications!A1195)),Applications!A1195-WEEKDAY(Applications!A1195,3),"")</f>
        <v/>
      </c>
      <c r="H1195" s="26">
        <f>IF(AND(UPPER(TRIM(Applications!I1195))="NOT APPLIED",ISNUMBER(Applications!A1195)),Applications!A1195-WEEKDAY(Applications!A1195,3),"")</f>
        <v/>
      </c>
      <c r="I1195" s="26">
        <f>IF(AND(UPPER(TRIM(Applications!I1195))="REJECTED",ISNUMBER(Applications!M1195)),Applications!M1195-WEEKDAY(Applications!M1195,3),"")</f>
        <v/>
      </c>
      <c r="J1195" s="26">
        <f>IF(AND(UPPER(TRIM(Applications!I1195))="OFFER",ISNUMBER(Applications!M1195)),Applications!M1195-WEEKDAY(Applications!M1195,3),"")</f>
        <v/>
      </c>
      <c r="K1195" s="26">
        <f>IF(TRIM(Applications!J1195)="","",IFERROR(LOOKUP(2,1/ISNUMBER(SEARCH($R$2:$R$25,Applications!J1195)),$S$2:$S$25),""))</f>
        <v/>
      </c>
      <c r="L1195" s="26">
        <f>IF(K1195="","",IF(COUNTIF(K$2:K1195,K1195)=1,COUNTIF(K$2:K$2000,K1195)+(2001-ROW())/100000,""))</f>
        <v/>
      </c>
      <c r="M1195" s="26">
        <f>IF(TRIM(Applications!D1195)="","",TRIM(LEFT(TRIM(Applications!D1195),FIND(",",TRIM(Applications!D1195)&amp;",")-1)))</f>
        <v/>
      </c>
      <c r="N1195" s="26">
        <f>IF(M1195="","",IF(LEN(TRIM(LEFT(TRIM(MID(TRIM(Applications!D1195),FIND(",",TRIM(Applications!D1195)&amp;",")+1,200)),FIND(",",TRIM(MID(TRIM(Applications!D1195),FIND(",",TRIM(Applications!D1195)&amp;",")+1,200))&amp;",")-1)))=2,UPPER(TRIM(LEFT(TRIM(MID(TRIM(Applications!D1195),FIND(",",TRIM(Applications!D1195)&amp;",")+1,200)),FIND(",",TRIM(MID(TRIM(Applications!D1195),FIND(",",TRIM(Applications!D1195)&amp;",")+1,200))&amp;",")-1))),IFERROR(VLOOKUP(LOWER(TRIM(LEFT(TRIM(MID(TRIM(Applications!D1195),FIND(",",TRIM(Applications!D1195)&amp;",")+1,200)),FIND(",",TRIM(MID(TRIM(Applications!D1195),FIND(",",TRIM(Applications!D1195)&amp;",")+1,200))&amp;",")-1))),$U$2:$V$67,2,FALSE),"")))</f>
        <v/>
      </c>
      <c r="O1195" s="26">
        <f>IF(M1195="","",IF(N1195="",M1195,M1195&amp;", "&amp;N1195))</f>
        <v/>
      </c>
      <c r="P1195" s="26">
        <f>IF(O1195="","",IF(COUNTIF(O$2:O1195,O1195)=1,COUNTIF(O$2:O$2000,O1195)+(2001-ROW())/100000,""))</f>
        <v/>
      </c>
    </row>
    <row r="1196">
      <c r="A1196" s="26">
        <f>IF(AND(ISNUMBER(Applications!A1196),ISNUMBER(Applications!M1196),OR(UPPER(TRIM(Applications!I1196))="INTERVIEWING",UPPER(TRIM(Applications!I1196))="REJECTED",UPPER(TRIM(Applications!I1196))="OFFER")),IF(Applications!M1196&gt;=Applications!A1196,Applications!M1196-Applications!A1196,""),"")</f>
        <v/>
      </c>
      <c r="B1196" s="26">
        <f>IF(AND(D1196=1,ISNUMBER(Applications!A1196)),WEEKDAY(Applications!A1196),"")</f>
        <v/>
      </c>
      <c r="C1196" s="27">
        <f>IF(AND(D1196=1,ISNUMBER(Applications!A1196)),Applications!A1196-WEEKDAY(Applications!A1196,3),"")</f>
        <v/>
      </c>
      <c r="D1196" s="26">
        <f>IF(OR(UPPER(TRIM(Applications!I1196))="APPLIED",UPPER(TRIM(Applications!I1196))="INTERVIEWING",UPPER(TRIM(Applications!I1196))="REJECTED",UPPER(TRIM(Applications!I1196))="OFFER"),1,0)</f>
        <v/>
      </c>
      <c r="E1196" s="26">
        <f>IF(AND(ISNUMBER(Applications!M1196),OR(N(Applications!O1196)&gt;0,UPPER(TRIM(Applications!I1196))="INTERVIEWING",UPPER(TRIM(Applications!I1196))="OFFER")),Applications!M1196-WEEKDAY(Applications!M1196,3),"")</f>
        <v/>
      </c>
      <c r="F1196" s="26">
        <f>IF(AND(UPPER(TRIM(Applications!I1196))="SKIPPED",ISNUMBER(Applications!A1196)),Applications!A1196-WEEKDAY(Applications!A1196,3),"")</f>
        <v/>
      </c>
      <c r="G1196" s="26">
        <f>IF(AND(UPPER(TRIM(Applications!I1196))="BOOKMARKED",ISNUMBER(Applications!A1196)),Applications!A1196-WEEKDAY(Applications!A1196,3),"")</f>
        <v/>
      </c>
      <c r="H1196" s="26">
        <f>IF(AND(UPPER(TRIM(Applications!I1196))="NOT APPLIED",ISNUMBER(Applications!A1196)),Applications!A1196-WEEKDAY(Applications!A1196,3),"")</f>
        <v/>
      </c>
      <c r="I1196" s="26">
        <f>IF(AND(UPPER(TRIM(Applications!I1196))="REJECTED",ISNUMBER(Applications!M1196)),Applications!M1196-WEEKDAY(Applications!M1196,3),"")</f>
        <v/>
      </c>
      <c r="J1196" s="26">
        <f>IF(AND(UPPER(TRIM(Applications!I1196))="OFFER",ISNUMBER(Applications!M1196)),Applications!M1196-WEEKDAY(Applications!M1196,3),"")</f>
        <v/>
      </c>
      <c r="K1196" s="26">
        <f>IF(TRIM(Applications!J1196)="","",IFERROR(LOOKUP(2,1/ISNUMBER(SEARCH($R$2:$R$25,Applications!J1196)),$S$2:$S$25),""))</f>
        <v/>
      </c>
      <c r="L1196" s="26">
        <f>IF(K1196="","",IF(COUNTIF(K$2:K1196,K1196)=1,COUNTIF(K$2:K$2000,K1196)+(2001-ROW())/100000,""))</f>
        <v/>
      </c>
      <c r="M1196" s="26">
        <f>IF(TRIM(Applications!D1196)="","",TRIM(LEFT(TRIM(Applications!D1196),FIND(",",TRIM(Applications!D1196)&amp;",")-1)))</f>
        <v/>
      </c>
      <c r="N1196" s="26">
        <f>IF(M1196="","",IF(LEN(TRIM(LEFT(TRIM(MID(TRIM(Applications!D1196),FIND(",",TRIM(Applications!D1196)&amp;",")+1,200)),FIND(",",TRIM(MID(TRIM(Applications!D1196),FIND(",",TRIM(Applications!D1196)&amp;",")+1,200))&amp;",")-1)))=2,UPPER(TRIM(LEFT(TRIM(MID(TRIM(Applications!D1196),FIND(",",TRIM(Applications!D1196)&amp;",")+1,200)),FIND(",",TRIM(MID(TRIM(Applications!D1196),FIND(",",TRIM(Applications!D1196)&amp;",")+1,200))&amp;",")-1))),IFERROR(VLOOKUP(LOWER(TRIM(LEFT(TRIM(MID(TRIM(Applications!D1196),FIND(",",TRIM(Applications!D1196)&amp;",")+1,200)),FIND(",",TRIM(MID(TRIM(Applications!D1196),FIND(",",TRIM(Applications!D1196)&amp;",")+1,200))&amp;",")-1))),$U$2:$V$67,2,FALSE),"")))</f>
        <v/>
      </c>
      <c r="O1196" s="26">
        <f>IF(M1196="","",IF(N1196="",M1196,M1196&amp;", "&amp;N1196))</f>
        <v/>
      </c>
      <c r="P1196" s="26">
        <f>IF(O1196="","",IF(COUNTIF(O$2:O1196,O1196)=1,COUNTIF(O$2:O$2000,O1196)+(2001-ROW())/100000,""))</f>
        <v/>
      </c>
    </row>
    <row r="1197">
      <c r="A1197" s="26">
        <f>IF(AND(ISNUMBER(Applications!A1197),ISNUMBER(Applications!M1197),OR(UPPER(TRIM(Applications!I1197))="INTERVIEWING",UPPER(TRIM(Applications!I1197))="REJECTED",UPPER(TRIM(Applications!I1197))="OFFER")),IF(Applications!M1197&gt;=Applications!A1197,Applications!M1197-Applications!A1197,""),"")</f>
        <v/>
      </c>
      <c r="B1197" s="26">
        <f>IF(AND(D1197=1,ISNUMBER(Applications!A1197)),WEEKDAY(Applications!A1197),"")</f>
        <v/>
      </c>
      <c r="C1197" s="27">
        <f>IF(AND(D1197=1,ISNUMBER(Applications!A1197)),Applications!A1197-WEEKDAY(Applications!A1197,3),"")</f>
        <v/>
      </c>
      <c r="D1197" s="26">
        <f>IF(OR(UPPER(TRIM(Applications!I1197))="APPLIED",UPPER(TRIM(Applications!I1197))="INTERVIEWING",UPPER(TRIM(Applications!I1197))="REJECTED",UPPER(TRIM(Applications!I1197))="OFFER"),1,0)</f>
        <v/>
      </c>
      <c r="E1197" s="26">
        <f>IF(AND(ISNUMBER(Applications!M1197),OR(N(Applications!O1197)&gt;0,UPPER(TRIM(Applications!I1197))="INTERVIEWING",UPPER(TRIM(Applications!I1197))="OFFER")),Applications!M1197-WEEKDAY(Applications!M1197,3),"")</f>
        <v/>
      </c>
      <c r="F1197" s="26">
        <f>IF(AND(UPPER(TRIM(Applications!I1197))="SKIPPED",ISNUMBER(Applications!A1197)),Applications!A1197-WEEKDAY(Applications!A1197,3),"")</f>
        <v/>
      </c>
      <c r="G1197" s="26">
        <f>IF(AND(UPPER(TRIM(Applications!I1197))="BOOKMARKED",ISNUMBER(Applications!A1197)),Applications!A1197-WEEKDAY(Applications!A1197,3),"")</f>
        <v/>
      </c>
      <c r="H1197" s="26">
        <f>IF(AND(UPPER(TRIM(Applications!I1197))="NOT APPLIED",ISNUMBER(Applications!A1197)),Applications!A1197-WEEKDAY(Applications!A1197,3),"")</f>
        <v/>
      </c>
      <c r="I1197" s="26">
        <f>IF(AND(UPPER(TRIM(Applications!I1197))="REJECTED",ISNUMBER(Applications!M1197)),Applications!M1197-WEEKDAY(Applications!M1197,3),"")</f>
        <v/>
      </c>
      <c r="J1197" s="26">
        <f>IF(AND(UPPER(TRIM(Applications!I1197))="OFFER",ISNUMBER(Applications!M1197)),Applications!M1197-WEEKDAY(Applications!M1197,3),"")</f>
        <v/>
      </c>
      <c r="K1197" s="26">
        <f>IF(TRIM(Applications!J1197)="","",IFERROR(LOOKUP(2,1/ISNUMBER(SEARCH($R$2:$R$25,Applications!J1197)),$S$2:$S$25),""))</f>
        <v/>
      </c>
      <c r="L1197" s="26">
        <f>IF(K1197="","",IF(COUNTIF(K$2:K1197,K1197)=1,COUNTIF(K$2:K$2000,K1197)+(2001-ROW())/100000,""))</f>
        <v/>
      </c>
      <c r="M1197" s="26">
        <f>IF(TRIM(Applications!D1197)="","",TRIM(LEFT(TRIM(Applications!D1197),FIND(",",TRIM(Applications!D1197)&amp;",")-1)))</f>
        <v/>
      </c>
      <c r="N1197" s="26">
        <f>IF(M1197="","",IF(LEN(TRIM(LEFT(TRIM(MID(TRIM(Applications!D1197),FIND(",",TRIM(Applications!D1197)&amp;",")+1,200)),FIND(",",TRIM(MID(TRIM(Applications!D1197),FIND(",",TRIM(Applications!D1197)&amp;",")+1,200))&amp;",")-1)))=2,UPPER(TRIM(LEFT(TRIM(MID(TRIM(Applications!D1197),FIND(",",TRIM(Applications!D1197)&amp;",")+1,200)),FIND(",",TRIM(MID(TRIM(Applications!D1197),FIND(",",TRIM(Applications!D1197)&amp;",")+1,200))&amp;",")-1))),IFERROR(VLOOKUP(LOWER(TRIM(LEFT(TRIM(MID(TRIM(Applications!D1197),FIND(",",TRIM(Applications!D1197)&amp;",")+1,200)),FIND(",",TRIM(MID(TRIM(Applications!D1197),FIND(",",TRIM(Applications!D1197)&amp;",")+1,200))&amp;",")-1))),$U$2:$V$67,2,FALSE),"")))</f>
        <v/>
      </c>
      <c r="O1197" s="26">
        <f>IF(M1197="","",IF(N1197="",M1197,M1197&amp;", "&amp;N1197))</f>
        <v/>
      </c>
      <c r="P1197" s="26">
        <f>IF(O1197="","",IF(COUNTIF(O$2:O1197,O1197)=1,COUNTIF(O$2:O$2000,O1197)+(2001-ROW())/100000,""))</f>
        <v/>
      </c>
    </row>
    <row r="1198">
      <c r="A1198" s="26">
        <f>IF(AND(ISNUMBER(Applications!A1198),ISNUMBER(Applications!M1198),OR(UPPER(TRIM(Applications!I1198))="INTERVIEWING",UPPER(TRIM(Applications!I1198))="REJECTED",UPPER(TRIM(Applications!I1198))="OFFER")),IF(Applications!M1198&gt;=Applications!A1198,Applications!M1198-Applications!A1198,""),"")</f>
        <v/>
      </c>
      <c r="B1198" s="26">
        <f>IF(AND(D1198=1,ISNUMBER(Applications!A1198)),WEEKDAY(Applications!A1198),"")</f>
        <v/>
      </c>
      <c r="C1198" s="27">
        <f>IF(AND(D1198=1,ISNUMBER(Applications!A1198)),Applications!A1198-WEEKDAY(Applications!A1198,3),"")</f>
        <v/>
      </c>
      <c r="D1198" s="26">
        <f>IF(OR(UPPER(TRIM(Applications!I1198))="APPLIED",UPPER(TRIM(Applications!I1198))="INTERVIEWING",UPPER(TRIM(Applications!I1198))="REJECTED",UPPER(TRIM(Applications!I1198))="OFFER"),1,0)</f>
        <v/>
      </c>
      <c r="E1198" s="26">
        <f>IF(AND(ISNUMBER(Applications!M1198),OR(N(Applications!O1198)&gt;0,UPPER(TRIM(Applications!I1198))="INTERVIEWING",UPPER(TRIM(Applications!I1198))="OFFER")),Applications!M1198-WEEKDAY(Applications!M1198,3),"")</f>
        <v/>
      </c>
      <c r="F1198" s="26">
        <f>IF(AND(UPPER(TRIM(Applications!I1198))="SKIPPED",ISNUMBER(Applications!A1198)),Applications!A1198-WEEKDAY(Applications!A1198,3),"")</f>
        <v/>
      </c>
      <c r="G1198" s="26">
        <f>IF(AND(UPPER(TRIM(Applications!I1198))="BOOKMARKED",ISNUMBER(Applications!A1198)),Applications!A1198-WEEKDAY(Applications!A1198,3),"")</f>
        <v/>
      </c>
      <c r="H1198" s="26">
        <f>IF(AND(UPPER(TRIM(Applications!I1198))="NOT APPLIED",ISNUMBER(Applications!A1198)),Applications!A1198-WEEKDAY(Applications!A1198,3),"")</f>
        <v/>
      </c>
      <c r="I1198" s="26">
        <f>IF(AND(UPPER(TRIM(Applications!I1198))="REJECTED",ISNUMBER(Applications!M1198)),Applications!M1198-WEEKDAY(Applications!M1198,3),"")</f>
        <v/>
      </c>
      <c r="J1198" s="26">
        <f>IF(AND(UPPER(TRIM(Applications!I1198))="OFFER",ISNUMBER(Applications!M1198)),Applications!M1198-WEEKDAY(Applications!M1198,3),"")</f>
        <v/>
      </c>
      <c r="K1198" s="26">
        <f>IF(TRIM(Applications!J1198)="","",IFERROR(LOOKUP(2,1/ISNUMBER(SEARCH($R$2:$R$25,Applications!J1198)),$S$2:$S$25),""))</f>
        <v/>
      </c>
      <c r="L1198" s="26">
        <f>IF(K1198="","",IF(COUNTIF(K$2:K1198,K1198)=1,COUNTIF(K$2:K$2000,K1198)+(2001-ROW())/100000,""))</f>
        <v/>
      </c>
      <c r="M1198" s="26">
        <f>IF(TRIM(Applications!D1198)="","",TRIM(LEFT(TRIM(Applications!D1198),FIND(",",TRIM(Applications!D1198)&amp;",")-1)))</f>
        <v/>
      </c>
      <c r="N1198" s="26">
        <f>IF(M1198="","",IF(LEN(TRIM(LEFT(TRIM(MID(TRIM(Applications!D1198),FIND(",",TRIM(Applications!D1198)&amp;",")+1,200)),FIND(",",TRIM(MID(TRIM(Applications!D1198),FIND(",",TRIM(Applications!D1198)&amp;",")+1,200))&amp;",")-1)))=2,UPPER(TRIM(LEFT(TRIM(MID(TRIM(Applications!D1198),FIND(",",TRIM(Applications!D1198)&amp;",")+1,200)),FIND(",",TRIM(MID(TRIM(Applications!D1198),FIND(",",TRIM(Applications!D1198)&amp;",")+1,200))&amp;",")-1))),IFERROR(VLOOKUP(LOWER(TRIM(LEFT(TRIM(MID(TRIM(Applications!D1198),FIND(",",TRIM(Applications!D1198)&amp;",")+1,200)),FIND(",",TRIM(MID(TRIM(Applications!D1198),FIND(",",TRIM(Applications!D1198)&amp;",")+1,200))&amp;",")-1))),$U$2:$V$67,2,FALSE),"")))</f>
        <v/>
      </c>
      <c r="O1198" s="26">
        <f>IF(M1198="","",IF(N1198="",M1198,M1198&amp;", "&amp;N1198))</f>
        <v/>
      </c>
      <c r="P1198" s="26">
        <f>IF(O1198="","",IF(COUNTIF(O$2:O1198,O1198)=1,COUNTIF(O$2:O$2000,O1198)+(2001-ROW())/100000,""))</f>
        <v/>
      </c>
    </row>
    <row r="1199">
      <c r="A1199" s="26">
        <f>IF(AND(ISNUMBER(Applications!A1199),ISNUMBER(Applications!M1199),OR(UPPER(TRIM(Applications!I1199))="INTERVIEWING",UPPER(TRIM(Applications!I1199))="REJECTED",UPPER(TRIM(Applications!I1199))="OFFER")),IF(Applications!M1199&gt;=Applications!A1199,Applications!M1199-Applications!A1199,""),"")</f>
        <v/>
      </c>
      <c r="B1199" s="26">
        <f>IF(AND(D1199=1,ISNUMBER(Applications!A1199)),WEEKDAY(Applications!A1199),"")</f>
        <v/>
      </c>
      <c r="C1199" s="27">
        <f>IF(AND(D1199=1,ISNUMBER(Applications!A1199)),Applications!A1199-WEEKDAY(Applications!A1199,3),"")</f>
        <v/>
      </c>
      <c r="D1199" s="26">
        <f>IF(OR(UPPER(TRIM(Applications!I1199))="APPLIED",UPPER(TRIM(Applications!I1199))="INTERVIEWING",UPPER(TRIM(Applications!I1199))="REJECTED",UPPER(TRIM(Applications!I1199))="OFFER"),1,0)</f>
        <v/>
      </c>
      <c r="E1199" s="26">
        <f>IF(AND(ISNUMBER(Applications!M1199),OR(N(Applications!O1199)&gt;0,UPPER(TRIM(Applications!I1199))="INTERVIEWING",UPPER(TRIM(Applications!I1199))="OFFER")),Applications!M1199-WEEKDAY(Applications!M1199,3),"")</f>
        <v/>
      </c>
      <c r="F1199" s="26">
        <f>IF(AND(UPPER(TRIM(Applications!I1199))="SKIPPED",ISNUMBER(Applications!A1199)),Applications!A1199-WEEKDAY(Applications!A1199,3),"")</f>
        <v/>
      </c>
      <c r="G1199" s="26">
        <f>IF(AND(UPPER(TRIM(Applications!I1199))="BOOKMARKED",ISNUMBER(Applications!A1199)),Applications!A1199-WEEKDAY(Applications!A1199,3),"")</f>
        <v/>
      </c>
      <c r="H1199" s="26">
        <f>IF(AND(UPPER(TRIM(Applications!I1199))="NOT APPLIED",ISNUMBER(Applications!A1199)),Applications!A1199-WEEKDAY(Applications!A1199,3),"")</f>
        <v/>
      </c>
      <c r="I1199" s="26">
        <f>IF(AND(UPPER(TRIM(Applications!I1199))="REJECTED",ISNUMBER(Applications!M1199)),Applications!M1199-WEEKDAY(Applications!M1199,3),"")</f>
        <v/>
      </c>
      <c r="J1199" s="26">
        <f>IF(AND(UPPER(TRIM(Applications!I1199))="OFFER",ISNUMBER(Applications!M1199)),Applications!M1199-WEEKDAY(Applications!M1199,3),"")</f>
        <v/>
      </c>
      <c r="K1199" s="26">
        <f>IF(TRIM(Applications!J1199)="","",IFERROR(LOOKUP(2,1/ISNUMBER(SEARCH($R$2:$R$25,Applications!J1199)),$S$2:$S$25),""))</f>
        <v/>
      </c>
      <c r="L1199" s="26">
        <f>IF(K1199="","",IF(COUNTIF(K$2:K1199,K1199)=1,COUNTIF(K$2:K$2000,K1199)+(2001-ROW())/100000,""))</f>
        <v/>
      </c>
      <c r="M1199" s="26">
        <f>IF(TRIM(Applications!D1199)="","",TRIM(LEFT(TRIM(Applications!D1199),FIND(",",TRIM(Applications!D1199)&amp;",")-1)))</f>
        <v/>
      </c>
      <c r="N1199" s="26">
        <f>IF(M1199="","",IF(LEN(TRIM(LEFT(TRIM(MID(TRIM(Applications!D1199),FIND(",",TRIM(Applications!D1199)&amp;",")+1,200)),FIND(",",TRIM(MID(TRIM(Applications!D1199),FIND(",",TRIM(Applications!D1199)&amp;",")+1,200))&amp;",")-1)))=2,UPPER(TRIM(LEFT(TRIM(MID(TRIM(Applications!D1199),FIND(",",TRIM(Applications!D1199)&amp;",")+1,200)),FIND(",",TRIM(MID(TRIM(Applications!D1199),FIND(",",TRIM(Applications!D1199)&amp;",")+1,200))&amp;",")-1))),IFERROR(VLOOKUP(LOWER(TRIM(LEFT(TRIM(MID(TRIM(Applications!D1199),FIND(",",TRIM(Applications!D1199)&amp;",")+1,200)),FIND(",",TRIM(MID(TRIM(Applications!D1199),FIND(",",TRIM(Applications!D1199)&amp;",")+1,200))&amp;",")-1))),$U$2:$V$67,2,FALSE),"")))</f>
        <v/>
      </c>
      <c r="O1199" s="26">
        <f>IF(M1199="","",IF(N1199="",M1199,M1199&amp;", "&amp;N1199))</f>
        <v/>
      </c>
      <c r="P1199" s="26">
        <f>IF(O1199="","",IF(COUNTIF(O$2:O1199,O1199)=1,COUNTIF(O$2:O$2000,O1199)+(2001-ROW())/100000,""))</f>
        <v/>
      </c>
    </row>
    <row r="1200">
      <c r="A1200" s="26">
        <f>IF(AND(ISNUMBER(Applications!A1200),ISNUMBER(Applications!M1200),OR(UPPER(TRIM(Applications!I1200))="INTERVIEWING",UPPER(TRIM(Applications!I1200))="REJECTED",UPPER(TRIM(Applications!I1200))="OFFER")),IF(Applications!M1200&gt;=Applications!A1200,Applications!M1200-Applications!A1200,""),"")</f>
        <v/>
      </c>
      <c r="B1200" s="26">
        <f>IF(AND(D1200=1,ISNUMBER(Applications!A1200)),WEEKDAY(Applications!A1200),"")</f>
        <v/>
      </c>
      <c r="C1200" s="27">
        <f>IF(AND(D1200=1,ISNUMBER(Applications!A1200)),Applications!A1200-WEEKDAY(Applications!A1200,3),"")</f>
        <v/>
      </c>
      <c r="D1200" s="26">
        <f>IF(OR(UPPER(TRIM(Applications!I1200))="APPLIED",UPPER(TRIM(Applications!I1200))="INTERVIEWING",UPPER(TRIM(Applications!I1200))="REJECTED",UPPER(TRIM(Applications!I1200))="OFFER"),1,0)</f>
        <v/>
      </c>
      <c r="E1200" s="26">
        <f>IF(AND(ISNUMBER(Applications!M1200),OR(N(Applications!O1200)&gt;0,UPPER(TRIM(Applications!I1200))="INTERVIEWING",UPPER(TRIM(Applications!I1200))="OFFER")),Applications!M1200-WEEKDAY(Applications!M1200,3),"")</f>
        <v/>
      </c>
      <c r="F1200" s="26">
        <f>IF(AND(UPPER(TRIM(Applications!I1200))="SKIPPED",ISNUMBER(Applications!A1200)),Applications!A1200-WEEKDAY(Applications!A1200,3),"")</f>
        <v/>
      </c>
      <c r="G1200" s="26">
        <f>IF(AND(UPPER(TRIM(Applications!I1200))="BOOKMARKED",ISNUMBER(Applications!A1200)),Applications!A1200-WEEKDAY(Applications!A1200,3),"")</f>
        <v/>
      </c>
      <c r="H1200" s="26">
        <f>IF(AND(UPPER(TRIM(Applications!I1200))="NOT APPLIED",ISNUMBER(Applications!A1200)),Applications!A1200-WEEKDAY(Applications!A1200,3),"")</f>
        <v/>
      </c>
      <c r="I1200" s="26">
        <f>IF(AND(UPPER(TRIM(Applications!I1200))="REJECTED",ISNUMBER(Applications!M1200)),Applications!M1200-WEEKDAY(Applications!M1200,3),"")</f>
        <v/>
      </c>
      <c r="J1200" s="26">
        <f>IF(AND(UPPER(TRIM(Applications!I1200))="OFFER",ISNUMBER(Applications!M1200)),Applications!M1200-WEEKDAY(Applications!M1200,3),"")</f>
        <v/>
      </c>
      <c r="K1200" s="26">
        <f>IF(TRIM(Applications!J1200)="","",IFERROR(LOOKUP(2,1/ISNUMBER(SEARCH($R$2:$R$25,Applications!J1200)),$S$2:$S$25),""))</f>
        <v/>
      </c>
      <c r="L1200" s="26">
        <f>IF(K1200="","",IF(COUNTIF(K$2:K1200,K1200)=1,COUNTIF(K$2:K$2000,K1200)+(2001-ROW())/100000,""))</f>
        <v/>
      </c>
      <c r="M1200" s="26">
        <f>IF(TRIM(Applications!D1200)="","",TRIM(LEFT(TRIM(Applications!D1200),FIND(",",TRIM(Applications!D1200)&amp;",")-1)))</f>
        <v/>
      </c>
      <c r="N1200" s="26">
        <f>IF(M1200="","",IF(LEN(TRIM(LEFT(TRIM(MID(TRIM(Applications!D1200),FIND(",",TRIM(Applications!D1200)&amp;",")+1,200)),FIND(",",TRIM(MID(TRIM(Applications!D1200),FIND(",",TRIM(Applications!D1200)&amp;",")+1,200))&amp;",")-1)))=2,UPPER(TRIM(LEFT(TRIM(MID(TRIM(Applications!D1200),FIND(",",TRIM(Applications!D1200)&amp;",")+1,200)),FIND(",",TRIM(MID(TRIM(Applications!D1200),FIND(",",TRIM(Applications!D1200)&amp;",")+1,200))&amp;",")-1))),IFERROR(VLOOKUP(LOWER(TRIM(LEFT(TRIM(MID(TRIM(Applications!D1200),FIND(",",TRIM(Applications!D1200)&amp;",")+1,200)),FIND(",",TRIM(MID(TRIM(Applications!D1200),FIND(",",TRIM(Applications!D1200)&amp;",")+1,200))&amp;",")-1))),$U$2:$V$67,2,FALSE),"")))</f>
        <v/>
      </c>
      <c r="O1200" s="26">
        <f>IF(M1200="","",IF(N1200="",M1200,M1200&amp;", "&amp;N1200))</f>
        <v/>
      </c>
      <c r="P1200" s="26">
        <f>IF(O1200="","",IF(COUNTIF(O$2:O1200,O1200)=1,COUNTIF(O$2:O$2000,O1200)+(2001-ROW())/100000,""))</f>
        <v/>
      </c>
    </row>
    <row r="1201">
      <c r="A1201" s="26">
        <f>IF(AND(ISNUMBER(Applications!A1201),ISNUMBER(Applications!M1201),OR(UPPER(TRIM(Applications!I1201))="INTERVIEWING",UPPER(TRIM(Applications!I1201))="REJECTED",UPPER(TRIM(Applications!I1201))="OFFER")),IF(Applications!M1201&gt;=Applications!A1201,Applications!M1201-Applications!A1201,""),"")</f>
        <v/>
      </c>
      <c r="B1201" s="26">
        <f>IF(AND(D1201=1,ISNUMBER(Applications!A1201)),WEEKDAY(Applications!A1201),"")</f>
        <v/>
      </c>
      <c r="C1201" s="27">
        <f>IF(AND(D1201=1,ISNUMBER(Applications!A1201)),Applications!A1201-WEEKDAY(Applications!A1201,3),"")</f>
        <v/>
      </c>
      <c r="D1201" s="26">
        <f>IF(OR(UPPER(TRIM(Applications!I1201))="APPLIED",UPPER(TRIM(Applications!I1201))="INTERVIEWING",UPPER(TRIM(Applications!I1201))="REJECTED",UPPER(TRIM(Applications!I1201))="OFFER"),1,0)</f>
        <v/>
      </c>
      <c r="E1201" s="26">
        <f>IF(AND(ISNUMBER(Applications!M1201),OR(N(Applications!O1201)&gt;0,UPPER(TRIM(Applications!I1201))="INTERVIEWING",UPPER(TRIM(Applications!I1201))="OFFER")),Applications!M1201-WEEKDAY(Applications!M1201,3),"")</f>
        <v/>
      </c>
      <c r="F1201" s="26">
        <f>IF(AND(UPPER(TRIM(Applications!I1201))="SKIPPED",ISNUMBER(Applications!A1201)),Applications!A1201-WEEKDAY(Applications!A1201,3),"")</f>
        <v/>
      </c>
      <c r="G1201" s="26">
        <f>IF(AND(UPPER(TRIM(Applications!I1201))="BOOKMARKED",ISNUMBER(Applications!A1201)),Applications!A1201-WEEKDAY(Applications!A1201,3),"")</f>
        <v/>
      </c>
      <c r="H1201" s="26">
        <f>IF(AND(UPPER(TRIM(Applications!I1201))="NOT APPLIED",ISNUMBER(Applications!A1201)),Applications!A1201-WEEKDAY(Applications!A1201,3),"")</f>
        <v/>
      </c>
      <c r="I1201" s="26">
        <f>IF(AND(UPPER(TRIM(Applications!I1201))="REJECTED",ISNUMBER(Applications!M1201)),Applications!M1201-WEEKDAY(Applications!M1201,3),"")</f>
        <v/>
      </c>
      <c r="J1201" s="26">
        <f>IF(AND(UPPER(TRIM(Applications!I1201))="OFFER",ISNUMBER(Applications!M1201)),Applications!M1201-WEEKDAY(Applications!M1201,3),"")</f>
        <v/>
      </c>
      <c r="K1201" s="26">
        <f>IF(TRIM(Applications!J1201)="","",IFERROR(LOOKUP(2,1/ISNUMBER(SEARCH($R$2:$R$25,Applications!J1201)),$S$2:$S$25),""))</f>
        <v/>
      </c>
      <c r="L1201" s="26">
        <f>IF(K1201="","",IF(COUNTIF(K$2:K1201,K1201)=1,COUNTIF(K$2:K$2000,K1201)+(2001-ROW())/100000,""))</f>
        <v/>
      </c>
      <c r="M1201" s="26">
        <f>IF(TRIM(Applications!D1201)="","",TRIM(LEFT(TRIM(Applications!D1201),FIND(",",TRIM(Applications!D1201)&amp;",")-1)))</f>
        <v/>
      </c>
      <c r="N1201" s="26">
        <f>IF(M1201="","",IF(LEN(TRIM(LEFT(TRIM(MID(TRIM(Applications!D1201),FIND(",",TRIM(Applications!D1201)&amp;",")+1,200)),FIND(",",TRIM(MID(TRIM(Applications!D1201),FIND(",",TRIM(Applications!D1201)&amp;",")+1,200))&amp;",")-1)))=2,UPPER(TRIM(LEFT(TRIM(MID(TRIM(Applications!D1201),FIND(",",TRIM(Applications!D1201)&amp;",")+1,200)),FIND(",",TRIM(MID(TRIM(Applications!D1201),FIND(",",TRIM(Applications!D1201)&amp;",")+1,200))&amp;",")-1))),IFERROR(VLOOKUP(LOWER(TRIM(LEFT(TRIM(MID(TRIM(Applications!D1201),FIND(",",TRIM(Applications!D1201)&amp;",")+1,200)),FIND(",",TRIM(MID(TRIM(Applications!D1201),FIND(",",TRIM(Applications!D1201)&amp;",")+1,200))&amp;",")-1))),$U$2:$V$67,2,FALSE),"")))</f>
        <v/>
      </c>
      <c r="O1201" s="26">
        <f>IF(M1201="","",IF(N1201="",M1201,M1201&amp;", "&amp;N1201))</f>
        <v/>
      </c>
      <c r="P1201" s="26">
        <f>IF(O1201="","",IF(COUNTIF(O$2:O1201,O1201)=1,COUNTIF(O$2:O$2000,O1201)+(2001-ROW())/100000,""))</f>
        <v/>
      </c>
    </row>
    <row r="1202">
      <c r="A1202" s="26">
        <f>IF(AND(ISNUMBER(Applications!A1202),ISNUMBER(Applications!M1202),OR(UPPER(TRIM(Applications!I1202))="INTERVIEWING",UPPER(TRIM(Applications!I1202))="REJECTED",UPPER(TRIM(Applications!I1202))="OFFER")),IF(Applications!M1202&gt;=Applications!A1202,Applications!M1202-Applications!A1202,""),"")</f>
        <v/>
      </c>
      <c r="B1202" s="26">
        <f>IF(AND(D1202=1,ISNUMBER(Applications!A1202)),WEEKDAY(Applications!A1202),"")</f>
        <v/>
      </c>
      <c r="C1202" s="27">
        <f>IF(AND(D1202=1,ISNUMBER(Applications!A1202)),Applications!A1202-WEEKDAY(Applications!A1202,3),"")</f>
        <v/>
      </c>
      <c r="D1202" s="26">
        <f>IF(OR(UPPER(TRIM(Applications!I1202))="APPLIED",UPPER(TRIM(Applications!I1202))="INTERVIEWING",UPPER(TRIM(Applications!I1202))="REJECTED",UPPER(TRIM(Applications!I1202))="OFFER"),1,0)</f>
        <v/>
      </c>
      <c r="E1202" s="26">
        <f>IF(AND(ISNUMBER(Applications!M1202),OR(N(Applications!O1202)&gt;0,UPPER(TRIM(Applications!I1202))="INTERVIEWING",UPPER(TRIM(Applications!I1202))="OFFER")),Applications!M1202-WEEKDAY(Applications!M1202,3),"")</f>
        <v/>
      </c>
      <c r="F1202" s="26">
        <f>IF(AND(UPPER(TRIM(Applications!I1202))="SKIPPED",ISNUMBER(Applications!A1202)),Applications!A1202-WEEKDAY(Applications!A1202,3),"")</f>
        <v/>
      </c>
      <c r="G1202" s="26">
        <f>IF(AND(UPPER(TRIM(Applications!I1202))="BOOKMARKED",ISNUMBER(Applications!A1202)),Applications!A1202-WEEKDAY(Applications!A1202,3),"")</f>
        <v/>
      </c>
      <c r="H1202" s="26">
        <f>IF(AND(UPPER(TRIM(Applications!I1202))="NOT APPLIED",ISNUMBER(Applications!A1202)),Applications!A1202-WEEKDAY(Applications!A1202,3),"")</f>
        <v/>
      </c>
      <c r="I1202" s="26">
        <f>IF(AND(UPPER(TRIM(Applications!I1202))="REJECTED",ISNUMBER(Applications!M1202)),Applications!M1202-WEEKDAY(Applications!M1202,3),"")</f>
        <v/>
      </c>
      <c r="J1202" s="26">
        <f>IF(AND(UPPER(TRIM(Applications!I1202))="OFFER",ISNUMBER(Applications!M1202)),Applications!M1202-WEEKDAY(Applications!M1202,3),"")</f>
        <v/>
      </c>
      <c r="K1202" s="26">
        <f>IF(TRIM(Applications!J1202)="","",IFERROR(LOOKUP(2,1/ISNUMBER(SEARCH($R$2:$R$25,Applications!J1202)),$S$2:$S$25),""))</f>
        <v/>
      </c>
      <c r="L1202" s="26">
        <f>IF(K1202="","",IF(COUNTIF(K$2:K1202,K1202)=1,COUNTIF(K$2:K$2000,K1202)+(2001-ROW())/100000,""))</f>
        <v/>
      </c>
      <c r="M1202" s="26">
        <f>IF(TRIM(Applications!D1202)="","",TRIM(LEFT(TRIM(Applications!D1202),FIND(",",TRIM(Applications!D1202)&amp;",")-1)))</f>
        <v/>
      </c>
      <c r="N1202" s="26">
        <f>IF(M1202="","",IF(LEN(TRIM(LEFT(TRIM(MID(TRIM(Applications!D1202),FIND(",",TRIM(Applications!D1202)&amp;",")+1,200)),FIND(",",TRIM(MID(TRIM(Applications!D1202),FIND(",",TRIM(Applications!D1202)&amp;",")+1,200))&amp;",")-1)))=2,UPPER(TRIM(LEFT(TRIM(MID(TRIM(Applications!D1202),FIND(",",TRIM(Applications!D1202)&amp;",")+1,200)),FIND(",",TRIM(MID(TRIM(Applications!D1202),FIND(",",TRIM(Applications!D1202)&amp;",")+1,200))&amp;",")-1))),IFERROR(VLOOKUP(LOWER(TRIM(LEFT(TRIM(MID(TRIM(Applications!D1202),FIND(",",TRIM(Applications!D1202)&amp;",")+1,200)),FIND(",",TRIM(MID(TRIM(Applications!D1202),FIND(",",TRIM(Applications!D1202)&amp;",")+1,200))&amp;",")-1))),$U$2:$V$67,2,FALSE),"")))</f>
        <v/>
      </c>
      <c r="O1202" s="26">
        <f>IF(M1202="","",IF(N1202="",M1202,M1202&amp;", "&amp;N1202))</f>
        <v/>
      </c>
      <c r="P1202" s="26">
        <f>IF(O1202="","",IF(COUNTIF(O$2:O1202,O1202)=1,COUNTIF(O$2:O$2000,O1202)+(2001-ROW())/100000,""))</f>
        <v/>
      </c>
    </row>
    <row r="1203">
      <c r="A1203" s="26">
        <f>IF(AND(ISNUMBER(Applications!A1203),ISNUMBER(Applications!M1203),OR(UPPER(TRIM(Applications!I1203))="INTERVIEWING",UPPER(TRIM(Applications!I1203))="REJECTED",UPPER(TRIM(Applications!I1203))="OFFER")),IF(Applications!M1203&gt;=Applications!A1203,Applications!M1203-Applications!A1203,""),"")</f>
        <v/>
      </c>
      <c r="B1203" s="26">
        <f>IF(AND(D1203=1,ISNUMBER(Applications!A1203)),WEEKDAY(Applications!A1203),"")</f>
        <v/>
      </c>
      <c r="C1203" s="27">
        <f>IF(AND(D1203=1,ISNUMBER(Applications!A1203)),Applications!A1203-WEEKDAY(Applications!A1203,3),"")</f>
        <v/>
      </c>
      <c r="D1203" s="26">
        <f>IF(OR(UPPER(TRIM(Applications!I1203))="APPLIED",UPPER(TRIM(Applications!I1203))="INTERVIEWING",UPPER(TRIM(Applications!I1203))="REJECTED",UPPER(TRIM(Applications!I1203))="OFFER"),1,0)</f>
        <v/>
      </c>
      <c r="E1203" s="26">
        <f>IF(AND(ISNUMBER(Applications!M1203),OR(N(Applications!O1203)&gt;0,UPPER(TRIM(Applications!I1203))="INTERVIEWING",UPPER(TRIM(Applications!I1203))="OFFER")),Applications!M1203-WEEKDAY(Applications!M1203,3),"")</f>
        <v/>
      </c>
      <c r="F1203" s="26">
        <f>IF(AND(UPPER(TRIM(Applications!I1203))="SKIPPED",ISNUMBER(Applications!A1203)),Applications!A1203-WEEKDAY(Applications!A1203,3),"")</f>
        <v/>
      </c>
      <c r="G1203" s="26">
        <f>IF(AND(UPPER(TRIM(Applications!I1203))="BOOKMARKED",ISNUMBER(Applications!A1203)),Applications!A1203-WEEKDAY(Applications!A1203,3),"")</f>
        <v/>
      </c>
      <c r="H1203" s="26">
        <f>IF(AND(UPPER(TRIM(Applications!I1203))="NOT APPLIED",ISNUMBER(Applications!A1203)),Applications!A1203-WEEKDAY(Applications!A1203,3),"")</f>
        <v/>
      </c>
      <c r="I1203" s="26">
        <f>IF(AND(UPPER(TRIM(Applications!I1203))="REJECTED",ISNUMBER(Applications!M1203)),Applications!M1203-WEEKDAY(Applications!M1203,3),"")</f>
        <v/>
      </c>
      <c r="J1203" s="26">
        <f>IF(AND(UPPER(TRIM(Applications!I1203))="OFFER",ISNUMBER(Applications!M1203)),Applications!M1203-WEEKDAY(Applications!M1203,3),"")</f>
        <v/>
      </c>
      <c r="K1203" s="26">
        <f>IF(TRIM(Applications!J1203)="","",IFERROR(LOOKUP(2,1/ISNUMBER(SEARCH($R$2:$R$25,Applications!J1203)),$S$2:$S$25),""))</f>
        <v/>
      </c>
      <c r="L1203" s="26">
        <f>IF(K1203="","",IF(COUNTIF(K$2:K1203,K1203)=1,COUNTIF(K$2:K$2000,K1203)+(2001-ROW())/100000,""))</f>
        <v/>
      </c>
      <c r="M1203" s="26">
        <f>IF(TRIM(Applications!D1203)="","",TRIM(LEFT(TRIM(Applications!D1203),FIND(",",TRIM(Applications!D1203)&amp;",")-1)))</f>
        <v/>
      </c>
      <c r="N1203" s="26">
        <f>IF(M1203="","",IF(LEN(TRIM(LEFT(TRIM(MID(TRIM(Applications!D1203),FIND(",",TRIM(Applications!D1203)&amp;",")+1,200)),FIND(",",TRIM(MID(TRIM(Applications!D1203),FIND(",",TRIM(Applications!D1203)&amp;",")+1,200))&amp;",")-1)))=2,UPPER(TRIM(LEFT(TRIM(MID(TRIM(Applications!D1203),FIND(",",TRIM(Applications!D1203)&amp;",")+1,200)),FIND(",",TRIM(MID(TRIM(Applications!D1203),FIND(",",TRIM(Applications!D1203)&amp;",")+1,200))&amp;",")-1))),IFERROR(VLOOKUP(LOWER(TRIM(LEFT(TRIM(MID(TRIM(Applications!D1203),FIND(",",TRIM(Applications!D1203)&amp;",")+1,200)),FIND(",",TRIM(MID(TRIM(Applications!D1203),FIND(",",TRIM(Applications!D1203)&amp;",")+1,200))&amp;",")-1))),$U$2:$V$67,2,FALSE),"")))</f>
        <v/>
      </c>
      <c r="O1203" s="26">
        <f>IF(M1203="","",IF(N1203="",M1203,M1203&amp;", "&amp;N1203))</f>
        <v/>
      </c>
      <c r="P1203" s="26">
        <f>IF(O1203="","",IF(COUNTIF(O$2:O1203,O1203)=1,COUNTIF(O$2:O$2000,O1203)+(2001-ROW())/100000,""))</f>
        <v/>
      </c>
    </row>
    <row r="1204">
      <c r="A1204" s="26">
        <f>IF(AND(ISNUMBER(Applications!A1204),ISNUMBER(Applications!M1204),OR(UPPER(TRIM(Applications!I1204))="INTERVIEWING",UPPER(TRIM(Applications!I1204))="REJECTED",UPPER(TRIM(Applications!I1204))="OFFER")),IF(Applications!M1204&gt;=Applications!A1204,Applications!M1204-Applications!A1204,""),"")</f>
        <v/>
      </c>
      <c r="B1204" s="26">
        <f>IF(AND(D1204=1,ISNUMBER(Applications!A1204)),WEEKDAY(Applications!A1204),"")</f>
        <v/>
      </c>
      <c r="C1204" s="27">
        <f>IF(AND(D1204=1,ISNUMBER(Applications!A1204)),Applications!A1204-WEEKDAY(Applications!A1204,3),"")</f>
        <v/>
      </c>
      <c r="D1204" s="26">
        <f>IF(OR(UPPER(TRIM(Applications!I1204))="APPLIED",UPPER(TRIM(Applications!I1204))="INTERVIEWING",UPPER(TRIM(Applications!I1204))="REJECTED",UPPER(TRIM(Applications!I1204))="OFFER"),1,0)</f>
        <v/>
      </c>
      <c r="E1204" s="26">
        <f>IF(AND(ISNUMBER(Applications!M1204),OR(N(Applications!O1204)&gt;0,UPPER(TRIM(Applications!I1204))="INTERVIEWING",UPPER(TRIM(Applications!I1204))="OFFER")),Applications!M1204-WEEKDAY(Applications!M1204,3),"")</f>
        <v/>
      </c>
      <c r="F1204" s="26">
        <f>IF(AND(UPPER(TRIM(Applications!I1204))="SKIPPED",ISNUMBER(Applications!A1204)),Applications!A1204-WEEKDAY(Applications!A1204,3),"")</f>
        <v/>
      </c>
      <c r="G1204" s="26">
        <f>IF(AND(UPPER(TRIM(Applications!I1204))="BOOKMARKED",ISNUMBER(Applications!A1204)),Applications!A1204-WEEKDAY(Applications!A1204,3),"")</f>
        <v/>
      </c>
      <c r="H1204" s="26">
        <f>IF(AND(UPPER(TRIM(Applications!I1204))="NOT APPLIED",ISNUMBER(Applications!A1204)),Applications!A1204-WEEKDAY(Applications!A1204,3),"")</f>
        <v/>
      </c>
      <c r="I1204" s="26">
        <f>IF(AND(UPPER(TRIM(Applications!I1204))="REJECTED",ISNUMBER(Applications!M1204)),Applications!M1204-WEEKDAY(Applications!M1204,3),"")</f>
        <v/>
      </c>
      <c r="J1204" s="26">
        <f>IF(AND(UPPER(TRIM(Applications!I1204))="OFFER",ISNUMBER(Applications!M1204)),Applications!M1204-WEEKDAY(Applications!M1204,3),"")</f>
        <v/>
      </c>
      <c r="K1204" s="26">
        <f>IF(TRIM(Applications!J1204)="","",IFERROR(LOOKUP(2,1/ISNUMBER(SEARCH($R$2:$R$25,Applications!J1204)),$S$2:$S$25),""))</f>
        <v/>
      </c>
      <c r="L1204" s="26">
        <f>IF(K1204="","",IF(COUNTIF(K$2:K1204,K1204)=1,COUNTIF(K$2:K$2000,K1204)+(2001-ROW())/100000,""))</f>
        <v/>
      </c>
      <c r="M1204" s="26">
        <f>IF(TRIM(Applications!D1204)="","",TRIM(LEFT(TRIM(Applications!D1204),FIND(",",TRIM(Applications!D1204)&amp;",")-1)))</f>
        <v/>
      </c>
      <c r="N1204" s="26">
        <f>IF(M1204="","",IF(LEN(TRIM(LEFT(TRIM(MID(TRIM(Applications!D1204),FIND(",",TRIM(Applications!D1204)&amp;",")+1,200)),FIND(",",TRIM(MID(TRIM(Applications!D1204),FIND(",",TRIM(Applications!D1204)&amp;",")+1,200))&amp;",")-1)))=2,UPPER(TRIM(LEFT(TRIM(MID(TRIM(Applications!D1204),FIND(",",TRIM(Applications!D1204)&amp;",")+1,200)),FIND(",",TRIM(MID(TRIM(Applications!D1204),FIND(",",TRIM(Applications!D1204)&amp;",")+1,200))&amp;",")-1))),IFERROR(VLOOKUP(LOWER(TRIM(LEFT(TRIM(MID(TRIM(Applications!D1204),FIND(",",TRIM(Applications!D1204)&amp;",")+1,200)),FIND(",",TRIM(MID(TRIM(Applications!D1204),FIND(",",TRIM(Applications!D1204)&amp;",")+1,200))&amp;",")-1))),$U$2:$V$67,2,FALSE),"")))</f>
        <v/>
      </c>
      <c r="O1204" s="26">
        <f>IF(M1204="","",IF(N1204="",M1204,M1204&amp;", "&amp;N1204))</f>
        <v/>
      </c>
      <c r="P1204" s="26">
        <f>IF(O1204="","",IF(COUNTIF(O$2:O1204,O1204)=1,COUNTIF(O$2:O$2000,O1204)+(2001-ROW())/100000,""))</f>
        <v/>
      </c>
    </row>
    <row r="1205">
      <c r="A1205" s="26">
        <f>IF(AND(ISNUMBER(Applications!A1205),ISNUMBER(Applications!M1205),OR(UPPER(TRIM(Applications!I1205))="INTERVIEWING",UPPER(TRIM(Applications!I1205))="REJECTED",UPPER(TRIM(Applications!I1205))="OFFER")),IF(Applications!M1205&gt;=Applications!A1205,Applications!M1205-Applications!A1205,""),"")</f>
        <v/>
      </c>
      <c r="B1205" s="26">
        <f>IF(AND(D1205=1,ISNUMBER(Applications!A1205)),WEEKDAY(Applications!A1205),"")</f>
        <v/>
      </c>
      <c r="C1205" s="27">
        <f>IF(AND(D1205=1,ISNUMBER(Applications!A1205)),Applications!A1205-WEEKDAY(Applications!A1205,3),"")</f>
        <v/>
      </c>
      <c r="D1205" s="26">
        <f>IF(OR(UPPER(TRIM(Applications!I1205))="APPLIED",UPPER(TRIM(Applications!I1205))="INTERVIEWING",UPPER(TRIM(Applications!I1205))="REJECTED",UPPER(TRIM(Applications!I1205))="OFFER"),1,0)</f>
        <v/>
      </c>
      <c r="E1205" s="26">
        <f>IF(AND(ISNUMBER(Applications!M1205),OR(N(Applications!O1205)&gt;0,UPPER(TRIM(Applications!I1205))="INTERVIEWING",UPPER(TRIM(Applications!I1205))="OFFER")),Applications!M1205-WEEKDAY(Applications!M1205,3),"")</f>
        <v/>
      </c>
      <c r="F1205" s="26">
        <f>IF(AND(UPPER(TRIM(Applications!I1205))="SKIPPED",ISNUMBER(Applications!A1205)),Applications!A1205-WEEKDAY(Applications!A1205,3),"")</f>
        <v/>
      </c>
      <c r="G1205" s="26">
        <f>IF(AND(UPPER(TRIM(Applications!I1205))="BOOKMARKED",ISNUMBER(Applications!A1205)),Applications!A1205-WEEKDAY(Applications!A1205,3),"")</f>
        <v/>
      </c>
      <c r="H1205" s="26">
        <f>IF(AND(UPPER(TRIM(Applications!I1205))="NOT APPLIED",ISNUMBER(Applications!A1205)),Applications!A1205-WEEKDAY(Applications!A1205,3),"")</f>
        <v/>
      </c>
      <c r="I1205" s="26">
        <f>IF(AND(UPPER(TRIM(Applications!I1205))="REJECTED",ISNUMBER(Applications!M1205)),Applications!M1205-WEEKDAY(Applications!M1205,3),"")</f>
        <v/>
      </c>
      <c r="J1205" s="26">
        <f>IF(AND(UPPER(TRIM(Applications!I1205))="OFFER",ISNUMBER(Applications!M1205)),Applications!M1205-WEEKDAY(Applications!M1205,3),"")</f>
        <v/>
      </c>
      <c r="K1205" s="26">
        <f>IF(TRIM(Applications!J1205)="","",IFERROR(LOOKUP(2,1/ISNUMBER(SEARCH($R$2:$R$25,Applications!J1205)),$S$2:$S$25),""))</f>
        <v/>
      </c>
      <c r="L1205" s="26">
        <f>IF(K1205="","",IF(COUNTIF(K$2:K1205,K1205)=1,COUNTIF(K$2:K$2000,K1205)+(2001-ROW())/100000,""))</f>
        <v/>
      </c>
      <c r="M1205" s="26">
        <f>IF(TRIM(Applications!D1205)="","",TRIM(LEFT(TRIM(Applications!D1205),FIND(",",TRIM(Applications!D1205)&amp;",")-1)))</f>
        <v/>
      </c>
      <c r="N1205" s="26">
        <f>IF(M1205="","",IF(LEN(TRIM(LEFT(TRIM(MID(TRIM(Applications!D1205),FIND(",",TRIM(Applications!D1205)&amp;",")+1,200)),FIND(",",TRIM(MID(TRIM(Applications!D1205),FIND(",",TRIM(Applications!D1205)&amp;",")+1,200))&amp;",")-1)))=2,UPPER(TRIM(LEFT(TRIM(MID(TRIM(Applications!D1205),FIND(",",TRIM(Applications!D1205)&amp;",")+1,200)),FIND(",",TRIM(MID(TRIM(Applications!D1205),FIND(",",TRIM(Applications!D1205)&amp;",")+1,200))&amp;",")-1))),IFERROR(VLOOKUP(LOWER(TRIM(LEFT(TRIM(MID(TRIM(Applications!D1205),FIND(",",TRIM(Applications!D1205)&amp;",")+1,200)),FIND(",",TRIM(MID(TRIM(Applications!D1205),FIND(",",TRIM(Applications!D1205)&amp;",")+1,200))&amp;",")-1))),$U$2:$V$67,2,FALSE),"")))</f>
        <v/>
      </c>
      <c r="O1205" s="26">
        <f>IF(M1205="","",IF(N1205="",M1205,M1205&amp;", "&amp;N1205))</f>
        <v/>
      </c>
      <c r="P1205" s="26">
        <f>IF(O1205="","",IF(COUNTIF(O$2:O1205,O1205)=1,COUNTIF(O$2:O$2000,O1205)+(2001-ROW())/100000,""))</f>
        <v/>
      </c>
    </row>
    <row r="1206">
      <c r="A1206" s="26">
        <f>IF(AND(ISNUMBER(Applications!A1206),ISNUMBER(Applications!M1206),OR(UPPER(TRIM(Applications!I1206))="INTERVIEWING",UPPER(TRIM(Applications!I1206))="REJECTED",UPPER(TRIM(Applications!I1206))="OFFER")),IF(Applications!M1206&gt;=Applications!A1206,Applications!M1206-Applications!A1206,""),"")</f>
        <v/>
      </c>
      <c r="B1206" s="26">
        <f>IF(AND(D1206=1,ISNUMBER(Applications!A1206)),WEEKDAY(Applications!A1206),"")</f>
        <v/>
      </c>
      <c r="C1206" s="27">
        <f>IF(AND(D1206=1,ISNUMBER(Applications!A1206)),Applications!A1206-WEEKDAY(Applications!A1206,3),"")</f>
        <v/>
      </c>
      <c r="D1206" s="26">
        <f>IF(OR(UPPER(TRIM(Applications!I1206))="APPLIED",UPPER(TRIM(Applications!I1206))="INTERVIEWING",UPPER(TRIM(Applications!I1206))="REJECTED",UPPER(TRIM(Applications!I1206))="OFFER"),1,0)</f>
        <v/>
      </c>
      <c r="E1206" s="26">
        <f>IF(AND(ISNUMBER(Applications!M1206),OR(N(Applications!O1206)&gt;0,UPPER(TRIM(Applications!I1206))="INTERVIEWING",UPPER(TRIM(Applications!I1206))="OFFER")),Applications!M1206-WEEKDAY(Applications!M1206,3),"")</f>
        <v/>
      </c>
      <c r="F1206" s="26">
        <f>IF(AND(UPPER(TRIM(Applications!I1206))="SKIPPED",ISNUMBER(Applications!A1206)),Applications!A1206-WEEKDAY(Applications!A1206,3),"")</f>
        <v/>
      </c>
      <c r="G1206" s="26">
        <f>IF(AND(UPPER(TRIM(Applications!I1206))="BOOKMARKED",ISNUMBER(Applications!A1206)),Applications!A1206-WEEKDAY(Applications!A1206,3),"")</f>
        <v/>
      </c>
      <c r="H1206" s="26">
        <f>IF(AND(UPPER(TRIM(Applications!I1206))="NOT APPLIED",ISNUMBER(Applications!A1206)),Applications!A1206-WEEKDAY(Applications!A1206,3),"")</f>
        <v/>
      </c>
      <c r="I1206" s="26">
        <f>IF(AND(UPPER(TRIM(Applications!I1206))="REJECTED",ISNUMBER(Applications!M1206)),Applications!M1206-WEEKDAY(Applications!M1206,3),"")</f>
        <v/>
      </c>
      <c r="J1206" s="26">
        <f>IF(AND(UPPER(TRIM(Applications!I1206))="OFFER",ISNUMBER(Applications!M1206)),Applications!M1206-WEEKDAY(Applications!M1206,3),"")</f>
        <v/>
      </c>
      <c r="K1206" s="26">
        <f>IF(TRIM(Applications!J1206)="","",IFERROR(LOOKUP(2,1/ISNUMBER(SEARCH($R$2:$R$25,Applications!J1206)),$S$2:$S$25),""))</f>
        <v/>
      </c>
      <c r="L1206" s="26">
        <f>IF(K1206="","",IF(COUNTIF(K$2:K1206,K1206)=1,COUNTIF(K$2:K$2000,K1206)+(2001-ROW())/100000,""))</f>
        <v/>
      </c>
      <c r="M1206" s="26">
        <f>IF(TRIM(Applications!D1206)="","",TRIM(LEFT(TRIM(Applications!D1206),FIND(",",TRIM(Applications!D1206)&amp;",")-1)))</f>
        <v/>
      </c>
      <c r="N1206" s="26">
        <f>IF(M1206="","",IF(LEN(TRIM(LEFT(TRIM(MID(TRIM(Applications!D1206),FIND(",",TRIM(Applications!D1206)&amp;",")+1,200)),FIND(",",TRIM(MID(TRIM(Applications!D1206),FIND(",",TRIM(Applications!D1206)&amp;",")+1,200))&amp;",")-1)))=2,UPPER(TRIM(LEFT(TRIM(MID(TRIM(Applications!D1206),FIND(",",TRIM(Applications!D1206)&amp;",")+1,200)),FIND(",",TRIM(MID(TRIM(Applications!D1206),FIND(",",TRIM(Applications!D1206)&amp;",")+1,200))&amp;",")-1))),IFERROR(VLOOKUP(LOWER(TRIM(LEFT(TRIM(MID(TRIM(Applications!D1206),FIND(",",TRIM(Applications!D1206)&amp;",")+1,200)),FIND(",",TRIM(MID(TRIM(Applications!D1206),FIND(",",TRIM(Applications!D1206)&amp;",")+1,200))&amp;",")-1))),$U$2:$V$67,2,FALSE),"")))</f>
        <v/>
      </c>
      <c r="O1206" s="26">
        <f>IF(M1206="","",IF(N1206="",M1206,M1206&amp;", "&amp;N1206))</f>
        <v/>
      </c>
      <c r="P1206" s="26">
        <f>IF(O1206="","",IF(COUNTIF(O$2:O1206,O1206)=1,COUNTIF(O$2:O$2000,O1206)+(2001-ROW())/100000,""))</f>
        <v/>
      </c>
    </row>
    <row r="1207">
      <c r="A1207" s="26">
        <f>IF(AND(ISNUMBER(Applications!A1207),ISNUMBER(Applications!M1207),OR(UPPER(TRIM(Applications!I1207))="INTERVIEWING",UPPER(TRIM(Applications!I1207))="REJECTED",UPPER(TRIM(Applications!I1207))="OFFER")),IF(Applications!M1207&gt;=Applications!A1207,Applications!M1207-Applications!A1207,""),"")</f>
        <v/>
      </c>
      <c r="B1207" s="26">
        <f>IF(AND(D1207=1,ISNUMBER(Applications!A1207)),WEEKDAY(Applications!A1207),"")</f>
        <v/>
      </c>
      <c r="C1207" s="27">
        <f>IF(AND(D1207=1,ISNUMBER(Applications!A1207)),Applications!A1207-WEEKDAY(Applications!A1207,3),"")</f>
        <v/>
      </c>
      <c r="D1207" s="26">
        <f>IF(OR(UPPER(TRIM(Applications!I1207))="APPLIED",UPPER(TRIM(Applications!I1207))="INTERVIEWING",UPPER(TRIM(Applications!I1207))="REJECTED",UPPER(TRIM(Applications!I1207))="OFFER"),1,0)</f>
        <v/>
      </c>
      <c r="E1207" s="26">
        <f>IF(AND(ISNUMBER(Applications!M1207),OR(N(Applications!O1207)&gt;0,UPPER(TRIM(Applications!I1207))="INTERVIEWING",UPPER(TRIM(Applications!I1207))="OFFER")),Applications!M1207-WEEKDAY(Applications!M1207,3),"")</f>
        <v/>
      </c>
      <c r="F1207" s="26">
        <f>IF(AND(UPPER(TRIM(Applications!I1207))="SKIPPED",ISNUMBER(Applications!A1207)),Applications!A1207-WEEKDAY(Applications!A1207,3),"")</f>
        <v/>
      </c>
      <c r="G1207" s="26">
        <f>IF(AND(UPPER(TRIM(Applications!I1207))="BOOKMARKED",ISNUMBER(Applications!A1207)),Applications!A1207-WEEKDAY(Applications!A1207,3),"")</f>
        <v/>
      </c>
      <c r="H1207" s="26">
        <f>IF(AND(UPPER(TRIM(Applications!I1207))="NOT APPLIED",ISNUMBER(Applications!A1207)),Applications!A1207-WEEKDAY(Applications!A1207,3),"")</f>
        <v/>
      </c>
      <c r="I1207" s="26">
        <f>IF(AND(UPPER(TRIM(Applications!I1207))="REJECTED",ISNUMBER(Applications!M1207)),Applications!M1207-WEEKDAY(Applications!M1207,3),"")</f>
        <v/>
      </c>
      <c r="J1207" s="26">
        <f>IF(AND(UPPER(TRIM(Applications!I1207))="OFFER",ISNUMBER(Applications!M1207)),Applications!M1207-WEEKDAY(Applications!M1207,3),"")</f>
        <v/>
      </c>
      <c r="K1207" s="26">
        <f>IF(TRIM(Applications!J1207)="","",IFERROR(LOOKUP(2,1/ISNUMBER(SEARCH($R$2:$R$25,Applications!J1207)),$S$2:$S$25),""))</f>
        <v/>
      </c>
      <c r="L1207" s="26">
        <f>IF(K1207="","",IF(COUNTIF(K$2:K1207,K1207)=1,COUNTIF(K$2:K$2000,K1207)+(2001-ROW())/100000,""))</f>
        <v/>
      </c>
      <c r="M1207" s="26">
        <f>IF(TRIM(Applications!D1207)="","",TRIM(LEFT(TRIM(Applications!D1207),FIND(",",TRIM(Applications!D1207)&amp;",")-1)))</f>
        <v/>
      </c>
      <c r="N1207" s="26">
        <f>IF(M1207="","",IF(LEN(TRIM(LEFT(TRIM(MID(TRIM(Applications!D1207),FIND(",",TRIM(Applications!D1207)&amp;",")+1,200)),FIND(",",TRIM(MID(TRIM(Applications!D1207),FIND(",",TRIM(Applications!D1207)&amp;",")+1,200))&amp;",")-1)))=2,UPPER(TRIM(LEFT(TRIM(MID(TRIM(Applications!D1207),FIND(",",TRIM(Applications!D1207)&amp;",")+1,200)),FIND(",",TRIM(MID(TRIM(Applications!D1207),FIND(",",TRIM(Applications!D1207)&amp;",")+1,200))&amp;",")-1))),IFERROR(VLOOKUP(LOWER(TRIM(LEFT(TRIM(MID(TRIM(Applications!D1207),FIND(",",TRIM(Applications!D1207)&amp;",")+1,200)),FIND(",",TRIM(MID(TRIM(Applications!D1207),FIND(",",TRIM(Applications!D1207)&amp;",")+1,200))&amp;",")-1))),$U$2:$V$67,2,FALSE),"")))</f>
        <v/>
      </c>
      <c r="O1207" s="26">
        <f>IF(M1207="","",IF(N1207="",M1207,M1207&amp;", "&amp;N1207))</f>
        <v/>
      </c>
      <c r="P1207" s="26">
        <f>IF(O1207="","",IF(COUNTIF(O$2:O1207,O1207)=1,COUNTIF(O$2:O$2000,O1207)+(2001-ROW())/100000,""))</f>
        <v/>
      </c>
    </row>
    <row r="1208">
      <c r="A1208" s="26">
        <f>IF(AND(ISNUMBER(Applications!A1208),ISNUMBER(Applications!M1208),OR(UPPER(TRIM(Applications!I1208))="INTERVIEWING",UPPER(TRIM(Applications!I1208))="REJECTED",UPPER(TRIM(Applications!I1208))="OFFER")),IF(Applications!M1208&gt;=Applications!A1208,Applications!M1208-Applications!A1208,""),"")</f>
        <v/>
      </c>
      <c r="B1208" s="26">
        <f>IF(AND(D1208=1,ISNUMBER(Applications!A1208)),WEEKDAY(Applications!A1208),"")</f>
        <v/>
      </c>
      <c r="C1208" s="27">
        <f>IF(AND(D1208=1,ISNUMBER(Applications!A1208)),Applications!A1208-WEEKDAY(Applications!A1208,3),"")</f>
        <v/>
      </c>
      <c r="D1208" s="26">
        <f>IF(OR(UPPER(TRIM(Applications!I1208))="APPLIED",UPPER(TRIM(Applications!I1208))="INTERVIEWING",UPPER(TRIM(Applications!I1208))="REJECTED",UPPER(TRIM(Applications!I1208))="OFFER"),1,0)</f>
        <v/>
      </c>
      <c r="E1208" s="26">
        <f>IF(AND(ISNUMBER(Applications!M1208),OR(N(Applications!O1208)&gt;0,UPPER(TRIM(Applications!I1208))="INTERVIEWING",UPPER(TRIM(Applications!I1208))="OFFER")),Applications!M1208-WEEKDAY(Applications!M1208,3),"")</f>
        <v/>
      </c>
      <c r="F1208" s="26">
        <f>IF(AND(UPPER(TRIM(Applications!I1208))="SKIPPED",ISNUMBER(Applications!A1208)),Applications!A1208-WEEKDAY(Applications!A1208,3),"")</f>
        <v/>
      </c>
      <c r="G1208" s="26">
        <f>IF(AND(UPPER(TRIM(Applications!I1208))="BOOKMARKED",ISNUMBER(Applications!A1208)),Applications!A1208-WEEKDAY(Applications!A1208,3),"")</f>
        <v/>
      </c>
      <c r="H1208" s="26">
        <f>IF(AND(UPPER(TRIM(Applications!I1208))="NOT APPLIED",ISNUMBER(Applications!A1208)),Applications!A1208-WEEKDAY(Applications!A1208,3),"")</f>
        <v/>
      </c>
      <c r="I1208" s="26">
        <f>IF(AND(UPPER(TRIM(Applications!I1208))="REJECTED",ISNUMBER(Applications!M1208)),Applications!M1208-WEEKDAY(Applications!M1208,3),"")</f>
        <v/>
      </c>
      <c r="J1208" s="26">
        <f>IF(AND(UPPER(TRIM(Applications!I1208))="OFFER",ISNUMBER(Applications!M1208)),Applications!M1208-WEEKDAY(Applications!M1208,3),"")</f>
        <v/>
      </c>
      <c r="K1208" s="26">
        <f>IF(TRIM(Applications!J1208)="","",IFERROR(LOOKUP(2,1/ISNUMBER(SEARCH($R$2:$R$25,Applications!J1208)),$S$2:$S$25),""))</f>
        <v/>
      </c>
      <c r="L1208" s="26">
        <f>IF(K1208="","",IF(COUNTIF(K$2:K1208,K1208)=1,COUNTIF(K$2:K$2000,K1208)+(2001-ROW())/100000,""))</f>
        <v/>
      </c>
      <c r="M1208" s="26">
        <f>IF(TRIM(Applications!D1208)="","",TRIM(LEFT(TRIM(Applications!D1208),FIND(",",TRIM(Applications!D1208)&amp;",")-1)))</f>
        <v/>
      </c>
      <c r="N1208" s="26">
        <f>IF(M1208="","",IF(LEN(TRIM(LEFT(TRIM(MID(TRIM(Applications!D1208),FIND(",",TRIM(Applications!D1208)&amp;",")+1,200)),FIND(",",TRIM(MID(TRIM(Applications!D1208),FIND(",",TRIM(Applications!D1208)&amp;",")+1,200))&amp;",")-1)))=2,UPPER(TRIM(LEFT(TRIM(MID(TRIM(Applications!D1208),FIND(",",TRIM(Applications!D1208)&amp;",")+1,200)),FIND(",",TRIM(MID(TRIM(Applications!D1208),FIND(",",TRIM(Applications!D1208)&amp;",")+1,200))&amp;",")-1))),IFERROR(VLOOKUP(LOWER(TRIM(LEFT(TRIM(MID(TRIM(Applications!D1208),FIND(",",TRIM(Applications!D1208)&amp;",")+1,200)),FIND(",",TRIM(MID(TRIM(Applications!D1208),FIND(",",TRIM(Applications!D1208)&amp;",")+1,200))&amp;",")-1))),$U$2:$V$67,2,FALSE),"")))</f>
        <v/>
      </c>
      <c r="O1208" s="26">
        <f>IF(M1208="","",IF(N1208="",M1208,M1208&amp;", "&amp;N1208))</f>
        <v/>
      </c>
      <c r="P1208" s="26">
        <f>IF(O1208="","",IF(COUNTIF(O$2:O1208,O1208)=1,COUNTIF(O$2:O$2000,O1208)+(2001-ROW())/100000,""))</f>
        <v/>
      </c>
    </row>
    <row r="1209">
      <c r="A1209" s="26">
        <f>IF(AND(ISNUMBER(Applications!A1209),ISNUMBER(Applications!M1209),OR(UPPER(TRIM(Applications!I1209))="INTERVIEWING",UPPER(TRIM(Applications!I1209))="REJECTED",UPPER(TRIM(Applications!I1209))="OFFER")),IF(Applications!M1209&gt;=Applications!A1209,Applications!M1209-Applications!A1209,""),"")</f>
        <v/>
      </c>
      <c r="B1209" s="26">
        <f>IF(AND(D1209=1,ISNUMBER(Applications!A1209)),WEEKDAY(Applications!A1209),"")</f>
        <v/>
      </c>
      <c r="C1209" s="27">
        <f>IF(AND(D1209=1,ISNUMBER(Applications!A1209)),Applications!A1209-WEEKDAY(Applications!A1209,3),"")</f>
        <v/>
      </c>
      <c r="D1209" s="26">
        <f>IF(OR(UPPER(TRIM(Applications!I1209))="APPLIED",UPPER(TRIM(Applications!I1209))="INTERVIEWING",UPPER(TRIM(Applications!I1209))="REJECTED",UPPER(TRIM(Applications!I1209))="OFFER"),1,0)</f>
        <v/>
      </c>
      <c r="E1209" s="26">
        <f>IF(AND(ISNUMBER(Applications!M1209),OR(N(Applications!O1209)&gt;0,UPPER(TRIM(Applications!I1209))="INTERVIEWING",UPPER(TRIM(Applications!I1209))="OFFER")),Applications!M1209-WEEKDAY(Applications!M1209,3),"")</f>
        <v/>
      </c>
      <c r="F1209" s="26">
        <f>IF(AND(UPPER(TRIM(Applications!I1209))="SKIPPED",ISNUMBER(Applications!A1209)),Applications!A1209-WEEKDAY(Applications!A1209,3),"")</f>
        <v/>
      </c>
      <c r="G1209" s="26">
        <f>IF(AND(UPPER(TRIM(Applications!I1209))="BOOKMARKED",ISNUMBER(Applications!A1209)),Applications!A1209-WEEKDAY(Applications!A1209,3),"")</f>
        <v/>
      </c>
      <c r="H1209" s="26">
        <f>IF(AND(UPPER(TRIM(Applications!I1209))="NOT APPLIED",ISNUMBER(Applications!A1209)),Applications!A1209-WEEKDAY(Applications!A1209,3),"")</f>
        <v/>
      </c>
      <c r="I1209" s="26">
        <f>IF(AND(UPPER(TRIM(Applications!I1209))="REJECTED",ISNUMBER(Applications!M1209)),Applications!M1209-WEEKDAY(Applications!M1209,3),"")</f>
        <v/>
      </c>
      <c r="J1209" s="26">
        <f>IF(AND(UPPER(TRIM(Applications!I1209))="OFFER",ISNUMBER(Applications!M1209)),Applications!M1209-WEEKDAY(Applications!M1209,3),"")</f>
        <v/>
      </c>
      <c r="K1209" s="26">
        <f>IF(TRIM(Applications!J1209)="","",IFERROR(LOOKUP(2,1/ISNUMBER(SEARCH($R$2:$R$25,Applications!J1209)),$S$2:$S$25),""))</f>
        <v/>
      </c>
      <c r="L1209" s="26">
        <f>IF(K1209="","",IF(COUNTIF(K$2:K1209,K1209)=1,COUNTIF(K$2:K$2000,K1209)+(2001-ROW())/100000,""))</f>
        <v/>
      </c>
      <c r="M1209" s="26">
        <f>IF(TRIM(Applications!D1209)="","",TRIM(LEFT(TRIM(Applications!D1209),FIND(",",TRIM(Applications!D1209)&amp;",")-1)))</f>
        <v/>
      </c>
      <c r="N1209" s="26">
        <f>IF(M1209="","",IF(LEN(TRIM(LEFT(TRIM(MID(TRIM(Applications!D1209),FIND(",",TRIM(Applications!D1209)&amp;",")+1,200)),FIND(",",TRIM(MID(TRIM(Applications!D1209),FIND(",",TRIM(Applications!D1209)&amp;",")+1,200))&amp;",")-1)))=2,UPPER(TRIM(LEFT(TRIM(MID(TRIM(Applications!D1209),FIND(",",TRIM(Applications!D1209)&amp;",")+1,200)),FIND(",",TRIM(MID(TRIM(Applications!D1209),FIND(",",TRIM(Applications!D1209)&amp;",")+1,200))&amp;",")-1))),IFERROR(VLOOKUP(LOWER(TRIM(LEFT(TRIM(MID(TRIM(Applications!D1209),FIND(",",TRIM(Applications!D1209)&amp;",")+1,200)),FIND(",",TRIM(MID(TRIM(Applications!D1209),FIND(",",TRIM(Applications!D1209)&amp;",")+1,200))&amp;",")-1))),$U$2:$V$67,2,FALSE),"")))</f>
        <v/>
      </c>
      <c r="O1209" s="26">
        <f>IF(M1209="","",IF(N1209="",M1209,M1209&amp;", "&amp;N1209))</f>
        <v/>
      </c>
      <c r="P1209" s="26">
        <f>IF(O1209="","",IF(COUNTIF(O$2:O1209,O1209)=1,COUNTIF(O$2:O$2000,O1209)+(2001-ROW())/100000,""))</f>
        <v/>
      </c>
    </row>
    <row r="1210">
      <c r="A1210" s="26">
        <f>IF(AND(ISNUMBER(Applications!A1210),ISNUMBER(Applications!M1210),OR(UPPER(TRIM(Applications!I1210))="INTERVIEWING",UPPER(TRIM(Applications!I1210))="REJECTED",UPPER(TRIM(Applications!I1210))="OFFER")),IF(Applications!M1210&gt;=Applications!A1210,Applications!M1210-Applications!A1210,""),"")</f>
        <v/>
      </c>
      <c r="B1210" s="26">
        <f>IF(AND(D1210=1,ISNUMBER(Applications!A1210)),WEEKDAY(Applications!A1210),"")</f>
        <v/>
      </c>
      <c r="C1210" s="27">
        <f>IF(AND(D1210=1,ISNUMBER(Applications!A1210)),Applications!A1210-WEEKDAY(Applications!A1210,3),"")</f>
        <v/>
      </c>
      <c r="D1210" s="26">
        <f>IF(OR(UPPER(TRIM(Applications!I1210))="APPLIED",UPPER(TRIM(Applications!I1210))="INTERVIEWING",UPPER(TRIM(Applications!I1210))="REJECTED",UPPER(TRIM(Applications!I1210))="OFFER"),1,0)</f>
        <v/>
      </c>
      <c r="E1210" s="26">
        <f>IF(AND(ISNUMBER(Applications!M1210),OR(N(Applications!O1210)&gt;0,UPPER(TRIM(Applications!I1210))="INTERVIEWING",UPPER(TRIM(Applications!I1210))="OFFER")),Applications!M1210-WEEKDAY(Applications!M1210,3),"")</f>
        <v/>
      </c>
      <c r="F1210" s="26">
        <f>IF(AND(UPPER(TRIM(Applications!I1210))="SKIPPED",ISNUMBER(Applications!A1210)),Applications!A1210-WEEKDAY(Applications!A1210,3),"")</f>
        <v/>
      </c>
      <c r="G1210" s="26">
        <f>IF(AND(UPPER(TRIM(Applications!I1210))="BOOKMARKED",ISNUMBER(Applications!A1210)),Applications!A1210-WEEKDAY(Applications!A1210,3),"")</f>
        <v/>
      </c>
      <c r="H1210" s="26">
        <f>IF(AND(UPPER(TRIM(Applications!I1210))="NOT APPLIED",ISNUMBER(Applications!A1210)),Applications!A1210-WEEKDAY(Applications!A1210,3),"")</f>
        <v/>
      </c>
      <c r="I1210" s="26">
        <f>IF(AND(UPPER(TRIM(Applications!I1210))="REJECTED",ISNUMBER(Applications!M1210)),Applications!M1210-WEEKDAY(Applications!M1210,3),"")</f>
        <v/>
      </c>
      <c r="J1210" s="26">
        <f>IF(AND(UPPER(TRIM(Applications!I1210))="OFFER",ISNUMBER(Applications!M1210)),Applications!M1210-WEEKDAY(Applications!M1210,3),"")</f>
        <v/>
      </c>
      <c r="K1210" s="26">
        <f>IF(TRIM(Applications!J1210)="","",IFERROR(LOOKUP(2,1/ISNUMBER(SEARCH($R$2:$R$25,Applications!J1210)),$S$2:$S$25),""))</f>
        <v/>
      </c>
      <c r="L1210" s="26">
        <f>IF(K1210="","",IF(COUNTIF(K$2:K1210,K1210)=1,COUNTIF(K$2:K$2000,K1210)+(2001-ROW())/100000,""))</f>
        <v/>
      </c>
      <c r="M1210" s="26">
        <f>IF(TRIM(Applications!D1210)="","",TRIM(LEFT(TRIM(Applications!D1210),FIND(",",TRIM(Applications!D1210)&amp;",")-1)))</f>
        <v/>
      </c>
      <c r="N1210" s="26">
        <f>IF(M1210="","",IF(LEN(TRIM(LEFT(TRIM(MID(TRIM(Applications!D1210),FIND(",",TRIM(Applications!D1210)&amp;",")+1,200)),FIND(",",TRIM(MID(TRIM(Applications!D1210),FIND(",",TRIM(Applications!D1210)&amp;",")+1,200))&amp;",")-1)))=2,UPPER(TRIM(LEFT(TRIM(MID(TRIM(Applications!D1210),FIND(",",TRIM(Applications!D1210)&amp;",")+1,200)),FIND(",",TRIM(MID(TRIM(Applications!D1210),FIND(",",TRIM(Applications!D1210)&amp;",")+1,200))&amp;",")-1))),IFERROR(VLOOKUP(LOWER(TRIM(LEFT(TRIM(MID(TRIM(Applications!D1210),FIND(",",TRIM(Applications!D1210)&amp;",")+1,200)),FIND(",",TRIM(MID(TRIM(Applications!D1210),FIND(",",TRIM(Applications!D1210)&amp;",")+1,200))&amp;",")-1))),$U$2:$V$67,2,FALSE),"")))</f>
        <v/>
      </c>
      <c r="O1210" s="26">
        <f>IF(M1210="","",IF(N1210="",M1210,M1210&amp;", "&amp;N1210))</f>
        <v/>
      </c>
      <c r="P1210" s="26">
        <f>IF(O1210="","",IF(COUNTIF(O$2:O1210,O1210)=1,COUNTIF(O$2:O$2000,O1210)+(2001-ROW())/100000,""))</f>
        <v/>
      </c>
    </row>
    <row r="1211">
      <c r="A1211" s="26">
        <f>IF(AND(ISNUMBER(Applications!A1211),ISNUMBER(Applications!M1211),OR(UPPER(TRIM(Applications!I1211))="INTERVIEWING",UPPER(TRIM(Applications!I1211))="REJECTED",UPPER(TRIM(Applications!I1211))="OFFER")),IF(Applications!M1211&gt;=Applications!A1211,Applications!M1211-Applications!A1211,""),"")</f>
        <v/>
      </c>
      <c r="B1211" s="26">
        <f>IF(AND(D1211=1,ISNUMBER(Applications!A1211)),WEEKDAY(Applications!A1211),"")</f>
        <v/>
      </c>
      <c r="C1211" s="27">
        <f>IF(AND(D1211=1,ISNUMBER(Applications!A1211)),Applications!A1211-WEEKDAY(Applications!A1211,3),"")</f>
        <v/>
      </c>
      <c r="D1211" s="26">
        <f>IF(OR(UPPER(TRIM(Applications!I1211))="APPLIED",UPPER(TRIM(Applications!I1211))="INTERVIEWING",UPPER(TRIM(Applications!I1211))="REJECTED",UPPER(TRIM(Applications!I1211))="OFFER"),1,0)</f>
        <v/>
      </c>
      <c r="E1211" s="26">
        <f>IF(AND(ISNUMBER(Applications!M1211),OR(N(Applications!O1211)&gt;0,UPPER(TRIM(Applications!I1211))="INTERVIEWING",UPPER(TRIM(Applications!I1211))="OFFER")),Applications!M1211-WEEKDAY(Applications!M1211,3),"")</f>
        <v/>
      </c>
      <c r="F1211" s="26">
        <f>IF(AND(UPPER(TRIM(Applications!I1211))="SKIPPED",ISNUMBER(Applications!A1211)),Applications!A1211-WEEKDAY(Applications!A1211,3),"")</f>
        <v/>
      </c>
      <c r="G1211" s="26">
        <f>IF(AND(UPPER(TRIM(Applications!I1211))="BOOKMARKED",ISNUMBER(Applications!A1211)),Applications!A1211-WEEKDAY(Applications!A1211,3),"")</f>
        <v/>
      </c>
      <c r="H1211" s="26">
        <f>IF(AND(UPPER(TRIM(Applications!I1211))="NOT APPLIED",ISNUMBER(Applications!A1211)),Applications!A1211-WEEKDAY(Applications!A1211,3),"")</f>
        <v/>
      </c>
      <c r="I1211" s="26">
        <f>IF(AND(UPPER(TRIM(Applications!I1211))="REJECTED",ISNUMBER(Applications!M1211)),Applications!M1211-WEEKDAY(Applications!M1211,3),"")</f>
        <v/>
      </c>
      <c r="J1211" s="26">
        <f>IF(AND(UPPER(TRIM(Applications!I1211))="OFFER",ISNUMBER(Applications!M1211)),Applications!M1211-WEEKDAY(Applications!M1211,3),"")</f>
        <v/>
      </c>
      <c r="K1211" s="26">
        <f>IF(TRIM(Applications!J1211)="","",IFERROR(LOOKUP(2,1/ISNUMBER(SEARCH($R$2:$R$25,Applications!J1211)),$S$2:$S$25),""))</f>
        <v/>
      </c>
      <c r="L1211" s="26">
        <f>IF(K1211="","",IF(COUNTIF(K$2:K1211,K1211)=1,COUNTIF(K$2:K$2000,K1211)+(2001-ROW())/100000,""))</f>
        <v/>
      </c>
      <c r="M1211" s="26">
        <f>IF(TRIM(Applications!D1211)="","",TRIM(LEFT(TRIM(Applications!D1211),FIND(",",TRIM(Applications!D1211)&amp;",")-1)))</f>
        <v/>
      </c>
      <c r="N1211" s="26">
        <f>IF(M1211="","",IF(LEN(TRIM(LEFT(TRIM(MID(TRIM(Applications!D1211),FIND(",",TRIM(Applications!D1211)&amp;",")+1,200)),FIND(",",TRIM(MID(TRIM(Applications!D1211),FIND(",",TRIM(Applications!D1211)&amp;",")+1,200))&amp;",")-1)))=2,UPPER(TRIM(LEFT(TRIM(MID(TRIM(Applications!D1211),FIND(",",TRIM(Applications!D1211)&amp;",")+1,200)),FIND(",",TRIM(MID(TRIM(Applications!D1211),FIND(",",TRIM(Applications!D1211)&amp;",")+1,200))&amp;",")-1))),IFERROR(VLOOKUP(LOWER(TRIM(LEFT(TRIM(MID(TRIM(Applications!D1211),FIND(",",TRIM(Applications!D1211)&amp;",")+1,200)),FIND(",",TRIM(MID(TRIM(Applications!D1211),FIND(",",TRIM(Applications!D1211)&amp;",")+1,200))&amp;",")-1))),$U$2:$V$67,2,FALSE),"")))</f>
        <v/>
      </c>
      <c r="O1211" s="26">
        <f>IF(M1211="","",IF(N1211="",M1211,M1211&amp;", "&amp;N1211))</f>
        <v/>
      </c>
      <c r="P1211" s="26">
        <f>IF(O1211="","",IF(COUNTIF(O$2:O1211,O1211)=1,COUNTIF(O$2:O$2000,O1211)+(2001-ROW())/100000,""))</f>
        <v/>
      </c>
    </row>
    <row r="1212">
      <c r="A1212" s="26">
        <f>IF(AND(ISNUMBER(Applications!A1212),ISNUMBER(Applications!M1212),OR(UPPER(TRIM(Applications!I1212))="INTERVIEWING",UPPER(TRIM(Applications!I1212))="REJECTED",UPPER(TRIM(Applications!I1212))="OFFER")),IF(Applications!M1212&gt;=Applications!A1212,Applications!M1212-Applications!A1212,""),"")</f>
        <v/>
      </c>
      <c r="B1212" s="26">
        <f>IF(AND(D1212=1,ISNUMBER(Applications!A1212)),WEEKDAY(Applications!A1212),"")</f>
        <v/>
      </c>
      <c r="C1212" s="27">
        <f>IF(AND(D1212=1,ISNUMBER(Applications!A1212)),Applications!A1212-WEEKDAY(Applications!A1212,3),"")</f>
        <v/>
      </c>
      <c r="D1212" s="26">
        <f>IF(OR(UPPER(TRIM(Applications!I1212))="APPLIED",UPPER(TRIM(Applications!I1212))="INTERVIEWING",UPPER(TRIM(Applications!I1212))="REJECTED",UPPER(TRIM(Applications!I1212))="OFFER"),1,0)</f>
        <v/>
      </c>
      <c r="E1212" s="26">
        <f>IF(AND(ISNUMBER(Applications!M1212),OR(N(Applications!O1212)&gt;0,UPPER(TRIM(Applications!I1212))="INTERVIEWING",UPPER(TRIM(Applications!I1212))="OFFER")),Applications!M1212-WEEKDAY(Applications!M1212,3),"")</f>
        <v/>
      </c>
      <c r="F1212" s="26">
        <f>IF(AND(UPPER(TRIM(Applications!I1212))="SKIPPED",ISNUMBER(Applications!A1212)),Applications!A1212-WEEKDAY(Applications!A1212,3),"")</f>
        <v/>
      </c>
      <c r="G1212" s="26">
        <f>IF(AND(UPPER(TRIM(Applications!I1212))="BOOKMARKED",ISNUMBER(Applications!A1212)),Applications!A1212-WEEKDAY(Applications!A1212,3),"")</f>
        <v/>
      </c>
      <c r="H1212" s="26">
        <f>IF(AND(UPPER(TRIM(Applications!I1212))="NOT APPLIED",ISNUMBER(Applications!A1212)),Applications!A1212-WEEKDAY(Applications!A1212,3),"")</f>
        <v/>
      </c>
      <c r="I1212" s="26">
        <f>IF(AND(UPPER(TRIM(Applications!I1212))="REJECTED",ISNUMBER(Applications!M1212)),Applications!M1212-WEEKDAY(Applications!M1212,3),"")</f>
        <v/>
      </c>
      <c r="J1212" s="26">
        <f>IF(AND(UPPER(TRIM(Applications!I1212))="OFFER",ISNUMBER(Applications!M1212)),Applications!M1212-WEEKDAY(Applications!M1212,3),"")</f>
        <v/>
      </c>
      <c r="K1212" s="26">
        <f>IF(TRIM(Applications!J1212)="","",IFERROR(LOOKUP(2,1/ISNUMBER(SEARCH($R$2:$R$25,Applications!J1212)),$S$2:$S$25),""))</f>
        <v/>
      </c>
      <c r="L1212" s="26">
        <f>IF(K1212="","",IF(COUNTIF(K$2:K1212,K1212)=1,COUNTIF(K$2:K$2000,K1212)+(2001-ROW())/100000,""))</f>
        <v/>
      </c>
      <c r="M1212" s="26">
        <f>IF(TRIM(Applications!D1212)="","",TRIM(LEFT(TRIM(Applications!D1212),FIND(",",TRIM(Applications!D1212)&amp;",")-1)))</f>
        <v/>
      </c>
      <c r="N1212" s="26">
        <f>IF(M1212="","",IF(LEN(TRIM(LEFT(TRIM(MID(TRIM(Applications!D1212),FIND(",",TRIM(Applications!D1212)&amp;",")+1,200)),FIND(",",TRIM(MID(TRIM(Applications!D1212),FIND(",",TRIM(Applications!D1212)&amp;",")+1,200))&amp;",")-1)))=2,UPPER(TRIM(LEFT(TRIM(MID(TRIM(Applications!D1212),FIND(",",TRIM(Applications!D1212)&amp;",")+1,200)),FIND(",",TRIM(MID(TRIM(Applications!D1212),FIND(",",TRIM(Applications!D1212)&amp;",")+1,200))&amp;",")-1))),IFERROR(VLOOKUP(LOWER(TRIM(LEFT(TRIM(MID(TRIM(Applications!D1212),FIND(",",TRIM(Applications!D1212)&amp;",")+1,200)),FIND(",",TRIM(MID(TRIM(Applications!D1212),FIND(",",TRIM(Applications!D1212)&amp;",")+1,200))&amp;",")-1))),$U$2:$V$67,2,FALSE),"")))</f>
        <v/>
      </c>
      <c r="O1212" s="26">
        <f>IF(M1212="","",IF(N1212="",M1212,M1212&amp;", "&amp;N1212))</f>
        <v/>
      </c>
      <c r="P1212" s="26">
        <f>IF(O1212="","",IF(COUNTIF(O$2:O1212,O1212)=1,COUNTIF(O$2:O$2000,O1212)+(2001-ROW())/100000,""))</f>
        <v/>
      </c>
    </row>
    <row r="1213">
      <c r="A1213" s="26">
        <f>IF(AND(ISNUMBER(Applications!A1213),ISNUMBER(Applications!M1213),OR(UPPER(TRIM(Applications!I1213))="INTERVIEWING",UPPER(TRIM(Applications!I1213))="REJECTED",UPPER(TRIM(Applications!I1213))="OFFER")),IF(Applications!M1213&gt;=Applications!A1213,Applications!M1213-Applications!A1213,""),"")</f>
        <v/>
      </c>
      <c r="B1213" s="26">
        <f>IF(AND(D1213=1,ISNUMBER(Applications!A1213)),WEEKDAY(Applications!A1213),"")</f>
        <v/>
      </c>
      <c r="C1213" s="27">
        <f>IF(AND(D1213=1,ISNUMBER(Applications!A1213)),Applications!A1213-WEEKDAY(Applications!A1213,3),"")</f>
        <v/>
      </c>
      <c r="D1213" s="26">
        <f>IF(OR(UPPER(TRIM(Applications!I1213))="APPLIED",UPPER(TRIM(Applications!I1213))="INTERVIEWING",UPPER(TRIM(Applications!I1213))="REJECTED",UPPER(TRIM(Applications!I1213))="OFFER"),1,0)</f>
        <v/>
      </c>
      <c r="E1213" s="26">
        <f>IF(AND(ISNUMBER(Applications!M1213),OR(N(Applications!O1213)&gt;0,UPPER(TRIM(Applications!I1213))="INTERVIEWING",UPPER(TRIM(Applications!I1213))="OFFER")),Applications!M1213-WEEKDAY(Applications!M1213,3),"")</f>
        <v/>
      </c>
      <c r="F1213" s="26">
        <f>IF(AND(UPPER(TRIM(Applications!I1213))="SKIPPED",ISNUMBER(Applications!A1213)),Applications!A1213-WEEKDAY(Applications!A1213,3),"")</f>
        <v/>
      </c>
      <c r="G1213" s="26">
        <f>IF(AND(UPPER(TRIM(Applications!I1213))="BOOKMARKED",ISNUMBER(Applications!A1213)),Applications!A1213-WEEKDAY(Applications!A1213,3),"")</f>
        <v/>
      </c>
      <c r="H1213" s="26">
        <f>IF(AND(UPPER(TRIM(Applications!I1213))="NOT APPLIED",ISNUMBER(Applications!A1213)),Applications!A1213-WEEKDAY(Applications!A1213,3),"")</f>
        <v/>
      </c>
      <c r="I1213" s="26">
        <f>IF(AND(UPPER(TRIM(Applications!I1213))="REJECTED",ISNUMBER(Applications!M1213)),Applications!M1213-WEEKDAY(Applications!M1213,3),"")</f>
        <v/>
      </c>
      <c r="J1213" s="26">
        <f>IF(AND(UPPER(TRIM(Applications!I1213))="OFFER",ISNUMBER(Applications!M1213)),Applications!M1213-WEEKDAY(Applications!M1213,3),"")</f>
        <v/>
      </c>
      <c r="K1213" s="26">
        <f>IF(TRIM(Applications!J1213)="","",IFERROR(LOOKUP(2,1/ISNUMBER(SEARCH($R$2:$R$25,Applications!J1213)),$S$2:$S$25),""))</f>
        <v/>
      </c>
      <c r="L1213" s="26">
        <f>IF(K1213="","",IF(COUNTIF(K$2:K1213,K1213)=1,COUNTIF(K$2:K$2000,K1213)+(2001-ROW())/100000,""))</f>
        <v/>
      </c>
      <c r="M1213" s="26">
        <f>IF(TRIM(Applications!D1213)="","",TRIM(LEFT(TRIM(Applications!D1213),FIND(",",TRIM(Applications!D1213)&amp;",")-1)))</f>
        <v/>
      </c>
      <c r="N1213" s="26">
        <f>IF(M1213="","",IF(LEN(TRIM(LEFT(TRIM(MID(TRIM(Applications!D1213),FIND(",",TRIM(Applications!D1213)&amp;",")+1,200)),FIND(",",TRIM(MID(TRIM(Applications!D1213),FIND(",",TRIM(Applications!D1213)&amp;",")+1,200))&amp;",")-1)))=2,UPPER(TRIM(LEFT(TRIM(MID(TRIM(Applications!D1213),FIND(",",TRIM(Applications!D1213)&amp;",")+1,200)),FIND(",",TRIM(MID(TRIM(Applications!D1213),FIND(",",TRIM(Applications!D1213)&amp;",")+1,200))&amp;",")-1))),IFERROR(VLOOKUP(LOWER(TRIM(LEFT(TRIM(MID(TRIM(Applications!D1213),FIND(",",TRIM(Applications!D1213)&amp;",")+1,200)),FIND(",",TRIM(MID(TRIM(Applications!D1213),FIND(",",TRIM(Applications!D1213)&amp;",")+1,200))&amp;",")-1))),$U$2:$V$67,2,FALSE),"")))</f>
        <v/>
      </c>
      <c r="O1213" s="26">
        <f>IF(M1213="","",IF(N1213="",M1213,M1213&amp;", "&amp;N1213))</f>
        <v/>
      </c>
      <c r="P1213" s="26">
        <f>IF(O1213="","",IF(COUNTIF(O$2:O1213,O1213)=1,COUNTIF(O$2:O$2000,O1213)+(2001-ROW())/100000,""))</f>
        <v/>
      </c>
    </row>
    <row r="1214">
      <c r="A1214" s="26">
        <f>IF(AND(ISNUMBER(Applications!A1214),ISNUMBER(Applications!M1214),OR(UPPER(TRIM(Applications!I1214))="INTERVIEWING",UPPER(TRIM(Applications!I1214))="REJECTED",UPPER(TRIM(Applications!I1214))="OFFER")),IF(Applications!M1214&gt;=Applications!A1214,Applications!M1214-Applications!A1214,""),"")</f>
        <v/>
      </c>
      <c r="B1214" s="26">
        <f>IF(AND(D1214=1,ISNUMBER(Applications!A1214)),WEEKDAY(Applications!A1214),"")</f>
        <v/>
      </c>
      <c r="C1214" s="27">
        <f>IF(AND(D1214=1,ISNUMBER(Applications!A1214)),Applications!A1214-WEEKDAY(Applications!A1214,3),"")</f>
        <v/>
      </c>
      <c r="D1214" s="26">
        <f>IF(OR(UPPER(TRIM(Applications!I1214))="APPLIED",UPPER(TRIM(Applications!I1214))="INTERVIEWING",UPPER(TRIM(Applications!I1214))="REJECTED",UPPER(TRIM(Applications!I1214))="OFFER"),1,0)</f>
        <v/>
      </c>
      <c r="E1214" s="26">
        <f>IF(AND(ISNUMBER(Applications!M1214),OR(N(Applications!O1214)&gt;0,UPPER(TRIM(Applications!I1214))="INTERVIEWING",UPPER(TRIM(Applications!I1214))="OFFER")),Applications!M1214-WEEKDAY(Applications!M1214,3),"")</f>
        <v/>
      </c>
      <c r="F1214" s="26">
        <f>IF(AND(UPPER(TRIM(Applications!I1214))="SKIPPED",ISNUMBER(Applications!A1214)),Applications!A1214-WEEKDAY(Applications!A1214,3),"")</f>
        <v/>
      </c>
      <c r="G1214" s="26">
        <f>IF(AND(UPPER(TRIM(Applications!I1214))="BOOKMARKED",ISNUMBER(Applications!A1214)),Applications!A1214-WEEKDAY(Applications!A1214,3),"")</f>
        <v/>
      </c>
      <c r="H1214" s="26">
        <f>IF(AND(UPPER(TRIM(Applications!I1214))="NOT APPLIED",ISNUMBER(Applications!A1214)),Applications!A1214-WEEKDAY(Applications!A1214,3),"")</f>
        <v/>
      </c>
      <c r="I1214" s="26">
        <f>IF(AND(UPPER(TRIM(Applications!I1214))="REJECTED",ISNUMBER(Applications!M1214)),Applications!M1214-WEEKDAY(Applications!M1214,3),"")</f>
        <v/>
      </c>
      <c r="J1214" s="26">
        <f>IF(AND(UPPER(TRIM(Applications!I1214))="OFFER",ISNUMBER(Applications!M1214)),Applications!M1214-WEEKDAY(Applications!M1214,3),"")</f>
        <v/>
      </c>
      <c r="K1214" s="26">
        <f>IF(TRIM(Applications!J1214)="","",IFERROR(LOOKUP(2,1/ISNUMBER(SEARCH($R$2:$R$25,Applications!J1214)),$S$2:$S$25),""))</f>
        <v/>
      </c>
      <c r="L1214" s="26">
        <f>IF(K1214="","",IF(COUNTIF(K$2:K1214,K1214)=1,COUNTIF(K$2:K$2000,K1214)+(2001-ROW())/100000,""))</f>
        <v/>
      </c>
      <c r="M1214" s="26">
        <f>IF(TRIM(Applications!D1214)="","",TRIM(LEFT(TRIM(Applications!D1214),FIND(",",TRIM(Applications!D1214)&amp;",")-1)))</f>
        <v/>
      </c>
      <c r="N1214" s="26">
        <f>IF(M1214="","",IF(LEN(TRIM(LEFT(TRIM(MID(TRIM(Applications!D1214),FIND(",",TRIM(Applications!D1214)&amp;",")+1,200)),FIND(",",TRIM(MID(TRIM(Applications!D1214),FIND(",",TRIM(Applications!D1214)&amp;",")+1,200))&amp;",")-1)))=2,UPPER(TRIM(LEFT(TRIM(MID(TRIM(Applications!D1214),FIND(",",TRIM(Applications!D1214)&amp;",")+1,200)),FIND(",",TRIM(MID(TRIM(Applications!D1214),FIND(",",TRIM(Applications!D1214)&amp;",")+1,200))&amp;",")-1))),IFERROR(VLOOKUP(LOWER(TRIM(LEFT(TRIM(MID(TRIM(Applications!D1214),FIND(",",TRIM(Applications!D1214)&amp;",")+1,200)),FIND(",",TRIM(MID(TRIM(Applications!D1214),FIND(",",TRIM(Applications!D1214)&amp;",")+1,200))&amp;",")-1))),$U$2:$V$67,2,FALSE),"")))</f>
        <v/>
      </c>
      <c r="O1214" s="26">
        <f>IF(M1214="","",IF(N1214="",M1214,M1214&amp;", "&amp;N1214))</f>
        <v/>
      </c>
      <c r="P1214" s="26">
        <f>IF(O1214="","",IF(COUNTIF(O$2:O1214,O1214)=1,COUNTIF(O$2:O$2000,O1214)+(2001-ROW())/100000,""))</f>
        <v/>
      </c>
    </row>
    <row r="1215">
      <c r="A1215" s="26">
        <f>IF(AND(ISNUMBER(Applications!A1215),ISNUMBER(Applications!M1215),OR(UPPER(TRIM(Applications!I1215))="INTERVIEWING",UPPER(TRIM(Applications!I1215))="REJECTED",UPPER(TRIM(Applications!I1215))="OFFER")),IF(Applications!M1215&gt;=Applications!A1215,Applications!M1215-Applications!A1215,""),"")</f>
        <v/>
      </c>
      <c r="B1215" s="26">
        <f>IF(AND(D1215=1,ISNUMBER(Applications!A1215)),WEEKDAY(Applications!A1215),"")</f>
        <v/>
      </c>
      <c r="C1215" s="27">
        <f>IF(AND(D1215=1,ISNUMBER(Applications!A1215)),Applications!A1215-WEEKDAY(Applications!A1215,3),"")</f>
        <v/>
      </c>
      <c r="D1215" s="26">
        <f>IF(OR(UPPER(TRIM(Applications!I1215))="APPLIED",UPPER(TRIM(Applications!I1215))="INTERVIEWING",UPPER(TRIM(Applications!I1215))="REJECTED",UPPER(TRIM(Applications!I1215))="OFFER"),1,0)</f>
        <v/>
      </c>
      <c r="E1215" s="26">
        <f>IF(AND(ISNUMBER(Applications!M1215),OR(N(Applications!O1215)&gt;0,UPPER(TRIM(Applications!I1215))="INTERVIEWING",UPPER(TRIM(Applications!I1215))="OFFER")),Applications!M1215-WEEKDAY(Applications!M1215,3),"")</f>
        <v/>
      </c>
      <c r="F1215" s="26">
        <f>IF(AND(UPPER(TRIM(Applications!I1215))="SKIPPED",ISNUMBER(Applications!A1215)),Applications!A1215-WEEKDAY(Applications!A1215,3),"")</f>
        <v/>
      </c>
      <c r="G1215" s="26">
        <f>IF(AND(UPPER(TRIM(Applications!I1215))="BOOKMARKED",ISNUMBER(Applications!A1215)),Applications!A1215-WEEKDAY(Applications!A1215,3),"")</f>
        <v/>
      </c>
      <c r="H1215" s="26">
        <f>IF(AND(UPPER(TRIM(Applications!I1215))="NOT APPLIED",ISNUMBER(Applications!A1215)),Applications!A1215-WEEKDAY(Applications!A1215,3),"")</f>
        <v/>
      </c>
      <c r="I1215" s="26">
        <f>IF(AND(UPPER(TRIM(Applications!I1215))="REJECTED",ISNUMBER(Applications!M1215)),Applications!M1215-WEEKDAY(Applications!M1215,3),"")</f>
        <v/>
      </c>
      <c r="J1215" s="26">
        <f>IF(AND(UPPER(TRIM(Applications!I1215))="OFFER",ISNUMBER(Applications!M1215)),Applications!M1215-WEEKDAY(Applications!M1215,3),"")</f>
        <v/>
      </c>
      <c r="K1215" s="26">
        <f>IF(TRIM(Applications!J1215)="","",IFERROR(LOOKUP(2,1/ISNUMBER(SEARCH($R$2:$R$25,Applications!J1215)),$S$2:$S$25),""))</f>
        <v/>
      </c>
      <c r="L1215" s="26">
        <f>IF(K1215="","",IF(COUNTIF(K$2:K1215,K1215)=1,COUNTIF(K$2:K$2000,K1215)+(2001-ROW())/100000,""))</f>
        <v/>
      </c>
      <c r="M1215" s="26">
        <f>IF(TRIM(Applications!D1215)="","",TRIM(LEFT(TRIM(Applications!D1215),FIND(",",TRIM(Applications!D1215)&amp;",")-1)))</f>
        <v/>
      </c>
      <c r="N1215" s="26">
        <f>IF(M1215="","",IF(LEN(TRIM(LEFT(TRIM(MID(TRIM(Applications!D1215),FIND(",",TRIM(Applications!D1215)&amp;",")+1,200)),FIND(",",TRIM(MID(TRIM(Applications!D1215),FIND(",",TRIM(Applications!D1215)&amp;",")+1,200))&amp;",")-1)))=2,UPPER(TRIM(LEFT(TRIM(MID(TRIM(Applications!D1215),FIND(",",TRIM(Applications!D1215)&amp;",")+1,200)),FIND(",",TRIM(MID(TRIM(Applications!D1215),FIND(",",TRIM(Applications!D1215)&amp;",")+1,200))&amp;",")-1))),IFERROR(VLOOKUP(LOWER(TRIM(LEFT(TRIM(MID(TRIM(Applications!D1215),FIND(",",TRIM(Applications!D1215)&amp;",")+1,200)),FIND(",",TRIM(MID(TRIM(Applications!D1215),FIND(",",TRIM(Applications!D1215)&amp;",")+1,200))&amp;",")-1))),$U$2:$V$67,2,FALSE),"")))</f>
        <v/>
      </c>
      <c r="O1215" s="26">
        <f>IF(M1215="","",IF(N1215="",M1215,M1215&amp;", "&amp;N1215))</f>
        <v/>
      </c>
      <c r="P1215" s="26">
        <f>IF(O1215="","",IF(COUNTIF(O$2:O1215,O1215)=1,COUNTIF(O$2:O$2000,O1215)+(2001-ROW())/100000,""))</f>
        <v/>
      </c>
    </row>
    <row r="1216">
      <c r="A1216" s="26">
        <f>IF(AND(ISNUMBER(Applications!A1216),ISNUMBER(Applications!M1216),OR(UPPER(TRIM(Applications!I1216))="INTERVIEWING",UPPER(TRIM(Applications!I1216))="REJECTED",UPPER(TRIM(Applications!I1216))="OFFER")),IF(Applications!M1216&gt;=Applications!A1216,Applications!M1216-Applications!A1216,""),"")</f>
        <v/>
      </c>
      <c r="B1216" s="26">
        <f>IF(AND(D1216=1,ISNUMBER(Applications!A1216)),WEEKDAY(Applications!A1216),"")</f>
        <v/>
      </c>
      <c r="C1216" s="27">
        <f>IF(AND(D1216=1,ISNUMBER(Applications!A1216)),Applications!A1216-WEEKDAY(Applications!A1216,3),"")</f>
        <v/>
      </c>
      <c r="D1216" s="26">
        <f>IF(OR(UPPER(TRIM(Applications!I1216))="APPLIED",UPPER(TRIM(Applications!I1216))="INTERVIEWING",UPPER(TRIM(Applications!I1216))="REJECTED",UPPER(TRIM(Applications!I1216))="OFFER"),1,0)</f>
        <v/>
      </c>
      <c r="E1216" s="26">
        <f>IF(AND(ISNUMBER(Applications!M1216),OR(N(Applications!O1216)&gt;0,UPPER(TRIM(Applications!I1216))="INTERVIEWING",UPPER(TRIM(Applications!I1216))="OFFER")),Applications!M1216-WEEKDAY(Applications!M1216,3),"")</f>
        <v/>
      </c>
      <c r="F1216" s="26">
        <f>IF(AND(UPPER(TRIM(Applications!I1216))="SKIPPED",ISNUMBER(Applications!A1216)),Applications!A1216-WEEKDAY(Applications!A1216,3),"")</f>
        <v/>
      </c>
      <c r="G1216" s="26">
        <f>IF(AND(UPPER(TRIM(Applications!I1216))="BOOKMARKED",ISNUMBER(Applications!A1216)),Applications!A1216-WEEKDAY(Applications!A1216,3),"")</f>
        <v/>
      </c>
      <c r="H1216" s="26">
        <f>IF(AND(UPPER(TRIM(Applications!I1216))="NOT APPLIED",ISNUMBER(Applications!A1216)),Applications!A1216-WEEKDAY(Applications!A1216,3),"")</f>
        <v/>
      </c>
      <c r="I1216" s="26">
        <f>IF(AND(UPPER(TRIM(Applications!I1216))="REJECTED",ISNUMBER(Applications!M1216)),Applications!M1216-WEEKDAY(Applications!M1216,3),"")</f>
        <v/>
      </c>
      <c r="J1216" s="26">
        <f>IF(AND(UPPER(TRIM(Applications!I1216))="OFFER",ISNUMBER(Applications!M1216)),Applications!M1216-WEEKDAY(Applications!M1216,3),"")</f>
        <v/>
      </c>
      <c r="K1216" s="26">
        <f>IF(TRIM(Applications!J1216)="","",IFERROR(LOOKUP(2,1/ISNUMBER(SEARCH($R$2:$R$25,Applications!J1216)),$S$2:$S$25),""))</f>
        <v/>
      </c>
      <c r="L1216" s="26">
        <f>IF(K1216="","",IF(COUNTIF(K$2:K1216,K1216)=1,COUNTIF(K$2:K$2000,K1216)+(2001-ROW())/100000,""))</f>
        <v/>
      </c>
      <c r="M1216" s="26">
        <f>IF(TRIM(Applications!D1216)="","",TRIM(LEFT(TRIM(Applications!D1216),FIND(",",TRIM(Applications!D1216)&amp;",")-1)))</f>
        <v/>
      </c>
      <c r="N1216" s="26">
        <f>IF(M1216="","",IF(LEN(TRIM(LEFT(TRIM(MID(TRIM(Applications!D1216),FIND(",",TRIM(Applications!D1216)&amp;",")+1,200)),FIND(",",TRIM(MID(TRIM(Applications!D1216),FIND(",",TRIM(Applications!D1216)&amp;",")+1,200))&amp;",")-1)))=2,UPPER(TRIM(LEFT(TRIM(MID(TRIM(Applications!D1216),FIND(",",TRIM(Applications!D1216)&amp;",")+1,200)),FIND(",",TRIM(MID(TRIM(Applications!D1216),FIND(",",TRIM(Applications!D1216)&amp;",")+1,200))&amp;",")-1))),IFERROR(VLOOKUP(LOWER(TRIM(LEFT(TRIM(MID(TRIM(Applications!D1216),FIND(",",TRIM(Applications!D1216)&amp;",")+1,200)),FIND(",",TRIM(MID(TRIM(Applications!D1216),FIND(",",TRIM(Applications!D1216)&amp;",")+1,200))&amp;",")-1))),$U$2:$V$67,2,FALSE),"")))</f>
        <v/>
      </c>
      <c r="O1216" s="26">
        <f>IF(M1216="","",IF(N1216="",M1216,M1216&amp;", "&amp;N1216))</f>
        <v/>
      </c>
      <c r="P1216" s="26">
        <f>IF(O1216="","",IF(COUNTIF(O$2:O1216,O1216)=1,COUNTIF(O$2:O$2000,O1216)+(2001-ROW())/100000,""))</f>
        <v/>
      </c>
    </row>
    <row r="1217">
      <c r="A1217" s="26">
        <f>IF(AND(ISNUMBER(Applications!A1217),ISNUMBER(Applications!M1217),OR(UPPER(TRIM(Applications!I1217))="INTERVIEWING",UPPER(TRIM(Applications!I1217))="REJECTED",UPPER(TRIM(Applications!I1217))="OFFER")),IF(Applications!M1217&gt;=Applications!A1217,Applications!M1217-Applications!A1217,""),"")</f>
        <v/>
      </c>
      <c r="B1217" s="26">
        <f>IF(AND(D1217=1,ISNUMBER(Applications!A1217)),WEEKDAY(Applications!A1217),"")</f>
        <v/>
      </c>
      <c r="C1217" s="27">
        <f>IF(AND(D1217=1,ISNUMBER(Applications!A1217)),Applications!A1217-WEEKDAY(Applications!A1217,3),"")</f>
        <v/>
      </c>
      <c r="D1217" s="26">
        <f>IF(OR(UPPER(TRIM(Applications!I1217))="APPLIED",UPPER(TRIM(Applications!I1217))="INTERVIEWING",UPPER(TRIM(Applications!I1217))="REJECTED",UPPER(TRIM(Applications!I1217))="OFFER"),1,0)</f>
        <v/>
      </c>
      <c r="E1217" s="26">
        <f>IF(AND(ISNUMBER(Applications!M1217),OR(N(Applications!O1217)&gt;0,UPPER(TRIM(Applications!I1217))="INTERVIEWING",UPPER(TRIM(Applications!I1217))="OFFER")),Applications!M1217-WEEKDAY(Applications!M1217,3),"")</f>
        <v/>
      </c>
      <c r="F1217" s="26">
        <f>IF(AND(UPPER(TRIM(Applications!I1217))="SKIPPED",ISNUMBER(Applications!A1217)),Applications!A1217-WEEKDAY(Applications!A1217,3),"")</f>
        <v/>
      </c>
      <c r="G1217" s="26">
        <f>IF(AND(UPPER(TRIM(Applications!I1217))="BOOKMARKED",ISNUMBER(Applications!A1217)),Applications!A1217-WEEKDAY(Applications!A1217,3),"")</f>
        <v/>
      </c>
      <c r="H1217" s="26">
        <f>IF(AND(UPPER(TRIM(Applications!I1217))="NOT APPLIED",ISNUMBER(Applications!A1217)),Applications!A1217-WEEKDAY(Applications!A1217,3),"")</f>
        <v/>
      </c>
      <c r="I1217" s="26">
        <f>IF(AND(UPPER(TRIM(Applications!I1217))="REJECTED",ISNUMBER(Applications!M1217)),Applications!M1217-WEEKDAY(Applications!M1217,3),"")</f>
        <v/>
      </c>
      <c r="J1217" s="26">
        <f>IF(AND(UPPER(TRIM(Applications!I1217))="OFFER",ISNUMBER(Applications!M1217)),Applications!M1217-WEEKDAY(Applications!M1217,3),"")</f>
        <v/>
      </c>
      <c r="K1217" s="26">
        <f>IF(TRIM(Applications!J1217)="","",IFERROR(LOOKUP(2,1/ISNUMBER(SEARCH($R$2:$R$25,Applications!J1217)),$S$2:$S$25),""))</f>
        <v/>
      </c>
      <c r="L1217" s="26">
        <f>IF(K1217="","",IF(COUNTIF(K$2:K1217,K1217)=1,COUNTIF(K$2:K$2000,K1217)+(2001-ROW())/100000,""))</f>
        <v/>
      </c>
      <c r="M1217" s="26">
        <f>IF(TRIM(Applications!D1217)="","",TRIM(LEFT(TRIM(Applications!D1217),FIND(",",TRIM(Applications!D1217)&amp;",")-1)))</f>
        <v/>
      </c>
      <c r="N1217" s="26">
        <f>IF(M1217="","",IF(LEN(TRIM(LEFT(TRIM(MID(TRIM(Applications!D1217),FIND(",",TRIM(Applications!D1217)&amp;",")+1,200)),FIND(",",TRIM(MID(TRIM(Applications!D1217),FIND(",",TRIM(Applications!D1217)&amp;",")+1,200))&amp;",")-1)))=2,UPPER(TRIM(LEFT(TRIM(MID(TRIM(Applications!D1217),FIND(",",TRIM(Applications!D1217)&amp;",")+1,200)),FIND(",",TRIM(MID(TRIM(Applications!D1217),FIND(",",TRIM(Applications!D1217)&amp;",")+1,200))&amp;",")-1))),IFERROR(VLOOKUP(LOWER(TRIM(LEFT(TRIM(MID(TRIM(Applications!D1217),FIND(",",TRIM(Applications!D1217)&amp;",")+1,200)),FIND(",",TRIM(MID(TRIM(Applications!D1217),FIND(",",TRIM(Applications!D1217)&amp;",")+1,200))&amp;",")-1))),$U$2:$V$67,2,FALSE),"")))</f>
        <v/>
      </c>
      <c r="O1217" s="26">
        <f>IF(M1217="","",IF(N1217="",M1217,M1217&amp;", "&amp;N1217))</f>
        <v/>
      </c>
      <c r="P1217" s="26">
        <f>IF(O1217="","",IF(COUNTIF(O$2:O1217,O1217)=1,COUNTIF(O$2:O$2000,O1217)+(2001-ROW())/100000,""))</f>
        <v/>
      </c>
    </row>
    <row r="1218">
      <c r="A1218" s="26">
        <f>IF(AND(ISNUMBER(Applications!A1218),ISNUMBER(Applications!M1218),OR(UPPER(TRIM(Applications!I1218))="INTERVIEWING",UPPER(TRIM(Applications!I1218))="REJECTED",UPPER(TRIM(Applications!I1218))="OFFER")),IF(Applications!M1218&gt;=Applications!A1218,Applications!M1218-Applications!A1218,""),"")</f>
        <v/>
      </c>
      <c r="B1218" s="26">
        <f>IF(AND(D1218=1,ISNUMBER(Applications!A1218)),WEEKDAY(Applications!A1218),"")</f>
        <v/>
      </c>
      <c r="C1218" s="27">
        <f>IF(AND(D1218=1,ISNUMBER(Applications!A1218)),Applications!A1218-WEEKDAY(Applications!A1218,3),"")</f>
        <v/>
      </c>
      <c r="D1218" s="26">
        <f>IF(OR(UPPER(TRIM(Applications!I1218))="APPLIED",UPPER(TRIM(Applications!I1218))="INTERVIEWING",UPPER(TRIM(Applications!I1218))="REJECTED",UPPER(TRIM(Applications!I1218))="OFFER"),1,0)</f>
        <v/>
      </c>
      <c r="E1218" s="26">
        <f>IF(AND(ISNUMBER(Applications!M1218),OR(N(Applications!O1218)&gt;0,UPPER(TRIM(Applications!I1218))="INTERVIEWING",UPPER(TRIM(Applications!I1218))="OFFER")),Applications!M1218-WEEKDAY(Applications!M1218,3),"")</f>
        <v/>
      </c>
      <c r="F1218" s="26">
        <f>IF(AND(UPPER(TRIM(Applications!I1218))="SKIPPED",ISNUMBER(Applications!A1218)),Applications!A1218-WEEKDAY(Applications!A1218,3),"")</f>
        <v/>
      </c>
      <c r="G1218" s="26">
        <f>IF(AND(UPPER(TRIM(Applications!I1218))="BOOKMARKED",ISNUMBER(Applications!A1218)),Applications!A1218-WEEKDAY(Applications!A1218,3),"")</f>
        <v/>
      </c>
      <c r="H1218" s="26">
        <f>IF(AND(UPPER(TRIM(Applications!I1218))="NOT APPLIED",ISNUMBER(Applications!A1218)),Applications!A1218-WEEKDAY(Applications!A1218,3),"")</f>
        <v/>
      </c>
      <c r="I1218" s="26">
        <f>IF(AND(UPPER(TRIM(Applications!I1218))="REJECTED",ISNUMBER(Applications!M1218)),Applications!M1218-WEEKDAY(Applications!M1218,3),"")</f>
        <v/>
      </c>
      <c r="J1218" s="26">
        <f>IF(AND(UPPER(TRIM(Applications!I1218))="OFFER",ISNUMBER(Applications!M1218)),Applications!M1218-WEEKDAY(Applications!M1218,3),"")</f>
        <v/>
      </c>
      <c r="K1218" s="26">
        <f>IF(TRIM(Applications!J1218)="","",IFERROR(LOOKUP(2,1/ISNUMBER(SEARCH($R$2:$R$25,Applications!J1218)),$S$2:$S$25),""))</f>
        <v/>
      </c>
      <c r="L1218" s="26">
        <f>IF(K1218="","",IF(COUNTIF(K$2:K1218,K1218)=1,COUNTIF(K$2:K$2000,K1218)+(2001-ROW())/100000,""))</f>
        <v/>
      </c>
      <c r="M1218" s="26">
        <f>IF(TRIM(Applications!D1218)="","",TRIM(LEFT(TRIM(Applications!D1218),FIND(",",TRIM(Applications!D1218)&amp;",")-1)))</f>
        <v/>
      </c>
      <c r="N1218" s="26">
        <f>IF(M1218="","",IF(LEN(TRIM(LEFT(TRIM(MID(TRIM(Applications!D1218),FIND(",",TRIM(Applications!D1218)&amp;",")+1,200)),FIND(",",TRIM(MID(TRIM(Applications!D1218),FIND(",",TRIM(Applications!D1218)&amp;",")+1,200))&amp;",")-1)))=2,UPPER(TRIM(LEFT(TRIM(MID(TRIM(Applications!D1218),FIND(",",TRIM(Applications!D1218)&amp;",")+1,200)),FIND(",",TRIM(MID(TRIM(Applications!D1218),FIND(",",TRIM(Applications!D1218)&amp;",")+1,200))&amp;",")-1))),IFERROR(VLOOKUP(LOWER(TRIM(LEFT(TRIM(MID(TRIM(Applications!D1218),FIND(",",TRIM(Applications!D1218)&amp;",")+1,200)),FIND(",",TRIM(MID(TRIM(Applications!D1218),FIND(",",TRIM(Applications!D1218)&amp;",")+1,200))&amp;",")-1))),$U$2:$V$67,2,FALSE),"")))</f>
        <v/>
      </c>
      <c r="O1218" s="26">
        <f>IF(M1218="","",IF(N1218="",M1218,M1218&amp;", "&amp;N1218))</f>
        <v/>
      </c>
      <c r="P1218" s="26">
        <f>IF(O1218="","",IF(COUNTIF(O$2:O1218,O1218)=1,COUNTIF(O$2:O$2000,O1218)+(2001-ROW())/100000,""))</f>
        <v/>
      </c>
    </row>
    <row r="1219">
      <c r="A1219" s="26">
        <f>IF(AND(ISNUMBER(Applications!A1219),ISNUMBER(Applications!M1219),OR(UPPER(TRIM(Applications!I1219))="INTERVIEWING",UPPER(TRIM(Applications!I1219))="REJECTED",UPPER(TRIM(Applications!I1219))="OFFER")),IF(Applications!M1219&gt;=Applications!A1219,Applications!M1219-Applications!A1219,""),"")</f>
        <v/>
      </c>
      <c r="B1219" s="26">
        <f>IF(AND(D1219=1,ISNUMBER(Applications!A1219)),WEEKDAY(Applications!A1219),"")</f>
        <v/>
      </c>
      <c r="C1219" s="27">
        <f>IF(AND(D1219=1,ISNUMBER(Applications!A1219)),Applications!A1219-WEEKDAY(Applications!A1219,3),"")</f>
        <v/>
      </c>
      <c r="D1219" s="26">
        <f>IF(OR(UPPER(TRIM(Applications!I1219))="APPLIED",UPPER(TRIM(Applications!I1219))="INTERVIEWING",UPPER(TRIM(Applications!I1219))="REJECTED",UPPER(TRIM(Applications!I1219))="OFFER"),1,0)</f>
        <v/>
      </c>
      <c r="E1219" s="26">
        <f>IF(AND(ISNUMBER(Applications!M1219),OR(N(Applications!O1219)&gt;0,UPPER(TRIM(Applications!I1219))="INTERVIEWING",UPPER(TRIM(Applications!I1219))="OFFER")),Applications!M1219-WEEKDAY(Applications!M1219,3),"")</f>
        <v/>
      </c>
      <c r="F1219" s="26">
        <f>IF(AND(UPPER(TRIM(Applications!I1219))="SKIPPED",ISNUMBER(Applications!A1219)),Applications!A1219-WEEKDAY(Applications!A1219,3),"")</f>
        <v/>
      </c>
      <c r="G1219" s="26">
        <f>IF(AND(UPPER(TRIM(Applications!I1219))="BOOKMARKED",ISNUMBER(Applications!A1219)),Applications!A1219-WEEKDAY(Applications!A1219,3),"")</f>
        <v/>
      </c>
      <c r="H1219" s="26">
        <f>IF(AND(UPPER(TRIM(Applications!I1219))="NOT APPLIED",ISNUMBER(Applications!A1219)),Applications!A1219-WEEKDAY(Applications!A1219,3),"")</f>
        <v/>
      </c>
      <c r="I1219" s="26">
        <f>IF(AND(UPPER(TRIM(Applications!I1219))="REJECTED",ISNUMBER(Applications!M1219)),Applications!M1219-WEEKDAY(Applications!M1219,3),"")</f>
        <v/>
      </c>
      <c r="J1219" s="26">
        <f>IF(AND(UPPER(TRIM(Applications!I1219))="OFFER",ISNUMBER(Applications!M1219)),Applications!M1219-WEEKDAY(Applications!M1219,3),"")</f>
        <v/>
      </c>
      <c r="K1219" s="26">
        <f>IF(TRIM(Applications!J1219)="","",IFERROR(LOOKUP(2,1/ISNUMBER(SEARCH($R$2:$R$25,Applications!J1219)),$S$2:$S$25),""))</f>
        <v/>
      </c>
      <c r="L1219" s="26">
        <f>IF(K1219="","",IF(COUNTIF(K$2:K1219,K1219)=1,COUNTIF(K$2:K$2000,K1219)+(2001-ROW())/100000,""))</f>
        <v/>
      </c>
      <c r="M1219" s="26">
        <f>IF(TRIM(Applications!D1219)="","",TRIM(LEFT(TRIM(Applications!D1219),FIND(",",TRIM(Applications!D1219)&amp;",")-1)))</f>
        <v/>
      </c>
      <c r="N1219" s="26">
        <f>IF(M1219="","",IF(LEN(TRIM(LEFT(TRIM(MID(TRIM(Applications!D1219),FIND(",",TRIM(Applications!D1219)&amp;",")+1,200)),FIND(",",TRIM(MID(TRIM(Applications!D1219),FIND(",",TRIM(Applications!D1219)&amp;",")+1,200))&amp;",")-1)))=2,UPPER(TRIM(LEFT(TRIM(MID(TRIM(Applications!D1219),FIND(",",TRIM(Applications!D1219)&amp;",")+1,200)),FIND(",",TRIM(MID(TRIM(Applications!D1219),FIND(",",TRIM(Applications!D1219)&amp;",")+1,200))&amp;",")-1))),IFERROR(VLOOKUP(LOWER(TRIM(LEFT(TRIM(MID(TRIM(Applications!D1219),FIND(",",TRIM(Applications!D1219)&amp;",")+1,200)),FIND(",",TRIM(MID(TRIM(Applications!D1219),FIND(",",TRIM(Applications!D1219)&amp;",")+1,200))&amp;",")-1))),$U$2:$V$67,2,FALSE),"")))</f>
        <v/>
      </c>
      <c r="O1219" s="26">
        <f>IF(M1219="","",IF(N1219="",M1219,M1219&amp;", "&amp;N1219))</f>
        <v/>
      </c>
      <c r="P1219" s="26">
        <f>IF(O1219="","",IF(COUNTIF(O$2:O1219,O1219)=1,COUNTIF(O$2:O$2000,O1219)+(2001-ROW())/100000,""))</f>
        <v/>
      </c>
    </row>
    <row r="1220">
      <c r="A1220" s="26">
        <f>IF(AND(ISNUMBER(Applications!A1220),ISNUMBER(Applications!M1220),OR(UPPER(TRIM(Applications!I1220))="INTERVIEWING",UPPER(TRIM(Applications!I1220))="REJECTED",UPPER(TRIM(Applications!I1220))="OFFER")),IF(Applications!M1220&gt;=Applications!A1220,Applications!M1220-Applications!A1220,""),"")</f>
        <v/>
      </c>
      <c r="B1220" s="26">
        <f>IF(AND(D1220=1,ISNUMBER(Applications!A1220)),WEEKDAY(Applications!A1220),"")</f>
        <v/>
      </c>
      <c r="C1220" s="27">
        <f>IF(AND(D1220=1,ISNUMBER(Applications!A1220)),Applications!A1220-WEEKDAY(Applications!A1220,3),"")</f>
        <v/>
      </c>
      <c r="D1220" s="26">
        <f>IF(OR(UPPER(TRIM(Applications!I1220))="APPLIED",UPPER(TRIM(Applications!I1220))="INTERVIEWING",UPPER(TRIM(Applications!I1220))="REJECTED",UPPER(TRIM(Applications!I1220))="OFFER"),1,0)</f>
        <v/>
      </c>
      <c r="E1220" s="26">
        <f>IF(AND(ISNUMBER(Applications!M1220),OR(N(Applications!O1220)&gt;0,UPPER(TRIM(Applications!I1220))="INTERVIEWING",UPPER(TRIM(Applications!I1220))="OFFER")),Applications!M1220-WEEKDAY(Applications!M1220,3),"")</f>
        <v/>
      </c>
      <c r="F1220" s="26">
        <f>IF(AND(UPPER(TRIM(Applications!I1220))="SKIPPED",ISNUMBER(Applications!A1220)),Applications!A1220-WEEKDAY(Applications!A1220,3),"")</f>
        <v/>
      </c>
      <c r="G1220" s="26">
        <f>IF(AND(UPPER(TRIM(Applications!I1220))="BOOKMARKED",ISNUMBER(Applications!A1220)),Applications!A1220-WEEKDAY(Applications!A1220,3),"")</f>
        <v/>
      </c>
      <c r="H1220" s="26">
        <f>IF(AND(UPPER(TRIM(Applications!I1220))="NOT APPLIED",ISNUMBER(Applications!A1220)),Applications!A1220-WEEKDAY(Applications!A1220,3),"")</f>
        <v/>
      </c>
      <c r="I1220" s="26">
        <f>IF(AND(UPPER(TRIM(Applications!I1220))="REJECTED",ISNUMBER(Applications!M1220)),Applications!M1220-WEEKDAY(Applications!M1220,3),"")</f>
        <v/>
      </c>
      <c r="J1220" s="26">
        <f>IF(AND(UPPER(TRIM(Applications!I1220))="OFFER",ISNUMBER(Applications!M1220)),Applications!M1220-WEEKDAY(Applications!M1220,3),"")</f>
        <v/>
      </c>
      <c r="K1220" s="26">
        <f>IF(TRIM(Applications!J1220)="","",IFERROR(LOOKUP(2,1/ISNUMBER(SEARCH($R$2:$R$25,Applications!J1220)),$S$2:$S$25),""))</f>
        <v/>
      </c>
      <c r="L1220" s="26">
        <f>IF(K1220="","",IF(COUNTIF(K$2:K1220,K1220)=1,COUNTIF(K$2:K$2000,K1220)+(2001-ROW())/100000,""))</f>
        <v/>
      </c>
      <c r="M1220" s="26">
        <f>IF(TRIM(Applications!D1220)="","",TRIM(LEFT(TRIM(Applications!D1220),FIND(",",TRIM(Applications!D1220)&amp;",")-1)))</f>
        <v/>
      </c>
      <c r="N1220" s="26">
        <f>IF(M1220="","",IF(LEN(TRIM(LEFT(TRIM(MID(TRIM(Applications!D1220),FIND(",",TRIM(Applications!D1220)&amp;",")+1,200)),FIND(",",TRIM(MID(TRIM(Applications!D1220),FIND(",",TRIM(Applications!D1220)&amp;",")+1,200))&amp;",")-1)))=2,UPPER(TRIM(LEFT(TRIM(MID(TRIM(Applications!D1220),FIND(",",TRIM(Applications!D1220)&amp;",")+1,200)),FIND(",",TRIM(MID(TRIM(Applications!D1220),FIND(",",TRIM(Applications!D1220)&amp;",")+1,200))&amp;",")-1))),IFERROR(VLOOKUP(LOWER(TRIM(LEFT(TRIM(MID(TRIM(Applications!D1220),FIND(",",TRIM(Applications!D1220)&amp;",")+1,200)),FIND(",",TRIM(MID(TRIM(Applications!D1220),FIND(",",TRIM(Applications!D1220)&amp;",")+1,200))&amp;",")-1))),$U$2:$V$67,2,FALSE),"")))</f>
        <v/>
      </c>
      <c r="O1220" s="26">
        <f>IF(M1220="","",IF(N1220="",M1220,M1220&amp;", "&amp;N1220))</f>
        <v/>
      </c>
      <c r="P1220" s="26">
        <f>IF(O1220="","",IF(COUNTIF(O$2:O1220,O1220)=1,COUNTIF(O$2:O$2000,O1220)+(2001-ROW())/100000,""))</f>
        <v/>
      </c>
    </row>
    <row r="1221">
      <c r="A1221" s="26">
        <f>IF(AND(ISNUMBER(Applications!A1221),ISNUMBER(Applications!M1221),OR(UPPER(TRIM(Applications!I1221))="INTERVIEWING",UPPER(TRIM(Applications!I1221))="REJECTED",UPPER(TRIM(Applications!I1221))="OFFER")),IF(Applications!M1221&gt;=Applications!A1221,Applications!M1221-Applications!A1221,""),"")</f>
        <v/>
      </c>
      <c r="B1221" s="26">
        <f>IF(AND(D1221=1,ISNUMBER(Applications!A1221)),WEEKDAY(Applications!A1221),"")</f>
        <v/>
      </c>
      <c r="C1221" s="27">
        <f>IF(AND(D1221=1,ISNUMBER(Applications!A1221)),Applications!A1221-WEEKDAY(Applications!A1221,3),"")</f>
        <v/>
      </c>
      <c r="D1221" s="26">
        <f>IF(OR(UPPER(TRIM(Applications!I1221))="APPLIED",UPPER(TRIM(Applications!I1221))="INTERVIEWING",UPPER(TRIM(Applications!I1221))="REJECTED",UPPER(TRIM(Applications!I1221))="OFFER"),1,0)</f>
        <v/>
      </c>
      <c r="E1221" s="26">
        <f>IF(AND(ISNUMBER(Applications!M1221),OR(N(Applications!O1221)&gt;0,UPPER(TRIM(Applications!I1221))="INTERVIEWING",UPPER(TRIM(Applications!I1221))="OFFER")),Applications!M1221-WEEKDAY(Applications!M1221,3),"")</f>
        <v/>
      </c>
      <c r="F1221" s="26">
        <f>IF(AND(UPPER(TRIM(Applications!I1221))="SKIPPED",ISNUMBER(Applications!A1221)),Applications!A1221-WEEKDAY(Applications!A1221,3),"")</f>
        <v/>
      </c>
      <c r="G1221" s="26">
        <f>IF(AND(UPPER(TRIM(Applications!I1221))="BOOKMARKED",ISNUMBER(Applications!A1221)),Applications!A1221-WEEKDAY(Applications!A1221,3),"")</f>
        <v/>
      </c>
      <c r="H1221" s="26">
        <f>IF(AND(UPPER(TRIM(Applications!I1221))="NOT APPLIED",ISNUMBER(Applications!A1221)),Applications!A1221-WEEKDAY(Applications!A1221,3),"")</f>
        <v/>
      </c>
      <c r="I1221" s="26">
        <f>IF(AND(UPPER(TRIM(Applications!I1221))="REJECTED",ISNUMBER(Applications!M1221)),Applications!M1221-WEEKDAY(Applications!M1221,3),"")</f>
        <v/>
      </c>
      <c r="J1221" s="26">
        <f>IF(AND(UPPER(TRIM(Applications!I1221))="OFFER",ISNUMBER(Applications!M1221)),Applications!M1221-WEEKDAY(Applications!M1221,3),"")</f>
        <v/>
      </c>
      <c r="K1221" s="26">
        <f>IF(TRIM(Applications!J1221)="","",IFERROR(LOOKUP(2,1/ISNUMBER(SEARCH($R$2:$R$25,Applications!J1221)),$S$2:$S$25),""))</f>
        <v/>
      </c>
      <c r="L1221" s="26">
        <f>IF(K1221="","",IF(COUNTIF(K$2:K1221,K1221)=1,COUNTIF(K$2:K$2000,K1221)+(2001-ROW())/100000,""))</f>
        <v/>
      </c>
      <c r="M1221" s="26">
        <f>IF(TRIM(Applications!D1221)="","",TRIM(LEFT(TRIM(Applications!D1221),FIND(",",TRIM(Applications!D1221)&amp;",")-1)))</f>
        <v/>
      </c>
      <c r="N1221" s="26">
        <f>IF(M1221="","",IF(LEN(TRIM(LEFT(TRIM(MID(TRIM(Applications!D1221),FIND(",",TRIM(Applications!D1221)&amp;",")+1,200)),FIND(",",TRIM(MID(TRIM(Applications!D1221),FIND(",",TRIM(Applications!D1221)&amp;",")+1,200))&amp;",")-1)))=2,UPPER(TRIM(LEFT(TRIM(MID(TRIM(Applications!D1221),FIND(",",TRIM(Applications!D1221)&amp;",")+1,200)),FIND(",",TRIM(MID(TRIM(Applications!D1221),FIND(",",TRIM(Applications!D1221)&amp;",")+1,200))&amp;",")-1))),IFERROR(VLOOKUP(LOWER(TRIM(LEFT(TRIM(MID(TRIM(Applications!D1221),FIND(",",TRIM(Applications!D1221)&amp;",")+1,200)),FIND(",",TRIM(MID(TRIM(Applications!D1221),FIND(",",TRIM(Applications!D1221)&amp;",")+1,200))&amp;",")-1))),$U$2:$V$67,2,FALSE),"")))</f>
        <v/>
      </c>
      <c r="O1221" s="26">
        <f>IF(M1221="","",IF(N1221="",M1221,M1221&amp;", "&amp;N1221))</f>
        <v/>
      </c>
      <c r="P1221" s="26">
        <f>IF(O1221="","",IF(COUNTIF(O$2:O1221,O1221)=1,COUNTIF(O$2:O$2000,O1221)+(2001-ROW())/100000,""))</f>
        <v/>
      </c>
    </row>
    <row r="1222">
      <c r="A1222" s="26">
        <f>IF(AND(ISNUMBER(Applications!A1222),ISNUMBER(Applications!M1222),OR(UPPER(TRIM(Applications!I1222))="INTERVIEWING",UPPER(TRIM(Applications!I1222))="REJECTED",UPPER(TRIM(Applications!I1222))="OFFER")),IF(Applications!M1222&gt;=Applications!A1222,Applications!M1222-Applications!A1222,""),"")</f>
        <v/>
      </c>
      <c r="B1222" s="26">
        <f>IF(AND(D1222=1,ISNUMBER(Applications!A1222)),WEEKDAY(Applications!A1222),"")</f>
        <v/>
      </c>
      <c r="C1222" s="27">
        <f>IF(AND(D1222=1,ISNUMBER(Applications!A1222)),Applications!A1222-WEEKDAY(Applications!A1222,3),"")</f>
        <v/>
      </c>
      <c r="D1222" s="26">
        <f>IF(OR(UPPER(TRIM(Applications!I1222))="APPLIED",UPPER(TRIM(Applications!I1222))="INTERVIEWING",UPPER(TRIM(Applications!I1222))="REJECTED",UPPER(TRIM(Applications!I1222))="OFFER"),1,0)</f>
        <v/>
      </c>
      <c r="E1222" s="26">
        <f>IF(AND(ISNUMBER(Applications!M1222),OR(N(Applications!O1222)&gt;0,UPPER(TRIM(Applications!I1222))="INTERVIEWING",UPPER(TRIM(Applications!I1222))="OFFER")),Applications!M1222-WEEKDAY(Applications!M1222,3),"")</f>
        <v/>
      </c>
      <c r="F1222" s="26">
        <f>IF(AND(UPPER(TRIM(Applications!I1222))="SKIPPED",ISNUMBER(Applications!A1222)),Applications!A1222-WEEKDAY(Applications!A1222,3),"")</f>
        <v/>
      </c>
      <c r="G1222" s="26">
        <f>IF(AND(UPPER(TRIM(Applications!I1222))="BOOKMARKED",ISNUMBER(Applications!A1222)),Applications!A1222-WEEKDAY(Applications!A1222,3),"")</f>
        <v/>
      </c>
      <c r="H1222" s="26">
        <f>IF(AND(UPPER(TRIM(Applications!I1222))="NOT APPLIED",ISNUMBER(Applications!A1222)),Applications!A1222-WEEKDAY(Applications!A1222,3),"")</f>
        <v/>
      </c>
      <c r="I1222" s="26">
        <f>IF(AND(UPPER(TRIM(Applications!I1222))="REJECTED",ISNUMBER(Applications!M1222)),Applications!M1222-WEEKDAY(Applications!M1222,3),"")</f>
        <v/>
      </c>
      <c r="J1222" s="26">
        <f>IF(AND(UPPER(TRIM(Applications!I1222))="OFFER",ISNUMBER(Applications!M1222)),Applications!M1222-WEEKDAY(Applications!M1222,3),"")</f>
        <v/>
      </c>
      <c r="K1222" s="26">
        <f>IF(TRIM(Applications!J1222)="","",IFERROR(LOOKUP(2,1/ISNUMBER(SEARCH($R$2:$R$25,Applications!J1222)),$S$2:$S$25),""))</f>
        <v/>
      </c>
      <c r="L1222" s="26">
        <f>IF(K1222="","",IF(COUNTIF(K$2:K1222,K1222)=1,COUNTIF(K$2:K$2000,K1222)+(2001-ROW())/100000,""))</f>
        <v/>
      </c>
      <c r="M1222" s="26">
        <f>IF(TRIM(Applications!D1222)="","",TRIM(LEFT(TRIM(Applications!D1222),FIND(",",TRIM(Applications!D1222)&amp;",")-1)))</f>
        <v/>
      </c>
      <c r="N1222" s="26">
        <f>IF(M1222="","",IF(LEN(TRIM(LEFT(TRIM(MID(TRIM(Applications!D1222),FIND(",",TRIM(Applications!D1222)&amp;",")+1,200)),FIND(",",TRIM(MID(TRIM(Applications!D1222),FIND(",",TRIM(Applications!D1222)&amp;",")+1,200))&amp;",")-1)))=2,UPPER(TRIM(LEFT(TRIM(MID(TRIM(Applications!D1222),FIND(",",TRIM(Applications!D1222)&amp;",")+1,200)),FIND(",",TRIM(MID(TRIM(Applications!D1222),FIND(",",TRIM(Applications!D1222)&amp;",")+1,200))&amp;",")-1))),IFERROR(VLOOKUP(LOWER(TRIM(LEFT(TRIM(MID(TRIM(Applications!D1222),FIND(",",TRIM(Applications!D1222)&amp;",")+1,200)),FIND(",",TRIM(MID(TRIM(Applications!D1222),FIND(",",TRIM(Applications!D1222)&amp;",")+1,200))&amp;",")-1))),$U$2:$V$67,2,FALSE),"")))</f>
        <v/>
      </c>
      <c r="O1222" s="26">
        <f>IF(M1222="","",IF(N1222="",M1222,M1222&amp;", "&amp;N1222))</f>
        <v/>
      </c>
      <c r="P1222" s="26">
        <f>IF(O1222="","",IF(COUNTIF(O$2:O1222,O1222)=1,COUNTIF(O$2:O$2000,O1222)+(2001-ROW())/100000,""))</f>
        <v/>
      </c>
    </row>
    <row r="1223">
      <c r="A1223" s="26">
        <f>IF(AND(ISNUMBER(Applications!A1223),ISNUMBER(Applications!M1223),OR(UPPER(TRIM(Applications!I1223))="INTERVIEWING",UPPER(TRIM(Applications!I1223))="REJECTED",UPPER(TRIM(Applications!I1223))="OFFER")),IF(Applications!M1223&gt;=Applications!A1223,Applications!M1223-Applications!A1223,""),"")</f>
        <v/>
      </c>
      <c r="B1223" s="26">
        <f>IF(AND(D1223=1,ISNUMBER(Applications!A1223)),WEEKDAY(Applications!A1223),"")</f>
        <v/>
      </c>
      <c r="C1223" s="27">
        <f>IF(AND(D1223=1,ISNUMBER(Applications!A1223)),Applications!A1223-WEEKDAY(Applications!A1223,3),"")</f>
        <v/>
      </c>
      <c r="D1223" s="26">
        <f>IF(OR(UPPER(TRIM(Applications!I1223))="APPLIED",UPPER(TRIM(Applications!I1223))="INTERVIEWING",UPPER(TRIM(Applications!I1223))="REJECTED",UPPER(TRIM(Applications!I1223))="OFFER"),1,0)</f>
        <v/>
      </c>
      <c r="E1223" s="26">
        <f>IF(AND(ISNUMBER(Applications!M1223),OR(N(Applications!O1223)&gt;0,UPPER(TRIM(Applications!I1223))="INTERVIEWING",UPPER(TRIM(Applications!I1223))="OFFER")),Applications!M1223-WEEKDAY(Applications!M1223,3),"")</f>
        <v/>
      </c>
      <c r="F1223" s="26">
        <f>IF(AND(UPPER(TRIM(Applications!I1223))="SKIPPED",ISNUMBER(Applications!A1223)),Applications!A1223-WEEKDAY(Applications!A1223,3),"")</f>
        <v/>
      </c>
      <c r="G1223" s="26">
        <f>IF(AND(UPPER(TRIM(Applications!I1223))="BOOKMARKED",ISNUMBER(Applications!A1223)),Applications!A1223-WEEKDAY(Applications!A1223,3),"")</f>
        <v/>
      </c>
      <c r="H1223" s="26">
        <f>IF(AND(UPPER(TRIM(Applications!I1223))="NOT APPLIED",ISNUMBER(Applications!A1223)),Applications!A1223-WEEKDAY(Applications!A1223,3),"")</f>
        <v/>
      </c>
      <c r="I1223" s="26">
        <f>IF(AND(UPPER(TRIM(Applications!I1223))="REJECTED",ISNUMBER(Applications!M1223)),Applications!M1223-WEEKDAY(Applications!M1223,3),"")</f>
        <v/>
      </c>
      <c r="J1223" s="26">
        <f>IF(AND(UPPER(TRIM(Applications!I1223))="OFFER",ISNUMBER(Applications!M1223)),Applications!M1223-WEEKDAY(Applications!M1223,3),"")</f>
        <v/>
      </c>
      <c r="K1223" s="26">
        <f>IF(TRIM(Applications!J1223)="","",IFERROR(LOOKUP(2,1/ISNUMBER(SEARCH($R$2:$R$25,Applications!J1223)),$S$2:$S$25),""))</f>
        <v/>
      </c>
      <c r="L1223" s="26">
        <f>IF(K1223="","",IF(COUNTIF(K$2:K1223,K1223)=1,COUNTIF(K$2:K$2000,K1223)+(2001-ROW())/100000,""))</f>
        <v/>
      </c>
      <c r="M1223" s="26">
        <f>IF(TRIM(Applications!D1223)="","",TRIM(LEFT(TRIM(Applications!D1223),FIND(",",TRIM(Applications!D1223)&amp;",")-1)))</f>
        <v/>
      </c>
      <c r="N1223" s="26">
        <f>IF(M1223="","",IF(LEN(TRIM(LEFT(TRIM(MID(TRIM(Applications!D1223),FIND(",",TRIM(Applications!D1223)&amp;",")+1,200)),FIND(",",TRIM(MID(TRIM(Applications!D1223),FIND(",",TRIM(Applications!D1223)&amp;",")+1,200))&amp;",")-1)))=2,UPPER(TRIM(LEFT(TRIM(MID(TRIM(Applications!D1223),FIND(",",TRIM(Applications!D1223)&amp;",")+1,200)),FIND(",",TRIM(MID(TRIM(Applications!D1223),FIND(",",TRIM(Applications!D1223)&amp;",")+1,200))&amp;",")-1))),IFERROR(VLOOKUP(LOWER(TRIM(LEFT(TRIM(MID(TRIM(Applications!D1223),FIND(",",TRIM(Applications!D1223)&amp;",")+1,200)),FIND(",",TRIM(MID(TRIM(Applications!D1223),FIND(",",TRIM(Applications!D1223)&amp;",")+1,200))&amp;",")-1))),$U$2:$V$67,2,FALSE),"")))</f>
        <v/>
      </c>
      <c r="O1223" s="26">
        <f>IF(M1223="","",IF(N1223="",M1223,M1223&amp;", "&amp;N1223))</f>
        <v/>
      </c>
      <c r="P1223" s="26">
        <f>IF(O1223="","",IF(COUNTIF(O$2:O1223,O1223)=1,COUNTIF(O$2:O$2000,O1223)+(2001-ROW())/100000,""))</f>
        <v/>
      </c>
    </row>
    <row r="1224">
      <c r="A1224" s="26">
        <f>IF(AND(ISNUMBER(Applications!A1224),ISNUMBER(Applications!M1224),OR(UPPER(TRIM(Applications!I1224))="INTERVIEWING",UPPER(TRIM(Applications!I1224))="REJECTED",UPPER(TRIM(Applications!I1224))="OFFER")),IF(Applications!M1224&gt;=Applications!A1224,Applications!M1224-Applications!A1224,""),"")</f>
        <v/>
      </c>
      <c r="B1224" s="26">
        <f>IF(AND(D1224=1,ISNUMBER(Applications!A1224)),WEEKDAY(Applications!A1224),"")</f>
        <v/>
      </c>
      <c r="C1224" s="27">
        <f>IF(AND(D1224=1,ISNUMBER(Applications!A1224)),Applications!A1224-WEEKDAY(Applications!A1224,3),"")</f>
        <v/>
      </c>
      <c r="D1224" s="26">
        <f>IF(OR(UPPER(TRIM(Applications!I1224))="APPLIED",UPPER(TRIM(Applications!I1224))="INTERVIEWING",UPPER(TRIM(Applications!I1224))="REJECTED",UPPER(TRIM(Applications!I1224))="OFFER"),1,0)</f>
        <v/>
      </c>
      <c r="E1224" s="26">
        <f>IF(AND(ISNUMBER(Applications!M1224),OR(N(Applications!O1224)&gt;0,UPPER(TRIM(Applications!I1224))="INTERVIEWING",UPPER(TRIM(Applications!I1224))="OFFER")),Applications!M1224-WEEKDAY(Applications!M1224,3),"")</f>
        <v/>
      </c>
      <c r="F1224" s="26">
        <f>IF(AND(UPPER(TRIM(Applications!I1224))="SKIPPED",ISNUMBER(Applications!A1224)),Applications!A1224-WEEKDAY(Applications!A1224,3),"")</f>
        <v/>
      </c>
      <c r="G1224" s="26">
        <f>IF(AND(UPPER(TRIM(Applications!I1224))="BOOKMARKED",ISNUMBER(Applications!A1224)),Applications!A1224-WEEKDAY(Applications!A1224,3),"")</f>
        <v/>
      </c>
      <c r="H1224" s="26">
        <f>IF(AND(UPPER(TRIM(Applications!I1224))="NOT APPLIED",ISNUMBER(Applications!A1224)),Applications!A1224-WEEKDAY(Applications!A1224,3),"")</f>
        <v/>
      </c>
      <c r="I1224" s="26">
        <f>IF(AND(UPPER(TRIM(Applications!I1224))="REJECTED",ISNUMBER(Applications!M1224)),Applications!M1224-WEEKDAY(Applications!M1224,3),"")</f>
        <v/>
      </c>
      <c r="J1224" s="26">
        <f>IF(AND(UPPER(TRIM(Applications!I1224))="OFFER",ISNUMBER(Applications!M1224)),Applications!M1224-WEEKDAY(Applications!M1224,3),"")</f>
        <v/>
      </c>
      <c r="K1224" s="26">
        <f>IF(TRIM(Applications!J1224)="","",IFERROR(LOOKUP(2,1/ISNUMBER(SEARCH($R$2:$R$25,Applications!J1224)),$S$2:$S$25),""))</f>
        <v/>
      </c>
      <c r="L1224" s="26">
        <f>IF(K1224="","",IF(COUNTIF(K$2:K1224,K1224)=1,COUNTIF(K$2:K$2000,K1224)+(2001-ROW())/100000,""))</f>
        <v/>
      </c>
      <c r="M1224" s="26">
        <f>IF(TRIM(Applications!D1224)="","",TRIM(LEFT(TRIM(Applications!D1224),FIND(",",TRIM(Applications!D1224)&amp;",")-1)))</f>
        <v/>
      </c>
      <c r="N1224" s="26">
        <f>IF(M1224="","",IF(LEN(TRIM(LEFT(TRIM(MID(TRIM(Applications!D1224),FIND(",",TRIM(Applications!D1224)&amp;",")+1,200)),FIND(",",TRIM(MID(TRIM(Applications!D1224),FIND(",",TRIM(Applications!D1224)&amp;",")+1,200))&amp;",")-1)))=2,UPPER(TRIM(LEFT(TRIM(MID(TRIM(Applications!D1224),FIND(",",TRIM(Applications!D1224)&amp;",")+1,200)),FIND(",",TRIM(MID(TRIM(Applications!D1224),FIND(",",TRIM(Applications!D1224)&amp;",")+1,200))&amp;",")-1))),IFERROR(VLOOKUP(LOWER(TRIM(LEFT(TRIM(MID(TRIM(Applications!D1224),FIND(",",TRIM(Applications!D1224)&amp;",")+1,200)),FIND(",",TRIM(MID(TRIM(Applications!D1224),FIND(",",TRIM(Applications!D1224)&amp;",")+1,200))&amp;",")-1))),$U$2:$V$67,2,FALSE),"")))</f>
        <v/>
      </c>
      <c r="O1224" s="26">
        <f>IF(M1224="","",IF(N1224="",M1224,M1224&amp;", "&amp;N1224))</f>
        <v/>
      </c>
      <c r="P1224" s="26">
        <f>IF(O1224="","",IF(COUNTIF(O$2:O1224,O1224)=1,COUNTIF(O$2:O$2000,O1224)+(2001-ROW())/100000,""))</f>
        <v/>
      </c>
    </row>
    <row r="1225">
      <c r="A1225" s="26">
        <f>IF(AND(ISNUMBER(Applications!A1225),ISNUMBER(Applications!M1225),OR(UPPER(TRIM(Applications!I1225))="INTERVIEWING",UPPER(TRIM(Applications!I1225))="REJECTED",UPPER(TRIM(Applications!I1225))="OFFER")),IF(Applications!M1225&gt;=Applications!A1225,Applications!M1225-Applications!A1225,""),"")</f>
        <v/>
      </c>
      <c r="B1225" s="26">
        <f>IF(AND(D1225=1,ISNUMBER(Applications!A1225)),WEEKDAY(Applications!A1225),"")</f>
        <v/>
      </c>
      <c r="C1225" s="27">
        <f>IF(AND(D1225=1,ISNUMBER(Applications!A1225)),Applications!A1225-WEEKDAY(Applications!A1225,3),"")</f>
        <v/>
      </c>
      <c r="D1225" s="26">
        <f>IF(OR(UPPER(TRIM(Applications!I1225))="APPLIED",UPPER(TRIM(Applications!I1225))="INTERVIEWING",UPPER(TRIM(Applications!I1225))="REJECTED",UPPER(TRIM(Applications!I1225))="OFFER"),1,0)</f>
        <v/>
      </c>
      <c r="E1225" s="26">
        <f>IF(AND(ISNUMBER(Applications!M1225),OR(N(Applications!O1225)&gt;0,UPPER(TRIM(Applications!I1225))="INTERVIEWING",UPPER(TRIM(Applications!I1225))="OFFER")),Applications!M1225-WEEKDAY(Applications!M1225,3),"")</f>
        <v/>
      </c>
      <c r="F1225" s="26">
        <f>IF(AND(UPPER(TRIM(Applications!I1225))="SKIPPED",ISNUMBER(Applications!A1225)),Applications!A1225-WEEKDAY(Applications!A1225,3),"")</f>
        <v/>
      </c>
      <c r="G1225" s="26">
        <f>IF(AND(UPPER(TRIM(Applications!I1225))="BOOKMARKED",ISNUMBER(Applications!A1225)),Applications!A1225-WEEKDAY(Applications!A1225,3),"")</f>
        <v/>
      </c>
      <c r="H1225" s="26">
        <f>IF(AND(UPPER(TRIM(Applications!I1225))="NOT APPLIED",ISNUMBER(Applications!A1225)),Applications!A1225-WEEKDAY(Applications!A1225,3),"")</f>
        <v/>
      </c>
      <c r="I1225" s="26">
        <f>IF(AND(UPPER(TRIM(Applications!I1225))="REJECTED",ISNUMBER(Applications!M1225)),Applications!M1225-WEEKDAY(Applications!M1225,3),"")</f>
        <v/>
      </c>
      <c r="J1225" s="26">
        <f>IF(AND(UPPER(TRIM(Applications!I1225))="OFFER",ISNUMBER(Applications!M1225)),Applications!M1225-WEEKDAY(Applications!M1225,3),"")</f>
        <v/>
      </c>
      <c r="K1225" s="26">
        <f>IF(TRIM(Applications!J1225)="","",IFERROR(LOOKUP(2,1/ISNUMBER(SEARCH($R$2:$R$25,Applications!J1225)),$S$2:$S$25),""))</f>
        <v/>
      </c>
      <c r="L1225" s="26">
        <f>IF(K1225="","",IF(COUNTIF(K$2:K1225,K1225)=1,COUNTIF(K$2:K$2000,K1225)+(2001-ROW())/100000,""))</f>
        <v/>
      </c>
      <c r="M1225" s="26">
        <f>IF(TRIM(Applications!D1225)="","",TRIM(LEFT(TRIM(Applications!D1225),FIND(",",TRIM(Applications!D1225)&amp;",")-1)))</f>
        <v/>
      </c>
      <c r="N1225" s="26">
        <f>IF(M1225="","",IF(LEN(TRIM(LEFT(TRIM(MID(TRIM(Applications!D1225),FIND(",",TRIM(Applications!D1225)&amp;",")+1,200)),FIND(",",TRIM(MID(TRIM(Applications!D1225),FIND(",",TRIM(Applications!D1225)&amp;",")+1,200))&amp;",")-1)))=2,UPPER(TRIM(LEFT(TRIM(MID(TRIM(Applications!D1225),FIND(",",TRIM(Applications!D1225)&amp;",")+1,200)),FIND(",",TRIM(MID(TRIM(Applications!D1225),FIND(",",TRIM(Applications!D1225)&amp;",")+1,200))&amp;",")-1))),IFERROR(VLOOKUP(LOWER(TRIM(LEFT(TRIM(MID(TRIM(Applications!D1225),FIND(",",TRIM(Applications!D1225)&amp;",")+1,200)),FIND(",",TRIM(MID(TRIM(Applications!D1225),FIND(",",TRIM(Applications!D1225)&amp;",")+1,200))&amp;",")-1))),$U$2:$V$67,2,FALSE),"")))</f>
        <v/>
      </c>
      <c r="O1225" s="26">
        <f>IF(M1225="","",IF(N1225="",M1225,M1225&amp;", "&amp;N1225))</f>
        <v/>
      </c>
      <c r="P1225" s="26">
        <f>IF(O1225="","",IF(COUNTIF(O$2:O1225,O1225)=1,COUNTIF(O$2:O$2000,O1225)+(2001-ROW())/100000,""))</f>
        <v/>
      </c>
    </row>
    <row r="1226">
      <c r="A1226" s="26">
        <f>IF(AND(ISNUMBER(Applications!A1226),ISNUMBER(Applications!M1226),OR(UPPER(TRIM(Applications!I1226))="INTERVIEWING",UPPER(TRIM(Applications!I1226))="REJECTED",UPPER(TRIM(Applications!I1226))="OFFER")),IF(Applications!M1226&gt;=Applications!A1226,Applications!M1226-Applications!A1226,""),"")</f>
        <v/>
      </c>
      <c r="B1226" s="26">
        <f>IF(AND(D1226=1,ISNUMBER(Applications!A1226)),WEEKDAY(Applications!A1226),"")</f>
        <v/>
      </c>
      <c r="C1226" s="27">
        <f>IF(AND(D1226=1,ISNUMBER(Applications!A1226)),Applications!A1226-WEEKDAY(Applications!A1226,3),"")</f>
        <v/>
      </c>
      <c r="D1226" s="26">
        <f>IF(OR(UPPER(TRIM(Applications!I1226))="APPLIED",UPPER(TRIM(Applications!I1226))="INTERVIEWING",UPPER(TRIM(Applications!I1226))="REJECTED",UPPER(TRIM(Applications!I1226))="OFFER"),1,0)</f>
        <v/>
      </c>
      <c r="E1226" s="26">
        <f>IF(AND(ISNUMBER(Applications!M1226),OR(N(Applications!O1226)&gt;0,UPPER(TRIM(Applications!I1226))="INTERVIEWING",UPPER(TRIM(Applications!I1226))="OFFER")),Applications!M1226-WEEKDAY(Applications!M1226,3),"")</f>
        <v/>
      </c>
      <c r="F1226" s="26">
        <f>IF(AND(UPPER(TRIM(Applications!I1226))="SKIPPED",ISNUMBER(Applications!A1226)),Applications!A1226-WEEKDAY(Applications!A1226,3),"")</f>
        <v/>
      </c>
      <c r="G1226" s="26">
        <f>IF(AND(UPPER(TRIM(Applications!I1226))="BOOKMARKED",ISNUMBER(Applications!A1226)),Applications!A1226-WEEKDAY(Applications!A1226,3),"")</f>
        <v/>
      </c>
      <c r="H1226" s="26">
        <f>IF(AND(UPPER(TRIM(Applications!I1226))="NOT APPLIED",ISNUMBER(Applications!A1226)),Applications!A1226-WEEKDAY(Applications!A1226,3),"")</f>
        <v/>
      </c>
      <c r="I1226" s="26">
        <f>IF(AND(UPPER(TRIM(Applications!I1226))="REJECTED",ISNUMBER(Applications!M1226)),Applications!M1226-WEEKDAY(Applications!M1226,3),"")</f>
        <v/>
      </c>
      <c r="J1226" s="26">
        <f>IF(AND(UPPER(TRIM(Applications!I1226))="OFFER",ISNUMBER(Applications!M1226)),Applications!M1226-WEEKDAY(Applications!M1226,3),"")</f>
        <v/>
      </c>
      <c r="K1226" s="26">
        <f>IF(TRIM(Applications!J1226)="","",IFERROR(LOOKUP(2,1/ISNUMBER(SEARCH($R$2:$R$25,Applications!J1226)),$S$2:$S$25),""))</f>
        <v/>
      </c>
      <c r="L1226" s="26">
        <f>IF(K1226="","",IF(COUNTIF(K$2:K1226,K1226)=1,COUNTIF(K$2:K$2000,K1226)+(2001-ROW())/100000,""))</f>
        <v/>
      </c>
      <c r="M1226" s="26">
        <f>IF(TRIM(Applications!D1226)="","",TRIM(LEFT(TRIM(Applications!D1226),FIND(",",TRIM(Applications!D1226)&amp;",")-1)))</f>
        <v/>
      </c>
      <c r="N1226" s="26">
        <f>IF(M1226="","",IF(LEN(TRIM(LEFT(TRIM(MID(TRIM(Applications!D1226),FIND(",",TRIM(Applications!D1226)&amp;",")+1,200)),FIND(",",TRIM(MID(TRIM(Applications!D1226),FIND(",",TRIM(Applications!D1226)&amp;",")+1,200))&amp;",")-1)))=2,UPPER(TRIM(LEFT(TRIM(MID(TRIM(Applications!D1226),FIND(",",TRIM(Applications!D1226)&amp;",")+1,200)),FIND(",",TRIM(MID(TRIM(Applications!D1226),FIND(",",TRIM(Applications!D1226)&amp;",")+1,200))&amp;",")-1))),IFERROR(VLOOKUP(LOWER(TRIM(LEFT(TRIM(MID(TRIM(Applications!D1226),FIND(",",TRIM(Applications!D1226)&amp;",")+1,200)),FIND(",",TRIM(MID(TRIM(Applications!D1226),FIND(",",TRIM(Applications!D1226)&amp;",")+1,200))&amp;",")-1))),$U$2:$V$67,2,FALSE),"")))</f>
        <v/>
      </c>
      <c r="O1226" s="26">
        <f>IF(M1226="","",IF(N1226="",M1226,M1226&amp;", "&amp;N1226))</f>
        <v/>
      </c>
      <c r="P1226" s="26">
        <f>IF(O1226="","",IF(COUNTIF(O$2:O1226,O1226)=1,COUNTIF(O$2:O$2000,O1226)+(2001-ROW())/100000,""))</f>
        <v/>
      </c>
    </row>
    <row r="1227">
      <c r="A1227" s="26">
        <f>IF(AND(ISNUMBER(Applications!A1227),ISNUMBER(Applications!M1227),OR(UPPER(TRIM(Applications!I1227))="INTERVIEWING",UPPER(TRIM(Applications!I1227))="REJECTED",UPPER(TRIM(Applications!I1227))="OFFER")),IF(Applications!M1227&gt;=Applications!A1227,Applications!M1227-Applications!A1227,""),"")</f>
        <v/>
      </c>
      <c r="B1227" s="26">
        <f>IF(AND(D1227=1,ISNUMBER(Applications!A1227)),WEEKDAY(Applications!A1227),"")</f>
        <v/>
      </c>
      <c r="C1227" s="27">
        <f>IF(AND(D1227=1,ISNUMBER(Applications!A1227)),Applications!A1227-WEEKDAY(Applications!A1227,3),"")</f>
        <v/>
      </c>
      <c r="D1227" s="26">
        <f>IF(OR(UPPER(TRIM(Applications!I1227))="APPLIED",UPPER(TRIM(Applications!I1227))="INTERVIEWING",UPPER(TRIM(Applications!I1227))="REJECTED",UPPER(TRIM(Applications!I1227))="OFFER"),1,0)</f>
        <v/>
      </c>
      <c r="E1227" s="26">
        <f>IF(AND(ISNUMBER(Applications!M1227),OR(N(Applications!O1227)&gt;0,UPPER(TRIM(Applications!I1227))="INTERVIEWING",UPPER(TRIM(Applications!I1227))="OFFER")),Applications!M1227-WEEKDAY(Applications!M1227,3),"")</f>
        <v/>
      </c>
      <c r="F1227" s="26">
        <f>IF(AND(UPPER(TRIM(Applications!I1227))="SKIPPED",ISNUMBER(Applications!A1227)),Applications!A1227-WEEKDAY(Applications!A1227,3),"")</f>
        <v/>
      </c>
      <c r="G1227" s="26">
        <f>IF(AND(UPPER(TRIM(Applications!I1227))="BOOKMARKED",ISNUMBER(Applications!A1227)),Applications!A1227-WEEKDAY(Applications!A1227,3),"")</f>
        <v/>
      </c>
      <c r="H1227" s="26">
        <f>IF(AND(UPPER(TRIM(Applications!I1227))="NOT APPLIED",ISNUMBER(Applications!A1227)),Applications!A1227-WEEKDAY(Applications!A1227,3),"")</f>
        <v/>
      </c>
      <c r="I1227" s="26">
        <f>IF(AND(UPPER(TRIM(Applications!I1227))="REJECTED",ISNUMBER(Applications!M1227)),Applications!M1227-WEEKDAY(Applications!M1227,3),"")</f>
        <v/>
      </c>
      <c r="J1227" s="26">
        <f>IF(AND(UPPER(TRIM(Applications!I1227))="OFFER",ISNUMBER(Applications!M1227)),Applications!M1227-WEEKDAY(Applications!M1227,3),"")</f>
        <v/>
      </c>
      <c r="K1227" s="26">
        <f>IF(TRIM(Applications!J1227)="","",IFERROR(LOOKUP(2,1/ISNUMBER(SEARCH($R$2:$R$25,Applications!J1227)),$S$2:$S$25),""))</f>
        <v/>
      </c>
      <c r="L1227" s="26">
        <f>IF(K1227="","",IF(COUNTIF(K$2:K1227,K1227)=1,COUNTIF(K$2:K$2000,K1227)+(2001-ROW())/100000,""))</f>
        <v/>
      </c>
      <c r="M1227" s="26">
        <f>IF(TRIM(Applications!D1227)="","",TRIM(LEFT(TRIM(Applications!D1227),FIND(",",TRIM(Applications!D1227)&amp;",")-1)))</f>
        <v/>
      </c>
      <c r="N1227" s="26">
        <f>IF(M1227="","",IF(LEN(TRIM(LEFT(TRIM(MID(TRIM(Applications!D1227),FIND(",",TRIM(Applications!D1227)&amp;",")+1,200)),FIND(",",TRIM(MID(TRIM(Applications!D1227),FIND(",",TRIM(Applications!D1227)&amp;",")+1,200))&amp;",")-1)))=2,UPPER(TRIM(LEFT(TRIM(MID(TRIM(Applications!D1227),FIND(",",TRIM(Applications!D1227)&amp;",")+1,200)),FIND(",",TRIM(MID(TRIM(Applications!D1227),FIND(",",TRIM(Applications!D1227)&amp;",")+1,200))&amp;",")-1))),IFERROR(VLOOKUP(LOWER(TRIM(LEFT(TRIM(MID(TRIM(Applications!D1227),FIND(",",TRIM(Applications!D1227)&amp;",")+1,200)),FIND(",",TRIM(MID(TRIM(Applications!D1227),FIND(",",TRIM(Applications!D1227)&amp;",")+1,200))&amp;",")-1))),$U$2:$V$67,2,FALSE),"")))</f>
        <v/>
      </c>
      <c r="O1227" s="26">
        <f>IF(M1227="","",IF(N1227="",M1227,M1227&amp;", "&amp;N1227))</f>
        <v/>
      </c>
      <c r="P1227" s="26">
        <f>IF(O1227="","",IF(COUNTIF(O$2:O1227,O1227)=1,COUNTIF(O$2:O$2000,O1227)+(2001-ROW())/100000,""))</f>
        <v/>
      </c>
    </row>
    <row r="1228">
      <c r="A1228" s="26">
        <f>IF(AND(ISNUMBER(Applications!A1228),ISNUMBER(Applications!M1228),OR(UPPER(TRIM(Applications!I1228))="INTERVIEWING",UPPER(TRIM(Applications!I1228))="REJECTED",UPPER(TRIM(Applications!I1228))="OFFER")),IF(Applications!M1228&gt;=Applications!A1228,Applications!M1228-Applications!A1228,""),"")</f>
        <v/>
      </c>
      <c r="B1228" s="26">
        <f>IF(AND(D1228=1,ISNUMBER(Applications!A1228)),WEEKDAY(Applications!A1228),"")</f>
        <v/>
      </c>
      <c r="C1228" s="27">
        <f>IF(AND(D1228=1,ISNUMBER(Applications!A1228)),Applications!A1228-WEEKDAY(Applications!A1228,3),"")</f>
        <v/>
      </c>
      <c r="D1228" s="26">
        <f>IF(OR(UPPER(TRIM(Applications!I1228))="APPLIED",UPPER(TRIM(Applications!I1228))="INTERVIEWING",UPPER(TRIM(Applications!I1228))="REJECTED",UPPER(TRIM(Applications!I1228))="OFFER"),1,0)</f>
        <v/>
      </c>
      <c r="E1228" s="26">
        <f>IF(AND(ISNUMBER(Applications!M1228),OR(N(Applications!O1228)&gt;0,UPPER(TRIM(Applications!I1228))="INTERVIEWING",UPPER(TRIM(Applications!I1228))="OFFER")),Applications!M1228-WEEKDAY(Applications!M1228,3),"")</f>
        <v/>
      </c>
      <c r="F1228" s="26">
        <f>IF(AND(UPPER(TRIM(Applications!I1228))="SKIPPED",ISNUMBER(Applications!A1228)),Applications!A1228-WEEKDAY(Applications!A1228,3),"")</f>
        <v/>
      </c>
      <c r="G1228" s="26">
        <f>IF(AND(UPPER(TRIM(Applications!I1228))="BOOKMARKED",ISNUMBER(Applications!A1228)),Applications!A1228-WEEKDAY(Applications!A1228,3),"")</f>
        <v/>
      </c>
      <c r="H1228" s="26">
        <f>IF(AND(UPPER(TRIM(Applications!I1228))="NOT APPLIED",ISNUMBER(Applications!A1228)),Applications!A1228-WEEKDAY(Applications!A1228,3),"")</f>
        <v/>
      </c>
      <c r="I1228" s="26">
        <f>IF(AND(UPPER(TRIM(Applications!I1228))="REJECTED",ISNUMBER(Applications!M1228)),Applications!M1228-WEEKDAY(Applications!M1228,3),"")</f>
        <v/>
      </c>
      <c r="J1228" s="26">
        <f>IF(AND(UPPER(TRIM(Applications!I1228))="OFFER",ISNUMBER(Applications!M1228)),Applications!M1228-WEEKDAY(Applications!M1228,3),"")</f>
        <v/>
      </c>
      <c r="K1228" s="26">
        <f>IF(TRIM(Applications!J1228)="","",IFERROR(LOOKUP(2,1/ISNUMBER(SEARCH($R$2:$R$25,Applications!J1228)),$S$2:$S$25),""))</f>
        <v/>
      </c>
      <c r="L1228" s="26">
        <f>IF(K1228="","",IF(COUNTIF(K$2:K1228,K1228)=1,COUNTIF(K$2:K$2000,K1228)+(2001-ROW())/100000,""))</f>
        <v/>
      </c>
      <c r="M1228" s="26">
        <f>IF(TRIM(Applications!D1228)="","",TRIM(LEFT(TRIM(Applications!D1228),FIND(",",TRIM(Applications!D1228)&amp;",")-1)))</f>
        <v/>
      </c>
      <c r="N1228" s="26">
        <f>IF(M1228="","",IF(LEN(TRIM(LEFT(TRIM(MID(TRIM(Applications!D1228),FIND(",",TRIM(Applications!D1228)&amp;",")+1,200)),FIND(",",TRIM(MID(TRIM(Applications!D1228),FIND(",",TRIM(Applications!D1228)&amp;",")+1,200))&amp;",")-1)))=2,UPPER(TRIM(LEFT(TRIM(MID(TRIM(Applications!D1228),FIND(",",TRIM(Applications!D1228)&amp;",")+1,200)),FIND(",",TRIM(MID(TRIM(Applications!D1228),FIND(",",TRIM(Applications!D1228)&amp;",")+1,200))&amp;",")-1))),IFERROR(VLOOKUP(LOWER(TRIM(LEFT(TRIM(MID(TRIM(Applications!D1228),FIND(",",TRIM(Applications!D1228)&amp;",")+1,200)),FIND(",",TRIM(MID(TRIM(Applications!D1228),FIND(",",TRIM(Applications!D1228)&amp;",")+1,200))&amp;",")-1))),$U$2:$V$67,2,FALSE),"")))</f>
        <v/>
      </c>
      <c r="O1228" s="26">
        <f>IF(M1228="","",IF(N1228="",M1228,M1228&amp;", "&amp;N1228))</f>
        <v/>
      </c>
      <c r="P1228" s="26">
        <f>IF(O1228="","",IF(COUNTIF(O$2:O1228,O1228)=1,COUNTIF(O$2:O$2000,O1228)+(2001-ROW())/100000,""))</f>
        <v/>
      </c>
    </row>
    <row r="1229">
      <c r="A1229" s="26">
        <f>IF(AND(ISNUMBER(Applications!A1229),ISNUMBER(Applications!M1229),OR(UPPER(TRIM(Applications!I1229))="INTERVIEWING",UPPER(TRIM(Applications!I1229))="REJECTED",UPPER(TRIM(Applications!I1229))="OFFER")),IF(Applications!M1229&gt;=Applications!A1229,Applications!M1229-Applications!A1229,""),"")</f>
        <v/>
      </c>
      <c r="B1229" s="26">
        <f>IF(AND(D1229=1,ISNUMBER(Applications!A1229)),WEEKDAY(Applications!A1229),"")</f>
        <v/>
      </c>
      <c r="C1229" s="27">
        <f>IF(AND(D1229=1,ISNUMBER(Applications!A1229)),Applications!A1229-WEEKDAY(Applications!A1229,3),"")</f>
        <v/>
      </c>
      <c r="D1229" s="26">
        <f>IF(OR(UPPER(TRIM(Applications!I1229))="APPLIED",UPPER(TRIM(Applications!I1229))="INTERVIEWING",UPPER(TRIM(Applications!I1229))="REJECTED",UPPER(TRIM(Applications!I1229))="OFFER"),1,0)</f>
        <v/>
      </c>
      <c r="E1229" s="26">
        <f>IF(AND(ISNUMBER(Applications!M1229),OR(N(Applications!O1229)&gt;0,UPPER(TRIM(Applications!I1229))="INTERVIEWING",UPPER(TRIM(Applications!I1229))="OFFER")),Applications!M1229-WEEKDAY(Applications!M1229,3),"")</f>
        <v/>
      </c>
      <c r="F1229" s="26">
        <f>IF(AND(UPPER(TRIM(Applications!I1229))="SKIPPED",ISNUMBER(Applications!A1229)),Applications!A1229-WEEKDAY(Applications!A1229,3),"")</f>
        <v/>
      </c>
      <c r="G1229" s="26">
        <f>IF(AND(UPPER(TRIM(Applications!I1229))="BOOKMARKED",ISNUMBER(Applications!A1229)),Applications!A1229-WEEKDAY(Applications!A1229,3),"")</f>
        <v/>
      </c>
      <c r="H1229" s="26">
        <f>IF(AND(UPPER(TRIM(Applications!I1229))="NOT APPLIED",ISNUMBER(Applications!A1229)),Applications!A1229-WEEKDAY(Applications!A1229,3),"")</f>
        <v/>
      </c>
      <c r="I1229" s="26">
        <f>IF(AND(UPPER(TRIM(Applications!I1229))="REJECTED",ISNUMBER(Applications!M1229)),Applications!M1229-WEEKDAY(Applications!M1229,3),"")</f>
        <v/>
      </c>
      <c r="J1229" s="26">
        <f>IF(AND(UPPER(TRIM(Applications!I1229))="OFFER",ISNUMBER(Applications!M1229)),Applications!M1229-WEEKDAY(Applications!M1229,3),"")</f>
        <v/>
      </c>
      <c r="K1229" s="26">
        <f>IF(TRIM(Applications!J1229)="","",IFERROR(LOOKUP(2,1/ISNUMBER(SEARCH($R$2:$R$25,Applications!J1229)),$S$2:$S$25),""))</f>
        <v/>
      </c>
      <c r="L1229" s="26">
        <f>IF(K1229="","",IF(COUNTIF(K$2:K1229,K1229)=1,COUNTIF(K$2:K$2000,K1229)+(2001-ROW())/100000,""))</f>
        <v/>
      </c>
      <c r="M1229" s="26">
        <f>IF(TRIM(Applications!D1229)="","",TRIM(LEFT(TRIM(Applications!D1229),FIND(",",TRIM(Applications!D1229)&amp;",")-1)))</f>
        <v/>
      </c>
      <c r="N1229" s="26">
        <f>IF(M1229="","",IF(LEN(TRIM(LEFT(TRIM(MID(TRIM(Applications!D1229),FIND(",",TRIM(Applications!D1229)&amp;",")+1,200)),FIND(",",TRIM(MID(TRIM(Applications!D1229),FIND(",",TRIM(Applications!D1229)&amp;",")+1,200))&amp;",")-1)))=2,UPPER(TRIM(LEFT(TRIM(MID(TRIM(Applications!D1229),FIND(",",TRIM(Applications!D1229)&amp;",")+1,200)),FIND(",",TRIM(MID(TRIM(Applications!D1229),FIND(",",TRIM(Applications!D1229)&amp;",")+1,200))&amp;",")-1))),IFERROR(VLOOKUP(LOWER(TRIM(LEFT(TRIM(MID(TRIM(Applications!D1229),FIND(",",TRIM(Applications!D1229)&amp;",")+1,200)),FIND(",",TRIM(MID(TRIM(Applications!D1229),FIND(",",TRIM(Applications!D1229)&amp;",")+1,200))&amp;",")-1))),$U$2:$V$67,2,FALSE),"")))</f>
        <v/>
      </c>
      <c r="O1229" s="26">
        <f>IF(M1229="","",IF(N1229="",M1229,M1229&amp;", "&amp;N1229))</f>
        <v/>
      </c>
      <c r="P1229" s="26">
        <f>IF(O1229="","",IF(COUNTIF(O$2:O1229,O1229)=1,COUNTIF(O$2:O$2000,O1229)+(2001-ROW())/100000,""))</f>
        <v/>
      </c>
    </row>
    <row r="1230">
      <c r="A1230" s="26">
        <f>IF(AND(ISNUMBER(Applications!A1230),ISNUMBER(Applications!M1230),OR(UPPER(TRIM(Applications!I1230))="INTERVIEWING",UPPER(TRIM(Applications!I1230))="REJECTED",UPPER(TRIM(Applications!I1230))="OFFER")),IF(Applications!M1230&gt;=Applications!A1230,Applications!M1230-Applications!A1230,""),"")</f>
        <v/>
      </c>
      <c r="B1230" s="26">
        <f>IF(AND(D1230=1,ISNUMBER(Applications!A1230)),WEEKDAY(Applications!A1230),"")</f>
        <v/>
      </c>
      <c r="C1230" s="27">
        <f>IF(AND(D1230=1,ISNUMBER(Applications!A1230)),Applications!A1230-WEEKDAY(Applications!A1230,3),"")</f>
        <v/>
      </c>
      <c r="D1230" s="26">
        <f>IF(OR(UPPER(TRIM(Applications!I1230))="APPLIED",UPPER(TRIM(Applications!I1230))="INTERVIEWING",UPPER(TRIM(Applications!I1230))="REJECTED",UPPER(TRIM(Applications!I1230))="OFFER"),1,0)</f>
        <v/>
      </c>
      <c r="E1230" s="26">
        <f>IF(AND(ISNUMBER(Applications!M1230),OR(N(Applications!O1230)&gt;0,UPPER(TRIM(Applications!I1230))="INTERVIEWING",UPPER(TRIM(Applications!I1230))="OFFER")),Applications!M1230-WEEKDAY(Applications!M1230,3),"")</f>
        <v/>
      </c>
      <c r="F1230" s="26">
        <f>IF(AND(UPPER(TRIM(Applications!I1230))="SKIPPED",ISNUMBER(Applications!A1230)),Applications!A1230-WEEKDAY(Applications!A1230,3),"")</f>
        <v/>
      </c>
      <c r="G1230" s="26">
        <f>IF(AND(UPPER(TRIM(Applications!I1230))="BOOKMARKED",ISNUMBER(Applications!A1230)),Applications!A1230-WEEKDAY(Applications!A1230,3),"")</f>
        <v/>
      </c>
      <c r="H1230" s="26">
        <f>IF(AND(UPPER(TRIM(Applications!I1230))="NOT APPLIED",ISNUMBER(Applications!A1230)),Applications!A1230-WEEKDAY(Applications!A1230,3),"")</f>
        <v/>
      </c>
      <c r="I1230" s="26">
        <f>IF(AND(UPPER(TRIM(Applications!I1230))="REJECTED",ISNUMBER(Applications!M1230)),Applications!M1230-WEEKDAY(Applications!M1230,3),"")</f>
        <v/>
      </c>
      <c r="J1230" s="26">
        <f>IF(AND(UPPER(TRIM(Applications!I1230))="OFFER",ISNUMBER(Applications!M1230)),Applications!M1230-WEEKDAY(Applications!M1230,3),"")</f>
        <v/>
      </c>
      <c r="K1230" s="26">
        <f>IF(TRIM(Applications!J1230)="","",IFERROR(LOOKUP(2,1/ISNUMBER(SEARCH($R$2:$R$25,Applications!J1230)),$S$2:$S$25),""))</f>
        <v/>
      </c>
      <c r="L1230" s="26">
        <f>IF(K1230="","",IF(COUNTIF(K$2:K1230,K1230)=1,COUNTIF(K$2:K$2000,K1230)+(2001-ROW())/100000,""))</f>
        <v/>
      </c>
      <c r="M1230" s="26">
        <f>IF(TRIM(Applications!D1230)="","",TRIM(LEFT(TRIM(Applications!D1230),FIND(",",TRIM(Applications!D1230)&amp;",")-1)))</f>
        <v/>
      </c>
      <c r="N1230" s="26">
        <f>IF(M1230="","",IF(LEN(TRIM(LEFT(TRIM(MID(TRIM(Applications!D1230),FIND(",",TRIM(Applications!D1230)&amp;",")+1,200)),FIND(",",TRIM(MID(TRIM(Applications!D1230),FIND(",",TRIM(Applications!D1230)&amp;",")+1,200))&amp;",")-1)))=2,UPPER(TRIM(LEFT(TRIM(MID(TRIM(Applications!D1230),FIND(",",TRIM(Applications!D1230)&amp;",")+1,200)),FIND(",",TRIM(MID(TRIM(Applications!D1230),FIND(",",TRIM(Applications!D1230)&amp;",")+1,200))&amp;",")-1))),IFERROR(VLOOKUP(LOWER(TRIM(LEFT(TRIM(MID(TRIM(Applications!D1230),FIND(",",TRIM(Applications!D1230)&amp;",")+1,200)),FIND(",",TRIM(MID(TRIM(Applications!D1230),FIND(",",TRIM(Applications!D1230)&amp;",")+1,200))&amp;",")-1))),$U$2:$V$67,2,FALSE),"")))</f>
        <v/>
      </c>
      <c r="O1230" s="26">
        <f>IF(M1230="","",IF(N1230="",M1230,M1230&amp;", "&amp;N1230))</f>
        <v/>
      </c>
      <c r="P1230" s="26">
        <f>IF(O1230="","",IF(COUNTIF(O$2:O1230,O1230)=1,COUNTIF(O$2:O$2000,O1230)+(2001-ROW())/100000,""))</f>
        <v/>
      </c>
    </row>
    <row r="1231">
      <c r="A1231" s="26">
        <f>IF(AND(ISNUMBER(Applications!A1231),ISNUMBER(Applications!M1231),OR(UPPER(TRIM(Applications!I1231))="INTERVIEWING",UPPER(TRIM(Applications!I1231))="REJECTED",UPPER(TRIM(Applications!I1231))="OFFER")),IF(Applications!M1231&gt;=Applications!A1231,Applications!M1231-Applications!A1231,""),"")</f>
        <v/>
      </c>
      <c r="B1231" s="26">
        <f>IF(AND(D1231=1,ISNUMBER(Applications!A1231)),WEEKDAY(Applications!A1231),"")</f>
        <v/>
      </c>
      <c r="C1231" s="27">
        <f>IF(AND(D1231=1,ISNUMBER(Applications!A1231)),Applications!A1231-WEEKDAY(Applications!A1231,3),"")</f>
        <v/>
      </c>
      <c r="D1231" s="26">
        <f>IF(OR(UPPER(TRIM(Applications!I1231))="APPLIED",UPPER(TRIM(Applications!I1231))="INTERVIEWING",UPPER(TRIM(Applications!I1231))="REJECTED",UPPER(TRIM(Applications!I1231))="OFFER"),1,0)</f>
        <v/>
      </c>
      <c r="E1231" s="26">
        <f>IF(AND(ISNUMBER(Applications!M1231),OR(N(Applications!O1231)&gt;0,UPPER(TRIM(Applications!I1231))="INTERVIEWING",UPPER(TRIM(Applications!I1231))="OFFER")),Applications!M1231-WEEKDAY(Applications!M1231,3),"")</f>
        <v/>
      </c>
      <c r="F1231" s="26">
        <f>IF(AND(UPPER(TRIM(Applications!I1231))="SKIPPED",ISNUMBER(Applications!A1231)),Applications!A1231-WEEKDAY(Applications!A1231,3),"")</f>
        <v/>
      </c>
      <c r="G1231" s="26">
        <f>IF(AND(UPPER(TRIM(Applications!I1231))="BOOKMARKED",ISNUMBER(Applications!A1231)),Applications!A1231-WEEKDAY(Applications!A1231,3),"")</f>
        <v/>
      </c>
      <c r="H1231" s="26">
        <f>IF(AND(UPPER(TRIM(Applications!I1231))="NOT APPLIED",ISNUMBER(Applications!A1231)),Applications!A1231-WEEKDAY(Applications!A1231,3),"")</f>
        <v/>
      </c>
      <c r="I1231" s="26">
        <f>IF(AND(UPPER(TRIM(Applications!I1231))="REJECTED",ISNUMBER(Applications!M1231)),Applications!M1231-WEEKDAY(Applications!M1231,3),"")</f>
        <v/>
      </c>
      <c r="J1231" s="26">
        <f>IF(AND(UPPER(TRIM(Applications!I1231))="OFFER",ISNUMBER(Applications!M1231)),Applications!M1231-WEEKDAY(Applications!M1231,3),"")</f>
        <v/>
      </c>
      <c r="K1231" s="26">
        <f>IF(TRIM(Applications!J1231)="","",IFERROR(LOOKUP(2,1/ISNUMBER(SEARCH($R$2:$R$25,Applications!J1231)),$S$2:$S$25),""))</f>
        <v/>
      </c>
      <c r="L1231" s="26">
        <f>IF(K1231="","",IF(COUNTIF(K$2:K1231,K1231)=1,COUNTIF(K$2:K$2000,K1231)+(2001-ROW())/100000,""))</f>
        <v/>
      </c>
      <c r="M1231" s="26">
        <f>IF(TRIM(Applications!D1231)="","",TRIM(LEFT(TRIM(Applications!D1231),FIND(",",TRIM(Applications!D1231)&amp;",")-1)))</f>
        <v/>
      </c>
      <c r="N1231" s="26">
        <f>IF(M1231="","",IF(LEN(TRIM(LEFT(TRIM(MID(TRIM(Applications!D1231),FIND(",",TRIM(Applications!D1231)&amp;",")+1,200)),FIND(",",TRIM(MID(TRIM(Applications!D1231),FIND(",",TRIM(Applications!D1231)&amp;",")+1,200))&amp;",")-1)))=2,UPPER(TRIM(LEFT(TRIM(MID(TRIM(Applications!D1231),FIND(",",TRIM(Applications!D1231)&amp;",")+1,200)),FIND(",",TRIM(MID(TRIM(Applications!D1231),FIND(",",TRIM(Applications!D1231)&amp;",")+1,200))&amp;",")-1))),IFERROR(VLOOKUP(LOWER(TRIM(LEFT(TRIM(MID(TRIM(Applications!D1231),FIND(",",TRIM(Applications!D1231)&amp;",")+1,200)),FIND(",",TRIM(MID(TRIM(Applications!D1231),FIND(",",TRIM(Applications!D1231)&amp;",")+1,200))&amp;",")-1))),$U$2:$V$67,2,FALSE),"")))</f>
        <v/>
      </c>
      <c r="O1231" s="26">
        <f>IF(M1231="","",IF(N1231="",M1231,M1231&amp;", "&amp;N1231))</f>
        <v/>
      </c>
      <c r="P1231" s="26">
        <f>IF(O1231="","",IF(COUNTIF(O$2:O1231,O1231)=1,COUNTIF(O$2:O$2000,O1231)+(2001-ROW())/100000,""))</f>
        <v/>
      </c>
    </row>
    <row r="1232">
      <c r="A1232" s="26">
        <f>IF(AND(ISNUMBER(Applications!A1232),ISNUMBER(Applications!M1232),OR(UPPER(TRIM(Applications!I1232))="INTERVIEWING",UPPER(TRIM(Applications!I1232))="REJECTED",UPPER(TRIM(Applications!I1232))="OFFER")),IF(Applications!M1232&gt;=Applications!A1232,Applications!M1232-Applications!A1232,""),"")</f>
        <v/>
      </c>
      <c r="B1232" s="26">
        <f>IF(AND(D1232=1,ISNUMBER(Applications!A1232)),WEEKDAY(Applications!A1232),"")</f>
        <v/>
      </c>
      <c r="C1232" s="27">
        <f>IF(AND(D1232=1,ISNUMBER(Applications!A1232)),Applications!A1232-WEEKDAY(Applications!A1232,3),"")</f>
        <v/>
      </c>
      <c r="D1232" s="26">
        <f>IF(OR(UPPER(TRIM(Applications!I1232))="APPLIED",UPPER(TRIM(Applications!I1232))="INTERVIEWING",UPPER(TRIM(Applications!I1232))="REJECTED",UPPER(TRIM(Applications!I1232))="OFFER"),1,0)</f>
        <v/>
      </c>
      <c r="E1232" s="26">
        <f>IF(AND(ISNUMBER(Applications!M1232),OR(N(Applications!O1232)&gt;0,UPPER(TRIM(Applications!I1232))="INTERVIEWING",UPPER(TRIM(Applications!I1232))="OFFER")),Applications!M1232-WEEKDAY(Applications!M1232,3),"")</f>
        <v/>
      </c>
      <c r="F1232" s="26">
        <f>IF(AND(UPPER(TRIM(Applications!I1232))="SKIPPED",ISNUMBER(Applications!A1232)),Applications!A1232-WEEKDAY(Applications!A1232,3),"")</f>
        <v/>
      </c>
      <c r="G1232" s="26">
        <f>IF(AND(UPPER(TRIM(Applications!I1232))="BOOKMARKED",ISNUMBER(Applications!A1232)),Applications!A1232-WEEKDAY(Applications!A1232,3),"")</f>
        <v/>
      </c>
      <c r="H1232" s="26">
        <f>IF(AND(UPPER(TRIM(Applications!I1232))="NOT APPLIED",ISNUMBER(Applications!A1232)),Applications!A1232-WEEKDAY(Applications!A1232,3),"")</f>
        <v/>
      </c>
      <c r="I1232" s="26">
        <f>IF(AND(UPPER(TRIM(Applications!I1232))="REJECTED",ISNUMBER(Applications!M1232)),Applications!M1232-WEEKDAY(Applications!M1232,3),"")</f>
        <v/>
      </c>
      <c r="J1232" s="26">
        <f>IF(AND(UPPER(TRIM(Applications!I1232))="OFFER",ISNUMBER(Applications!M1232)),Applications!M1232-WEEKDAY(Applications!M1232,3),"")</f>
        <v/>
      </c>
      <c r="K1232" s="26">
        <f>IF(TRIM(Applications!J1232)="","",IFERROR(LOOKUP(2,1/ISNUMBER(SEARCH($R$2:$R$25,Applications!J1232)),$S$2:$S$25),""))</f>
        <v/>
      </c>
      <c r="L1232" s="26">
        <f>IF(K1232="","",IF(COUNTIF(K$2:K1232,K1232)=1,COUNTIF(K$2:K$2000,K1232)+(2001-ROW())/100000,""))</f>
        <v/>
      </c>
      <c r="M1232" s="26">
        <f>IF(TRIM(Applications!D1232)="","",TRIM(LEFT(TRIM(Applications!D1232),FIND(",",TRIM(Applications!D1232)&amp;",")-1)))</f>
        <v/>
      </c>
      <c r="N1232" s="26">
        <f>IF(M1232="","",IF(LEN(TRIM(LEFT(TRIM(MID(TRIM(Applications!D1232),FIND(",",TRIM(Applications!D1232)&amp;",")+1,200)),FIND(",",TRIM(MID(TRIM(Applications!D1232),FIND(",",TRIM(Applications!D1232)&amp;",")+1,200))&amp;",")-1)))=2,UPPER(TRIM(LEFT(TRIM(MID(TRIM(Applications!D1232),FIND(",",TRIM(Applications!D1232)&amp;",")+1,200)),FIND(",",TRIM(MID(TRIM(Applications!D1232),FIND(",",TRIM(Applications!D1232)&amp;",")+1,200))&amp;",")-1))),IFERROR(VLOOKUP(LOWER(TRIM(LEFT(TRIM(MID(TRIM(Applications!D1232),FIND(",",TRIM(Applications!D1232)&amp;",")+1,200)),FIND(",",TRIM(MID(TRIM(Applications!D1232),FIND(",",TRIM(Applications!D1232)&amp;",")+1,200))&amp;",")-1))),$U$2:$V$67,2,FALSE),"")))</f>
        <v/>
      </c>
      <c r="O1232" s="26">
        <f>IF(M1232="","",IF(N1232="",M1232,M1232&amp;", "&amp;N1232))</f>
        <v/>
      </c>
      <c r="P1232" s="26">
        <f>IF(O1232="","",IF(COUNTIF(O$2:O1232,O1232)=1,COUNTIF(O$2:O$2000,O1232)+(2001-ROW())/100000,""))</f>
        <v/>
      </c>
    </row>
    <row r="1233">
      <c r="A1233" s="26">
        <f>IF(AND(ISNUMBER(Applications!A1233),ISNUMBER(Applications!M1233),OR(UPPER(TRIM(Applications!I1233))="INTERVIEWING",UPPER(TRIM(Applications!I1233))="REJECTED",UPPER(TRIM(Applications!I1233))="OFFER")),IF(Applications!M1233&gt;=Applications!A1233,Applications!M1233-Applications!A1233,""),"")</f>
        <v/>
      </c>
      <c r="B1233" s="26">
        <f>IF(AND(D1233=1,ISNUMBER(Applications!A1233)),WEEKDAY(Applications!A1233),"")</f>
        <v/>
      </c>
      <c r="C1233" s="27">
        <f>IF(AND(D1233=1,ISNUMBER(Applications!A1233)),Applications!A1233-WEEKDAY(Applications!A1233,3),"")</f>
        <v/>
      </c>
      <c r="D1233" s="26">
        <f>IF(OR(UPPER(TRIM(Applications!I1233))="APPLIED",UPPER(TRIM(Applications!I1233))="INTERVIEWING",UPPER(TRIM(Applications!I1233))="REJECTED",UPPER(TRIM(Applications!I1233))="OFFER"),1,0)</f>
        <v/>
      </c>
      <c r="E1233" s="26">
        <f>IF(AND(ISNUMBER(Applications!M1233),OR(N(Applications!O1233)&gt;0,UPPER(TRIM(Applications!I1233))="INTERVIEWING",UPPER(TRIM(Applications!I1233))="OFFER")),Applications!M1233-WEEKDAY(Applications!M1233,3),"")</f>
        <v/>
      </c>
      <c r="F1233" s="26">
        <f>IF(AND(UPPER(TRIM(Applications!I1233))="SKIPPED",ISNUMBER(Applications!A1233)),Applications!A1233-WEEKDAY(Applications!A1233,3),"")</f>
        <v/>
      </c>
      <c r="G1233" s="26">
        <f>IF(AND(UPPER(TRIM(Applications!I1233))="BOOKMARKED",ISNUMBER(Applications!A1233)),Applications!A1233-WEEKDAY(Applications!A1233,3),"")</f>
        <v/>
      </c>
      <c r="H1233" s="26">
        <f>IF(AND(UPPER(TRIM(Applications!I1233))="NOT APPLIED",ISNUMBER(Applications!A1233)),Applications!A1233-WEEKDAY(Applications!A1233,3),"")</f>
        <v/>
      </c>
      <c r="I1233" s="26">
        <f>IF(AND(UPPER(TRIM(Applications!I1233))="REJECTED",ISNUMBER(Applications!M1233)),Applications!M1233-WEEKDAY(Applications!M1233,3),"")</f>
        <v/>
      </c>
      <c r="J1233" s="26">
        <f>IF(AND(UPPER(TRIM(Applications!I1233))="OFFER",ISNUMBER(Applications!M1233)),Applications!M1233-WEEKDAY(Applications!M1233,3),"")</f>
        <v/>
      </c>
      <c r="K1233" s="26">
        <f>IF(TRIM(Applications!J1233)="","",IFERROR(LOOKUP(2,1/ISNUMBER(SEARCH($R$2:$R$25,Applications!J1233)),$S$2:$S$25),""))</f>
        <v/>
      </c>
      <c r="L1233" s="26">
        <f>IF(K1233="","",IF(COUNTIF(K$2:K1233,K1233)=1,COUNTIF(K$2:K$2000,K1233)+(2001-ROW())/100000,""))</f>
        <v/>
      </c>
      <c r="M1233" s="26">
        <f>IF(TRIM(Applications!D1233)="","",TRIM(LEFT(TRIM(Applications!D1233),FIND(",",TRIM(Applications!D1233)&amp;",")-1)))</f>
        <v/>
      </c>
      <c r="N1233" s="26">
        <f>IF(M1233="","",IF(LEN(TRIM(LEFT(TRIM(MID(TRIM(Applications!D1233),FIND(",",TRIM(Applications!D1233)&amp;",")+1,200)),FIND(",",TRIM(MID(TRIM(Applications!D1233),FIND(",",TRIM(Applications!D1233)&amp;",")+1,200))&amp;",")-1)))=2,UPPER(TRIM(LEFT(TRIM(MID(TRIM(Applications!D1233),FIND(",",TRIM(Applications!D1233)&amp;",")+1,200)),FIND(",",TRIM(MID(TRIM(Applications!D1233),FIND(",",TRIM(Applications!D1233)&amp;",")+1,200))&amp;",")-1))),IFERROR(VLOOKUP(LOWER(TRIM(LEFT(TRIM(MID(TRIM(Applications!D1233),FIND(",",TRIM(Applications!D1233)&amp;",")+1,200)),FIND(",",TRIM(MID(TRIM(Applications!D1233),FIND(",",TRIM(Applications!D1233)&amp;",")+1,200))&amp;",")-1))),$U$2:$V$67,2,FALSE),"")))</f>
        <v/>
      </c>
      <c r="O1233" s="26">
        <f>IF(M1233="","",IF(N1233="",M1233,M1233&amp;", "&amp;N1233))</f>
        <v/>
      </c>
      <c r="P1233" s="26">
        <f>IF(O1233="","",IF(COUNTIF(O$2:O1233,O1233)=1,COUNTIF(O$2:O$2000,O1233)+(2001-ROW())/100000,""))</f>
        <v/>
      </c>
    </row>
    <row r="1234">
      <c r="A1234" s="26">
        <f>IF(AND(ISNUMBER(Applications!A1234),ISNUMBER(Applications!M1234),OR(UPPER(TRIM(Applications!I1234))="INTERVIEWING",UPPER(TRIM(Applications!I1234))="REJECTED",UPPER(TRIM(Applications!I1234))="OFFER")),IF(Applications!M1234&gt;=Applications!A1234,Applications!M1234-Applications!A1234,""),"")</f>
        <v/>
      </c>
      <c r="B1234" s="26">
        <f>IF(AND(D1234=1,ISNUMBER(Applications!A1234)),WEEKDAY(Applications!A1234),"")</f>
        <v/>
      </c>
      <c r="C1234" s="27">
        <f>IF(AND(D1234=1,ISNUMBER(Applications!A1234)),Applications!A1234-WEEKDAY(Applications!A1234,3),"")</f>
        <v/>
      </c>
      <c r="D1234" s="26">
        <f>IF(OR(UPPER(TRIM(Applications!I1234))="APPLIED",UPPER(TRIM(Applications!I1234))="INTERVIEWING",UPPER(TRIM(Applications!I1234))="REJECTED",UPPER(TRIM(Applications!I1234))="OFFER"),1,0)</f>
        <v/>
      </c>
      <c r="E1234" s="26">
        <f>IF(AND(ISNUMBER(Applications!M1234),OR(N(Applications!O1234)&gt;0,UPPER(TRIM(Applications!I1234))="INTERVIEWING",UPPER(TRIM(Applications!I1234))="OFFER")),Applications!M1234-WEEKDAY(Applications!M1234,3),"")</f>
        <v/>
      </c>
      <c r="F1234" s="26">
        <f>IF(AND(UPPER(TRIM(Applications!I1234))="SKIPPED",ISNUMBER(Applications!A1234)),Applications!A1234-WEEKDAY(Applications!A1234,3),"")</f>
        <v/>
      </c>
      <c r="G1234" s="26">
        <f>IF(AND(UPPER(TRIM(Applications!I1234))="BOOKMARKED",ISNUMBER(Applications!A1234)),Applications!A1234-WEEKDAY(Applications!A1234,3),"")</f>
        <v/>
      </c>
      <c r="H1234" s="26">
        <f>IF(AND(UPPER(TRIM(Applications!I1234))="NOT APPLIED",ISNUMBER(Applications!A1234)),Applications!A1234-WEEKDAY(Applications!A1234,3),"")</f>
        <v/>
      </c>
      <c r="I1234" s="26">
        <f>IF(AND(UPPER(TRIM(Applications!I1234))="REJECTED",ISNUMBER(Applications!M1234)),Applications!M1234-WEEKDAY(Applications!M1234,3),"")</f>
        <v/>
      </c>
      <c r="J1234" s="26">
        <f>IF(AND(UPPER(TRIM(Applications!I1234))="OFFER",ISNUMBER(Applications!M1234)),Applications!M1234-WEEKDAY(Applications!M1234,3),"")</f>
        <v/>
      </c>
      <c r="K1234" s="26">
        <f>IF(TRIM(Applications!J1234)="","",IFERROR(LOOKUP(2,1/ISNUMBER(SEARCH($R$2:$R$25,Applications!J1234)),$S$2:$S$25),""))</f>
        <v/>
      </c>
      <c r="L1234" s="26">
        <f>IF(K1234="","",IF(COUNTIF(K$2:K1234,K1234)=1,COUNTIF(K$2:K$2000,K1234)+(2001-ROW())/100000,""))</f>
        <v/>
      </c>
      <c r="M1234" s="26">
        <f>IF(TRIM(Applications!D1234)="","",TRIM(LEFT(TRIM(Applications!D1234),FIND(",",TRIM(Applications!D1234)&amp;",")-1)))</f>
        <v/>
      </c>
      <c r="N1234" s="26">
        <f>IF(M1234="","",IF(LEN(TRIM(LEFT(TRIM(MID(TRIM(Applications!D1234),FIND(",",TRIM(Applications!D1234)&amp;",")+1,200)),FIND(",",TRIM(MID(TRIM(Applications!D1234),FIND(",",TRIM(Applications!D1234)&amp;",")+1,200))&amp;",")-1)))=2,UPPER(TRIM(LEFT(TRIM(MID(TRIM(Applications!D1234),FIND(",",TRIM(Applications!D1234)&amp;",")+1,200)),FIND(",",TRIM(MID(TRIM(Applications!D1234),FIND(",",TRIM(Applications!D1234)&amp;",")+1,200))&amp;",")-1))),IFERROR(VLOOKUP(LOWER(TRIM(LEFT(TRIM(MID(TRIM(Applications!D1234),FIND(",",TRIM(Applications!D1234)&amp;",")+1,200)),FIND(",",TRIM(MID(TRIM(Applications!D1234),FIND(",",TRIM(Applications!D1234)&amp;",")+1,200))&amp;",")-1))),$U$2:$V$67,2,FALSE),"")))</f>
        <v/>
      </c>
      <c r="O1234" s="26">
        <f>IF(M1234="","",IF(N1234="",M1234,M1234&amp;", "&amp;N1234))</f>
        <v/>
      </c>
      <c r="P1234" s="26">
        <f>IF(O1234="","",IF(COUNTIF(O$2:O1234,O1234)=1,COUNTIF(O$2:O$2000,O1234)+(2001-ROW())/100000,""))</f>
        <v/>
      </c>
    </row>
    <row r="1235">
      <c r="A1235" s="26">
        <f>IF(AND(ISNUMBER(Applications!A1235),ISNUMBER(Applications!M1235),OR(UPPER(TRIM(Applications!I1235))="INTERVIEWING",UPPER(TRIM(Applications!I1235))="REJECTED",UPPER(TRIM(Applications!I1235))="OFFER")),IF(Applications!M1235&gt;=Applications!A1235,Applications!M1235-Applications!A1235,""),"")</f>
        <v/>
      </c>
      <c r="B1235" s="26">
        <f>IF(AND(D1235=1,ISNUMBER(Applications!A1235)),WEEKDAY(Applications!A1235),"")</f>
        <v/>
      </c>
      <c r="C1235" s="27">
        <f>IF(AND(D1235=1,ISNUMBER(Applications!A1235)),Applications!A1235-WEEKDAY(Applications!A1235,3),"")</f>
        <v/>
      </c>
      <c r="D1235" s="26">
        <f>IF(OR(UPPER(TRIM(Applications!I1235))="APPLIED",UPPER(TRIM(Applications!I1235))="INTERVIEWING",UPPER(TRIM(Applications!I1235))="REJECTED",UPPER(TRIM(Applications!I1235))="OFFER"),1,0)</f>
        <v/>
      </c>
      <c r="E1235" s="26">
        <f>IF(AND(ISNUMBER(Applications!M1235),OR(N(Applications!O1235)&gt;0,UPPER(TRIM(Applications!I1235))="INTERVIEWING",UPPER(TRIM(Applications!I1235))="OFFER")),Applications!M1235-WEEKDAY(Applications!M1235,3),"")</f>
        <v/>
      </c>
      <c r="F1235" s="26">
        <f>IF(AND(UPPER(TRIM(Applications!I1235))="SKIPPED",ISNUMBER(Applications!A1235)),Applications!A1235-WEEKDAY(Applications!A1235,3),"")</f>
        <v/>
      </c>
      <c r="G1235" s="26">
        <f>IF(AND(UPPER(TRIM(Applications!I1235))="BOOKMARKED",ISNUMBER(Applications!A1235)),Applications!A1235-WEEKDAY(Applications!A1235,3),"")</f>
        <v/>
      </c>
      <c r="H1235" s="26">
        <f>IF(AND(UPPER(TRIM(Applications!I1235))="NOT APPLIED",ISNUMBER(Applications!A1235)),Applications!A1235-WEEKDAY(Applications!A1235,3),"")</f>
        <v/>
      </c>
      <c r="I1235" s="26">
        <f>IF(AND(UPPER(TRIM(Applications!I1235))="REJECTED",ISNUMBER(Applications!M1235)),Applications!M1235-WEEKDAY(Applications!M1235,3),"")</f>
        <v/>
      </c>
      <c r="J1235" s="26">
        <f>IF(AND(UPPER(TRIM(Applications!I1235))="OFFER",ISNUMBER(Applications!M1235)),Applications!M1235-WEEKDAY(Applications!M1235,3),"")</f>
        <v/>
      </c>
      <c r="K1235" s="26">
        <f>IF(TRIM(Applications!J1235)="","",IFERROR(LOOKUP(2,1/ISNUMBER(SEARCH($R$2:$R$25,Applications!J1235)),$S$2:$S$25),""))</f>
        <v/>
      </c>
      <c r="L1235" s="26">
        <f>IF(K1235="","",IF(COUNTIF(K$2:K1235,K1235)=1,COUNTIF(K$2:K$2000,K1235)+(2001-ROW())/100000,""))</f>
        <v/>
      </c>
      <c r="M1235" s="26">
        <f>IF(TRIM(Applications!D1235)="","",TRIM(LEFT(TRIM(Applications!D1235),FIND(",",TRIM(Applications!D1235)&amp;",")-1)))</f>
        <v/>
      </c>
      <c r="N1235" s="26">
        <f>IF(M1235="","",IF(LEN(TRIM(LEFT(TRIM(MID(TRIM(Applications!D1235),FIND(",",TRIM(Applications!D1235)&amp;",")+1,200)),FIND(",",TRIM(MID(TRIM(Applications!D1235),FIND(",",TRIM(Applications!D1235)&amp;",")+1,200))&amp;",")-1)))=2,UPPER(TRIM(LEFT(TRIM(MID(TRIM(Applications!D1235),FIND(",",TRIM(Applications!D1235)&amp;",")+1,200)),FIND(",",TRIM(MID(TRIM(Applications!D1235),FIND(",",TRIM(Applications!D1235)&amp;",")+1,200))&amp;",")-1))),IFERROR(VLOOKUP(LOWER(TRIM(LEFT(TRIM(MID(TRIM(Applications!D1235),FIND(",",TRIM(Applications!D1235)&amp;",")+1,200)),FIND(",",TRIM(MID(TRIM(Applications!D1235),FIND(",",TRIM(Applications!D1235)&amp;",")+1,200))&amp;",")-1))),$U$2:$V$67,2,FALSE),"")))</f>
        <v/>
      </c>
      <c r="O1235" s="26">
        <f>IF(M1235="","",IF(N1235="",M1235,M1235&amp;", "&amp;N1235))</f>
        <v/>
      </c>
      <c r="P1235" s="26">
        <f>IF(O1235="","",IF(COUNTIF(O$2:O1235,O1235)=1,COUNTIF(O$2:O$2000,O1235)+(2001-ROW())/100000,""))</f>
        <v/>
      </c>
    </row>
    <row r="1236">
      <c r="A1236" s="26">
        <f>IF(AND(ISNUMBER(Applications!A1236),ISNUMBER(Applications!M1236),OR(UPPER(TRIM(Applications!I1236))="INTERVIEWING",UPPER(TRIM(Applications!I1236))="REJECTED",UPPER(TRIM(Applications!I1236))="OFFER")),IF(Applications!M1236&gt;=Applications!A1236,Applications!M1236-Applications!A1236,""),"")</f>
        <v/>
      </c>
      <c r="B1236" s="26">
        <f>IF(AND(D1236=1,ISNUMBER(Applications!A1236)),WEEKDAY(Applications!A1236),"")</f>
        <v/>
      </c>
      <c r="C1236" s="27">
        <f>IF(AND(D1236=1,ISNUMBER(Applications!A1236)),Applications!A1236-WEEKDAY(Applications!A1236,3),"")</f>
        <v/>
      </c>
      <c r="D1236" s="26">
        <f>IF(OR(UPPER(TRIM(Applications!I1236))="APPLIED",UPPER(TRIM(Applications!I1236))="INTERVIEWING",UPPER(TRIM(Applications!I1236))="REJECTED",UPPER(TRIM(Applications!I1236))="OFFER"),1,0)</f>
        <v/>
      </c>
      <c r="E1236" s="26">
        <f>IF(AND(ISNUMBER(Applications!M1236),OR(N(Applications!O1236)&gt;0,UPPER(TRIM(Applications!I1236))="INTERVIEWING",UPPER(TRIM(Applications!I1236))="OFFER")),Applications!M1236-WEEKDAY(Applications!M1236,3),"")</f>
        <v/>
      </c>
      <c r="F1236" s="26">
        <f>IF(AND(UPPER(TRIM(Applications!I1236))="SKIPPED",ISNUMBER(Applications!A1236)),Applications!A1236-WEEKDAY(Applications!A1236,3),"")</f>
        <v/>
      </c>
      <c r="G1236" s="26">
        <f>IF(AND(UPPER(TRIM(Applications!I1236))="BOOKMARKED",ISNUMBER(Applications!A1236)),Applications!A1236-WEEKDAY(Applications!A1236,3),"")</f>
        <v/>
      </c>
      <c r="H1236" s="26">
        <f>IF(AND(UPPER(TRIM(Applications!I1236))="NOT APPLIED",ISNUMBER(Applications!A1236)),Applications!A1236-WEEKDAY(Applications!A1236,3),"")</f>
        <v/>
      </c>
      <c r="I1236" s="26">
        <f>IF(AND(UPPER(TRIM(Applications!I1236))="REJECTED",ISNUMBER(Applications!M1236)),Applications!M1236-WEEKDAY(Applications!M1236,3),"")</f>
        <v/>
      </c>
      <c r="J1236" s="26">
        <f>IF(AND(UPPER(TRIM(Applications!I1236))="OFFER",ISNUMBER(Applications!M1236)),Applications!M1236-WEEKDAY(Applications!M1236,3),"")</f>
        <v/>
      </c>
      <c r="K1236" s="26">
        <f>IF(TRIM(Applications!J1236)="","",IFERROR(LOOKUP(2,1/ISNUMBER(SEARCH($R$2:$R$25,Applications!J1236)),$S$2:$S$25),""))</f>
        <v/>
      </c>
      <c r="L1236" s="26">
        <f>IF(K1236="","",IF(COUNTIF(K$2:K1236,K1236)=1,COUNTIF(K$2:K$2000,K1236)+(2001-ROW())/100000,""))</f>
        <v/>
      </c>
      <c r="M1236" s="26">
        <f>IF(TRIM(Applications!D1236)="","",TRIM(LEFT(TRIM(Applications!D1236),FIND(",",TRIM(Applications!D1236)&amp;",")-1)))</f>
        <v/>
      </c>
      <c r="N1236" s="26">
        <f>IF(M1236="","",IF(LEN(TRIM(LEFT(TRIM(MID(TRIM(Applications!D1236),FIND(",",TRIM(Applications!D1236)&amp;",")+1,200)),FIND(",",TRIM(MID(TRIM(Applications!D1236),FIND(",",TRIM(Applications!D1236)&amp;",")+1,200))&amp;",")-1)))=2,UPPER(TRIM(LEFT(TRIM(MID(TRIM(Applications!D1236),FIND(",",TRIM(Applications!D1236)&amp;",")+1,200)),FIND(",",TRIM(MID(TRIM(Applications!D1236),FIND(",",TRIM(Applications!D1236)&amp;",")+1,200))&amp;",")-1))),IFERROR(VLOOKUP(LOWER(TRIM(LEFT(TRIM(MID(TRIM(Applications!D1236),FIND(",",TRIM(Applications!D1236)&amp;",")+1,200)),FIND(",",TRIM(MID(TRIM(Applications!D1236),FIND(",",TRIM(Applications!D1236)&amp;",")+1,200))&amp;",")-1))),$U$2:$V$67,2,FALSE),"")))</f>
        <v/>
      </c>
      <c r="O1236" s="26">
        <f>IF(M1236="","",IF(N1236="",M1236,M1236&amp;", "&amp;N1236))</f>
        <v/>
      </c>
      <c r="P1236" s="26">
        <f>IF(O1236="","",IF(COUNTIF(O$2:O1236,O1236)=1,COUNTIF(O$2:O$2000,O1236)+(2001-ROW())/100000,""))</f>
        <v/>
      </c>
    </row>
    <row r="1237">
      <c r="A1237" s="26">
        <f>IF(AND(ISNUMBER(Applications!A1237),ISNUMBER(Applications!M1237),OR(UPPER(TRIM(Applications!I1237))="INTERVIEWING",UPPER(TRIM(Applications!I1237))="REJECTED",UPPER(TRIM(Applications!I1237))="OFFER")),IF(Applications!M1237&gt;=Applications!A1237,Applications!M1237-Applications!A1237,""),"")</f>
        <v/>
      </c>
      <c r="B1237" s="26">
        <f>IF(AND(D1237=1,ISNUMBER(Applications!A1237)),WEEKDAY(Applications!A1237),"")</f>
        <v/>
      </c>
      <c r="C1237" s="27">
        <f>IF(AND(D1237=1,ISNUMBER(Applications!A1237)),Applications!A1237-WEEKDAY(Applications!A1237,3),"")</f>
        <v/>
      </c>
      <c r="D1237" s="26">
        <f>IF(OR(UPPER(TRIM(Applications!I1237))="APPLIED",UPPER(TRIM(Applications!I1237))="INTERVIEWING",UPPER(TRIM(Applications!I1237))="REJECTED",UPPER(TRIM(Applications!I1237))="OFFER"),1,0)</f>
        <v/>
      </c>
      <c r="E1237" s="26">
        <f>IF(AND(ISNUMBER(Applications!M1237),OR(N(Applications!O1237)&gt;0,UPPER(TRIM(Applications!I1237))="INTERVIEWING",UPPER(TRIM(Applications!I1237))="OFFER")),Applications!M1237-WEEKDAY(Applications!M1237,3),"")</f>
        <v/>
      </c>
      <c r="F1237" s="26">
        <f>IF(AND(UPPER(TRIM(Applications!I1237))="SKIPPED",ISNUMBER(Applications!A1237)),Applications!A1237-WEEKDAY(Applications!A1237,3),"")</f>
        <v/>
      </c>
      <c r="G1237" s="26">
        <f>IF(AND(UPPER(TRIM(Applications!I1237))="BOOKMARKED",ISNUMBER(Applications!A1237)),Applications!A1237-WEEKDAY(Applications!A1237,3),"")</f>
        <v/>
      </c>
      <c r="H1237" s="26">
        <f>IF(AND(UPPER(TRIM(Applications!I1237))="NOT APPLIED",ISNUMBER(Applications!A1237)),Applications!A1237-WEEKDAY(Applications!A1237,3),"")</f>
        <v/>
      </c>
      <c r="I1237" s="26">
        <f>IF(AND(UPPER(TRIM(Applications!I1237))="REJECTED",ISNUMBER(Applications!M1237)),Applications!M1237-WEEKDAY(Applications!M1237,3),"")</f>
        <v/>
      </c>
      <c r="J1237" s="26">
        <f>IF(AND(UPPER(TRIM(Applications!I1237))="OFFER",ISNUMBER(Applications!M1237)),Applications!M1237-WEEKDAY(Applications!M1237,3),"")</f>
        <v/>
      </c>
      <c r="K1237" s="26">
        <f>IF(TRIM(Applications!J1237)="","",IFERROR(LOOKUP(2,1/ISNUMBER(SEARCH($R$2:$R$25,Applications!J1237)),$S$2:$S$25),""))</f>
        <v/>
      </c>
      <c r="L1237" s="26">
        <f>IF(K1237="","",IF(COUNTIF(K$2:K1237,K1237)=1,COUNTIF(K$2:K$2000,K1237)+(2001-ROW())/100000,""))</f>
        <v/>
      </c>
      <c r="M1237" s="26">
        <f>IF(TRIM(Applications!D1237)="","",TRIM(LEFT(TRIM(Applications!D1237),FIND(",",TRIM(Applications!D1237)&amp;",")-1)))</f>
        <v/>
      </c>
      <c r="N1237" s="26">
        <f>IF(M1237="","",IF(LEN(TRIM(LEFT(TRIM(MID(TRIM(Applications!D1237),FIND(",",TRIM(Applications!D1237)&amp;",")+1,200)),FIND(",",TRIM(MID(TRIM(Applications!D1237),FIND(",",TRIM(Applications!D1237)&amp;",")+1,200))&amp;",")-1)))=2,UPPER(TRIM(LEFT(TRIM(MID(TRIM(Applications!D1237),FIND(",",TRIM(Applications!D1237)&amp;",")+1,200)),FIND(",",TRIM(MID(TRIM(Applications!D1237),FIND(",",TRIM(Applications!D1237)&amp;",")+1,200))&amp;",")-1))),IFERROR(VLOOKUP(LOWER(TRIM(LEFT(TRIM(MID(TRIM(Applications!D1237),FIND(",",TRIM(Applications!D1237)&amp;",")+1,200)),FIND(",",TRIM(MID(TRIM(Applications!D1237),FIND(",",TRIM(Applications!D1237)&amp;",")+1,200))&amp;",")-1))),$U$2:$V$67,2,FALSE),"")))</f>
        <v/>
      </c>
      <c r="O1237" s="26">
        <f>IF(M1237="","",IF(N1237="",M1237,M1237&amp;", "&amp;N1237))</f>
        <v/>
      </c>
      <c r="P1237" s="26">
        <f>IF(O1237="","",IF(COUNTIF(O$2:O1237,O1237)=1,COUNTIF(O$2:O$2000,O1237)+(2001-ROW())/100000,""))</f>
        <v/>
      </c>
    </row>
    <row r="1238">
      <c r="A1238" s="26">
        <f>IF(AND(ISNUMBER(Applications!A1238),ISNUMBER(Applications!M1238),OR(UPPER(TRIM(Applications!I1238))="INTERVIEWING",UPPER(TRIM(Applications!I1238))="REJECTED",UPPER(TRIM(Applications!I1238))="OFFER")),IF(Applications!M1238&gt;=Applications!A1238,Applications!M1238-Applications!A1238,""),"")</f>
        <v/>
      </c>
      <c r="B1238" s="26">
        <f>IF(AND(D1238=1,ISNUMBER(Applications!A1238)),WEEKDAY(Applications!A1238),"")</f>
        <v/>
      </c>
      <c r="C1238" s="27">
        <f>IF(AND(D1238=1,ISNUMBER(Applications!A1238)),Applications!A1238-WEEKDAY(Applications!A1238,3),"")</f>
        <v/>
      </c>
      <c r="D1238" s="26">
        <f>IF(OR(UPPER(TRIM(Applications!I1238))="APPLIED",UPPER(TRIM(Applications!I1238))="INTERVIEWING",UPPER(TRIM(Applications!I1238))="REJECTED",UPPER(TRIM(Applications!I1238))="OFFER"),1,0)</f>
        <v/>
      </c>
      <c r="E1238" s="26">
        <f>IF(AND(ISNUMBER(Applications!M1238),OR(N(Applications!O1238)&gt;0,UPPER(TRIM(Applications!I1238))="INTERVIEWING",UPPER(TRIM(Applications!I1238))="OFFER")),Applications!M1238-WEEKDAY(Applications!M1238,3),"")</f>
        <v/>
      </c>
      <c r="F1238" s="26">
        <f>IF(AND(UPPER(TRIM(Applications!I1238))="SKIPPED",ISNUMBER(Applications!A1238)),Applications!A1238-WEEKDAY(Applications!A1238,3),"")</f>
        <v/>
      </c>
      <c r="G1238" s="26">
        <f>IF(AND(UPPER(TRIM(Applications!I1238))="BOOKMARKED",ISNUMBER(Applications!A1238)),Applications!A1238-WEEKDAY(Applications!A1238,3),"")</f>
        <v/>
      </c>
      <c r="H1238" s="26">
        <f>IF(AND(UPPER(TRIM(Applications!I1238))="NOT APPLIED",ISNUMBER(Applications!A1238)),Applications!A1238-WEEKDAY(Applications!A1238,3),"")</f>
        <v/>
      </c>
      <c r="I1238" s="26">
        <f>IF(AND(UPPER(TRIM(Applications!I1238))="REJECTED",ISNUMBER(Applications!M1238)),Applications!M1238-WEEKDAY(Applications!M1238,3),"")</f>
        <v/>
      </c>
      <c r="J1238" s="26">
        <f>IF(AND(UPPER(TRIM(Applications!I1238))="OFFER",ISNUMBER(Applications!M1238)),Applications!M1238-WEEKDAY(Applications!M1238,3),"")</f>
        <v/>
      </c>
      <c r="K1238" s="26">
        <f>IF(TRIM(Applications!J1238)="","",IFERROR(LOOKUP(2,1/ISNUMBER(SEARCH($R$2:$R$25,Applications!J1238)),$S$2:$S$25),""))</f>
        <v/>
      </c>
      <c r="L1238" s="26">
        <f>IF(K1238="","",IF(COUNTIF(K$2:K1238,K1238)=1,COUNTIF(K$2:K$2000,K1238)+(2001-ROW())/100000,""))</f>
        <v/>
      </c>
      <c r="M1238" s="26">
        <f>IF(TRIM(Applications!D1238)="","",TRIM(LEFT(TRIM(Applications!D1238),FIND(",",TRIM(Applications!D1238)&amp;",")-1)))</f>
        <v/>
      </c>
      <c r="N1238" s="26">
        <f>IF(M1238="","",IF(LEN(TRIM(LEFT(TRIM(MID(TRIM(Applications!D1238),FIND(",",TRIM(Applications!D1238)&amp;",")+1,200)),FIND(",",TRIM(MID(TRIM(Applications!D1238),FIND(",",TRIM(Applications!D1238)&amp;",")+1,200))&amp;",")-1)))=2,UPPER(TRIM(LEFT(TRIM(MID(TRIM(Applications!D1238),FIND(",",TRIM(Applications!D1238)&amp;",")+1,200)),FIND(",",TRIM(MID(TRIM(Applications!D1238),FIND(",",TRIM(Applications!D1238)&amp;",")+1,200))&amp;",")-1))),IFERROR(VLOOKUP(LOWER(TRIM(LEFT(TRIM(MID(TRIM(Applications!D1238),FIND(",",TRIM(Applications!D1238)&amp;",")+1,200)),FIND(",",TRIM(MID(TRIM(Applications!D1238),FIND(",",TRIM(Applications!D1238)&amp;",")+1,200))&amp;",")-1))),$U$2:$V$67,2,FALSE),"")))</f>
        <v/>
      </c>
      <c r="O1238" s="26">
        <f>IF(M1238="","",IF(N1238="",M1238,M1238&amp;", "&amp;N1238))</f>
        <v/>
      </c>
      <c r="P1238" s="26">
        <f>IF(O1238="","",IF(COUNTIF(O$2:O1238,O1238)=1,COUNTIF(O$2:O$2000,O1238)+(2001-ROW())/100000,""))</f>
        <v/>
      </c>
    </row>
    <row r="1239">
      <c r="A1239" s="26">
        <f>IF(AND(ISNUMBER(Applications!A1239),ISNUMBER(Applications!M1239),OR(UPPER(TRIM(Applications!I1239))="INTERVIEWING",UPPER(TRIM(Applications!I1239))="REJECTED",UPPER(TRIM(Applications!I1239))="OFFER")),IF(Applications!M1239&gt;=Applications!A1239,Applications!M1239-Applications!A1239,""),"")</f>
        <v/>
      </c>
      <c r="B1239" s="26">
        <f>IF(AND(D1239=1,ISNUMBER(Applications!A1239)),WEEKDAY(Applications!A1239),"")</f>
        <v/>
      </c>
      <c r="C1239" s="27">
        <f>IF(AND(D1239=1,ISNUMBER(Applications!A1239)),Applications!A1239-WEEKDAY(Applications!A1239,3),"")</f>
        <v/>
      </c>
      <c r="D1239" s="26">
        <f>IF(OR(UPPER(TRIM(Applications!I1239))="APPLIED",UPPER(TRIM(Applications!I1239))="INTERVIEWING",UPPER(TRIM(Applications!I1239))="REJECTED",UPPER(TRIM(Applications!I1239))="OFFER"),1,0)</f>
        <v/>
      </c>
      <c r="E1239" s="26">
        <f>IF(AND(ISNUMBER(Applications!M1239),OR(N(Applications!O1239)&gt;0,UPPER(TRIM(Applications!I1239))="INTERVIEWING",UPPER(TRIM(Applications!I1239))="OFFER")),Applications!M1239-WEEKDAY(Applications!M1239,3),"")</f>
        <v/>
      </c>
      <c r="F1239" s="26">
        <f>IF(AND(UPPER(TRIM(Applications!I1239))="SKIPPED",ISNUMBER(Applications!A1239)),Applications!A1239-WEEKDAY(Applications!A1239,3),"")</f>
        <v/>
      </c>
      <c r="G1239" s="26">
        <f>IF(AND(UPPER(TRIM(Applications!I1239))="BOOKMARKED",ISNUMBER(Applications!A1239)),Applications!A1239-WEEKDAY(Applications!A1239,3),"")</f>
        <v/>
      </c>
      <c r="H1239" s="26">
        <f>IF(AND(UPPER(TRIM(Applications!I1239))="NOT APPLIED",ISNUMBER(Applications!A1239)),Applications!A1239-WEEKDAY(Applications!A1239,3),"")</f>
        <v/>
      </c>
      <c r="I1239" s="26">
        <f>IF(AND(UPPER(TRIM(Applications!I1239))="REJECTED",ISNUMBER(Applications!M1239)),Applications!M1239-WEEKDAY(Applications!M1239,3),"")</f>
        <v/>
      </c>
      <c r="J1239" s="26">
        <f>IF(AND(UPPER(TRIM(Applications!I1239))="OFFER",ISNUMBER(Applications!M1239)),Applications!M1239-WEEKDAY(Applications!M1239,3),"")</f>
        <v/>
      </c>
      <c r="K1239" s="26">
        <f>IF(TRIM(Applications!J1239)="","",IFERROR(LOOKUP(2,1/ISNUMBER(SEARCH($R$2:$R$25,Applications!J1239)),$S$2:$S$25),""))</f>
        <v/>
      </c>
      <c r="L1239" s="26">
        <f>IF(K1239="","",IF(COUNTIF(K$2:K1239,K1239)=1,COUNTIF(K$2:K$2000,K1239)+(2001-ROW())/100000,""))</f>
        <v/>
      </c>
      <c r="M1239" s="26">
        <f>IF(TRIM(Applications!D1239)="","",TRIM(LEFT(TRIM(Applications!D1239),FIND(",",TRIM(Applications!D1239)&amp;",")-1)))</f>
        <v/>
      </c>
      <c r="N1239" s="26">
        <f>IF(M1239="","",IF(LEN(TRIM(LEFT(TRIM(MID(TRIM(Applications!D1239),FIND(",",TRIM(Applications!D1239)&amp;",")+1,200)),FIND(",",TRIM(MID(TRIM(Applications!D1239),FIND(",",TRIM(Applications!D1239)&amp;",")+1,200))&amp;",")-1)))=2,UPPER(TRIM(LEFT(TRIM(MID(TRIM(Applications!D1239),FIND(",",TRIM(Applications!D1239)&amp;",")+1,200)),FIND(",",TRIM(MID(TRIM(Applications!D1239),FIND(",",TRIM(Applications!D1239)&amp;",")+1,200))&amp;",")-1))),IFERROR(VLOOKUP(LOWER(TRIM(LEFT(TRIM(MID(TRIM(Applications!D1239),FIND(",",TRIM(Applications!D1239)&amp;",")+1,200)),FIND(",",TRIM(MID(TRIM(Applications!D1239),FIND(",",TRIM(Applications!D1239)&amp;",")+1,200))&amp;",")-1))),$U$2:$V$67,2,FALSE),"")))</f>
        <v/>
      </c>
      <c r="O1239" s="26">
        <f>IF(M1239="","",IF(N1239="",M1239,M1239&amp;", "&amp;N1239))</f>
        <v/>
      </c>
      <c r="P1239" s="26">
        <f>IF(O1239="","",IF(COUNTIF(O$2:O1239,O1239)=1,COUNTIF(O$2:O$2000,O1239)+(2001-ROW())/100000,""))</f>
        <v/>
      </c>
    </row>
    <row r="1240">
      <c r="A1240" s="26">
        <f>IF(AND(ISNUMBER(Applications!A1240),ISNUMBER(Applications!M1240),OR(UPPER(TRIM(Applications!I1240))="INTERVIEWING",UPPER(TRIM(Applications!I1240))="REJECTED",UPPER(TRIM(Applications!I1240))="OFFER")),IF(Applications!M1240&gt;=Applications!A1240,Applications!M1240-Applications!A1240,""),"")</f>
        <v/>
      </c>
      <c r="B1240" s="26">
        <f>IF(AND(D1240=1,ISNUMBER(Applications!A1240)),WEEKDAY(Applications!A1240),"")</f>
        <v/>
      </c>
      <c r="C1240" s="27">
        <f>IF(AND(D1240=1,ISNUMBER(Applications!A1240)),Applications!A1240-WEEKDAY(Applications!A1240,3),"")</f>
        <v/>
      </c>
      <c r="D1240" s="26">
        <f>IF(OR(UPPER(TRIM(Applications!I1240))="APPLIED",UPPER(TRIM(Applications!I1240))="INTERVIEWING",UPPER(TRIM(Applications!I1240))="REJECTED",UPPER(TRIM(Applications!I1240))="OFFER"),1,0)</f>
        <v/>
      </c>
      <c r="E1240" s="26">
        <f>IF(AND(ISNUMBER(Applications!M1240),OR(N(Applications!O1240)&gt;0,UPPER(TRIM(Applications!I1240))="INTERVIEWING",UPPER(TRIM(Applications!I1240))="OFFER")),Applications!M1240-WEEKDAY(Applications!M1240,3),"")</f>
        <v/>
      </c>
      <c r="F1240" s="26">
        <f>IF(AND(UPPER(TRIM(Applications!I1240))="SKIPPED",ISNUMBER(Applications!A1240)),Applications!A1240-WEEKDAY(Applications!A1240,3),"")</f>
        <v/>
      </c>
      <c r="G1240" s="26">
        <f>IF(AND(UPPER(TRIM(Applications!I1240))="BOOKMARKED",ISNUMBER(Applications!A1240)),Applications!A1240-WEEKDAY(Applications!A1240,3),"")</f>
        <v/>
      </c>
      <c r="H1240" s="26">
        <f>IF(AND(UPPER(TRIM(Applications!I1240))="NOT APPLIED",ISNUMBER(Applications!A1240)),Applications!A1240-WEEKDAY(Applications!A1240,3),"")</f>
        <v/>
      </c>
      <c r="I1240" s="26">
        <f>IF(AND(UPPER(TRIM(Applications!I1240))="REJECTED",ISNUMBER(Applications!M1240)),Applications!M1240-WEEKDAY(Applications!M1240,3),"")</f>
        <v/>
      </c>
      <c r="J1240" s="26">
        <f>IF(AND(UPPER(TRIM(Applications!I1240))="OFFER",ISNUMBER(Applications!M1240)),Applications!M1240-WEEKDAY(Applications!M1240,3),"")</f>
        <v/>
      </c>
      <c r="K1240" s="26">
        <f>IF(TRIM(Applications!J1240)="","",IFERROR(LOOKUP(2,1/ISNUMBER(SEARCH($R$2:$R$25,Applications!J1240)),$S$2:$S$25),""))</f>
        <v/>
      </c>
      <c r="L1240" s="26">
        <f>IF(K1240="","",IF(COUNTIF(K$2:K1240,K1240)=1,COUNTIF(K$2:K$2000,K1240)+(2001-ROW())/100000,""))</f>
        <v/>
      </c>
      <c r="M1240" s="26">
        <f>IF(TRIM(Applications!D1240)="","",TRIM(LEFT(TRIM(Applications!D1240),FIND(",",TRIM(Applications!D1240)&amp;",")-1)))</f>
        <v/>
      </c>
      <c r="N1240" s="26">
        <f>IF(M1240="","",IF(LEN(TRIM(LEFT(TRIM(MID(TRIM(Applications!D1240),FIND(",",TRIM(Applications!D1240)&amp;",")+1,200)),FIND(",",TRIM(MID(TRIM(Applications!D1240),FIND(",",TRIM(Applications!D1240)&amp;",")+1,200))&amp;",")-1)))=2,UPPER(TRIM(LEFT(TRIM(MID(TRIM(Applications!D1240),FIND(",",TRIM(Applications!D1240)&amp;",")+1,200)),FIND(",",TRIM(MID(TRIM(Applications!D1240),FIND(",",TRIM(Applications!D1240)&amp;",")+1,200))&amp;",")-1))),IFERROR(VLOOKUP(LOWER(TRIM(LEFT(TRIM(MID(TRIM(Applications!D1240),FIND(",",TRIM(Applications!D1240)&amp;",")+1,200)),FIND(",",TRIM(MID(TRIM(Applications!D1240),FIND(",",TRIM(Applications!D1240)&amp;",")+1,200))&amp;",")-1))),$U$2:$V$67,2,FALSE),"")))</f>
        <v/>
      </c>
      <c r="O1240" s="26">
        <f>IF(M1240="","",IF(N1240="",M1240,M1240&amp;", "&amp;N1240))</f>
        <v/>
      </c>
      <c r="P1240" s="26">
        <f>IF(O1240="","",IF(COUNTIF(O$2:O1240,O1240)=1,COUNTIF(O$2:O$2000,O1240)+(2001-ROW())/100000,""))</f>
        <v/>
      </c>
    </row>
    <row r="1241">
      <c r="A1241" s="26">
        <f>IF(AND(ISNUMBER(Applications!A1241),ISNUMBER(Applications!M1241),OR(UPPER(TRIM(Applications!I1241))="INTERVIEWING",UPPER(TRIM(Applications!I1241))="REJECTED",UPPER(TRIM(Applications!I1241))="OFFER")),IF(Applications!M1241&gt;=Applications!A1241,Applications!M1241-Applications!A1241,""),"")</f>
        <v/>
      </c>
      <c r="B1241" s="26">
        <f>IF(AND(D1241=1,ISNUMBER(Applications!A1241)),WEEKDAY(Applications!A1241),"")</f>
        <v/>
      </c>
      <c r="C1241" s="27">
        <f>IF(AND(D1241=1,ISNUMBER(Applications!A1241)),Applications!A1241-WEEKDAY(Applications!A1241,3),"")</f>
        <v/>
      </c>
      <c r="D1241" s="26">
        <f>IF(OR(UPPER(TRIM(Applications!I1241))="APPLIED",UPPER(TRIM(Applications!I1241))="INTERVIEWING",UPPER(TRIM(Applications!I1241))="REJECTED",UPPER(TRIM(Applications!I1241))="OFFER"),1,0)</f>
        <v/>
      </c>
      <c r="E1241" s="26">
        <f>IF(AND(ISNUMBER(Applications!M1241),OR(N(Applications!O1241)&gt;0,UPPER(TRIM(Applications!I1241))="INTERVIEWING",UPPER(TRIM(Applications!I1241))="OFFER")),Applications!M1241-WEEKDAY(Applications!M1241,3),"")</f>
        <v/>
      </c>
      <c r="F1241" s="26">
        <f>IF(AND(UPPER(TRIM(Applications!I1241))="SKIPPED",ISNUMBER(Applications!A1241)),Applications!A1241-WEEKDAY(Applications!A1241,3),"")</f>
        <v/>
      </c>
      <c r="G1241" s="26">
        <f>IF(AND(UPPER(TRIM(Applications!I1241))="BOOKMARKED",ISNUMBER(Applications!A1241)),Applications!A1241-WEEKDAY(Applications!A1241,3),"")</f>
        <v/>
      </c>
      <c r="H1241" s="26">
        <f>IF(AND(UPPER(TRIM(Applications!I1241))="NOT APPLIED",ISNUMBER(Applications!A1241)),Applications!A1241-WEEKDAY(Applications!A1241,3),"")</f>
        <v/>
      </c>
      <c r="I1241" s="26">
        <f>IF(AND(UPPER(TRIM(Applications!I1241))="REJECTED",ISNUMBER(Applications!M1241)),Applications!M1241-WEEKDAY(Applications!M1241,3),"")</f>
        <v/>
      </c>
      <c r="J1241" s="26">
        <f>IF(AND(UPPER(TRIM(Applications!I1241))="OFFER",ISNUMBER(Applications!M1241)),Applications!M1241-WEEKDAY(Applications!M1241,3),"")</f>
        <v/>
      </c>
      <c r="K1241" s="26">
        <f>IF(TRIM(Applications!J1241)="","",IFERROR(LOOKUP(2,1/ISNUMBER(SEARCH($R$2:$R$25,Applications!J1241)),$S$2:$S$25),""))</f>
        <v/>
      </c>
      <c r="L1241" s="26">
        <f>IF(K1241="","",IF(COUNTIF(K$2:K1241,K1241)=1,COUNTIF(K$2:K$2000,K1241)+(2001-ROW())/100000,""))</f>
        <v/>
      </c>
      <c r="M1241" s="26">
        <f>IF(TRIM(Applications!D1241)="","",TRIM(LEFT(TRIM(Applications!D1241),FIND(",",TRIM(Applications!D1241)&amp;",")-1)))</f>
        <v/>
      </c>
      <c r="N1241" s="26">
        <f>IF(M1241="","",IF(LEN(TRIM(LEFT(TRIM(MID(TRIM(Applications!D1241),FIND(",",TRIM(Applications!D1241)&amp;",")+1,200)),FIND(",",TRIM(MID(TRIM(Applications!D1241),FIND(",",TRIM(Applications!D1241)&amp;",")+1,200))&amp;",")-1)))=2,UPPER(TRIM(LEFT(TRIM(MID(TRIM(Applications!D1241),FIND(",",TRIM(Applications!D1241)&amp;",")+1,200)),FIND(",",TRIM(MID(TRIM(Applications!D1241),FIND(",",TRIM(Applications!D1241)&amp;",")+1,200))&amp;",")-1))),IFERROR(VLOOKUP(LOWER(TRIM(LEFT(TRIM(MID(TRIM(Applications!D1241),FIND(",",TRIM(Applications!D1241)&amp;",")+1,200)),FIND(",",TRIM(MID(TRIM(Applications!D1241),FIND(",",TRIM(Applications!D1241)&amp;",")+1,200))&amp;",")-1))),$U$2:$V$67,2,FALSE),"")))</f>
        <v/>
      </c>
      <c r="O1241" s="26">
        <f>IF(M1241="","",IF(N1241="",M1241,M1241&amp;", "&amp;N1241))</f>
        <v/>
      </c>
      <c r="P1241" s="26">
        <f>IF(O1241="","",IF(COUNTIF(O$2:O1241,O1241)=1,COUNTIF(O$2:O$2000,O1241)+(2001-ROW())/100000,""))</f>
        <v/>
      </c>
    </row>
    <row r="1242">
      <c r="A1242" s="26">
        <f>IF(AND(ISNUMBER(Applications!A1242),ISNUMBER(Applications!M1242),OR(UPPER(TRIM(Applications!I1242))="INTERVIEWING",UPPER(TRIM(Applications!I1242))="REJECTED",UPPER(TRIM(Applications!I1242))="OFFER")),IF(Applications!M1242&gt;=Applications!A1242,Applications!M1242-Applications!A1242,""),"")</f>
        <v/>
      </c>
      <c r="B1242" s="26">
        <f>IF(AND(D1242=1,ISNUMBER(Applications!A1242)),WEEKDAY(Applications!A1242),"")</f>
        <v/>
      </c>
      <c r="C1242" s="27">
        <f>IF(AND(D1242=1,ISNUMBER(Applications!A1242)),Applications!A1242-WEEKDAY(Applications!A1242,3),"")</f>
        <v/>
      </c>
      <c r="D1242" s="26">
        <f>IF(OR(UPPER(TRIM(Applications!I1242))="APPLIED",UPPER(TRIM(Applications!I1242))="INTERVIEWING",UPPER(TRIM(Applications!I1242))="REJECTED",UPPER(TRIM(Applications!I1242))="OFFER"),1,0)</f>
        <v/>
      </c>
      <c r="E1242" s="26">
        <f>IF(AND(ISNUMBER(Applications!M1242),OR(N(Applications!O1242)&gt;0,UPPER(TRIM(Applications!I1242))="INTERVIEWING",UPPER(TRIM(Applications!I1242))="OFFER")),Applications!M1242-WEEKDAY(Applications!M1242,3),"")</f>
        <v/>
      </c>
      <c r="F1242" s="26">
        <f>IF(AND(UPPER(TRIM(Applications!I1242))="SKIPPED",ISNUMBER(Applications!A1242)),Applications!A1242-WEEKDAY(Applications!A1242,3),"")</f>
        <v/>
      </c>
      <c r="G1242" s="26">
        <f>IF(AND(UPPER(TRIM(Applications!I1242))="BOOKMARKED",ISNUMBER(Applications!A1242)),Applications!A1242-WEEKDAY(Applications!A1242,3),"")</f>
        <v/>
      </c>
      <c r="H1242" s="26">
        <f>IF(AND(UPPER(TRIM(Applications!I1242))="NOT APPLIED",ISNUMBER(Applications!A1242)),Applications!A1242-WEEKDAY(Applications!A1242,3),"")</f>
        <v/>
      </c>
      <c r="I1242" s="26">
        <f>IF(AND(UPPER(TRIM(Applications!I1242))="REJECTED",ISNUMBER(Applications!M1242)),Applications!M1242-WEEKDAY(Applications!M1242,3),"")</f>
        <v/>
      </c>
      <c r="J1242" s="26">
        <f>IF(AND(UPPER(TRIM(Applications!I1242))="OFFER",ISNUMBER(Applications!M1242)),Applications!M1242-WEEKDAY(Applications!M1242,3),"")</f>
        <v/>
      </c>
      <c r="K1242" s="26">
        <f>IF(TRIM(Applications!J1242)="","",IFERROR(LOOKUP(2,1/ISNUMBER(SEARCH($R$2:$R$25,Applications!J1242)),$S$2:$S$25),""))</f>
        <v/>
      </c>
      <c r="L1242" s="26">
        <f>IF(K1242="","",IF(COUNTIF(K$2:K1242,K1242)=1,COUNTIF(K$2:K$2000,K1242)+(2001-ROW())/100000,""))</f>
        <v/>
      </c>
      <c r="M1242" s="26">
        <f>IF(TRIM(Applications!D1242)="","",TRIM(LEFT(TRIM(Applications!D1242),FIND(",",TRIM(Applications!D1242)&amp;",")-1)))</f>
        <v/>
      </c>
      <c r="N1242" s="26">
        <f>IF(M1242="","",IF(LEN(TRIM(LEFT(TRIM(MID(TRIM(Applications!D1242),FIND(",",TRIM(Applications!D1242)&amp;",")+1,200)),FIND(",",TRIM(MID(TRIM(Applications!D1242),FIND(",",TRIM(Applications!D1242)&amp;",")+1,200))&amp;",")-1)))=2,UPPER(TRIM(LEFT(TRIM(MID(TRIM(Applications!D1242),FIND(",",TRIM(Applications!D1242)&amp;",")+1,200)),FIND(",",TRIM(MID(TRIM(Applications!D1242),FIND(",",TRIM(Applications!D1242)&amp;",")+1,200))&amp;",")-1))),IFERROR(VLOOKUP(LOWER(TRIM(LEFT(TRIM(MID(TRIM(Applications!D1242),FIND(",",TRIM(Applications!D1242)&amp;",")+1,200)),FIND(",",TRIM(MID(TRIM(Applications!D1242),FIND(",",TRIM(Applications!D1242)&amp;",")+1,200))&amp;",")-1))),$U$2:$V$67,2,FALSE),"")))</f>
        <v/>
      </c>
      <c r="O1242" s="26">
        <f>IF(M1242="","",IF(N1242="",M1242,M1242&amp;", "&amp;N1242))</f>
        <v/>
      </c>
      <c r="P1242" s="26">
        <f>IF(O1242="","",IF(COUNTIF(O$2:O1242,O1242)=1,COUNTIF(O$2:O$2000,O1242)+(2001-ROW())/100000,""))</f>
        <v/>
      </c>
    </row>
    <row r="1243">
      <c r="A1243" s="26">
        <f>IF(AND(ISNUMBER(Applications!A1243),ISNUMBER(Applications!M1243),OR(UPPER(TRIM(Applications!I1243))="INTERVIEWING",UPPER(TRIM(Applications!I1243))="REJECTED",UPPER(TRIM(Applications!I1243))="OFFER")),IF(Applications!M1243&gt;=Applications!A1243,Applications!M1243-Applications!A1243,""),"")</f>
        <v/>
      </c>
      <c r="B1243" s="26">
        <f>IF(AND(D1243=1,ISNUMBER(Applications!A1243)),WEEKDAY(Applications!A1243),"")</f>
        <v/>
      </c>
      <c r="C1243" s="27">
        <f>IF(AND(D1243=1,ISNUMBER(Applications!A1243)),Applications!A1243-WEEKDAY(Applications!A1243,3),"")</f>
        <v/>
      </c>
      <c r="D1243" s="26">
        <f>IF(OR(UPPER(TRIM(Applications!I1243))="APPLIED",UPPER(TRIM(Applications!I1243))="INTERVIEWING",UPPER(TRIM(Applications!I1243))="REJECTED",UPPER(TRIM(Applications!I1243))="OFFER"),1,0)</f>
        <v/>
      </c>
      <c r="E1243" s="26">
        <f>IF(AND(ISNUMBER(Applications!M1243),OR(N(Applications!O1243)&gt;0,UPPER(TRIM(Applications!I1243))="INTERVIEWING",UPPER(TRIM(Applications!I1243))="OFFER")),Applications!M1243-WEEKDAY(Applications!M1243,3),"")</f>
        <v/>
      </c>
      <c r="F1243" s="26">
        <f>IF(AND(UPPER(TRIM(Applications!I1243))="SKIPPED",ISNUMBER(Applications!A1243)),Applications!A1243-WEEKDAY(Applications!A1243,3),"")</f>
        <v/>
      </c>
      <c r="G1243" s="26">
        <f>IF(AND(UPPER(TRIM(Applications!I1243))="BOOKMARKED",ISNUMBER(Applications!A1243)),Applications!A1243-WEEKDAY(Applications!A1243,3),"")</f>
        <v/>
      </c>
      <c r="H1243" s="26">
        <f>IF(AND(UPPER(TRIM(Applications!I1243))="NOT APPLIED",ISNUMBER(Applications!A1243)),Applications!A1243-WEEKDAY(Applications!A1243,3),"")</f>
        <v/>
      </c>
      <c r="I1243" s="26">
        <f>IF(AND(UPPER(TRIM(Applications!I1243))="REJECTED",ISNUMBER(Applications!M1243)),Applications!M1243-WEEKDAY(Applications!M1243,3),"")</f>
        <v/>
      </c>
      <c r="J1243" s="26">
        <f>IF(AND(UPPER(TRIM(Applications!I1243))="OFFER",ISNUMBER(Applications!M1243)),Applications!M1243-WEEKDAY(Applications!M1243,3),"")</f>
        <v/>
      </c>
      <c r="K1243" s="26">
        <f>IF(TRIM(Applications!J1243)="","",IFERROR(LOOKUP(2,1/ISNUMBER(SEARCH($R$2:$R$25,Applications!J1243)),$S$2:$S$25),""))</f>
        <v/>
      </c>
      <c r="L1243" s="26">
        <f>IF(K1243="","",IF(COUNTIF(K$2:K1243,K1243)=1,COUNTIF(K$2:K$2000,K1243)+(2001-ROW())/100000,""))</f>
        <v/>
      </c>
      <c r="M1243" s="26">
        <f>IF(TRIM(Applications!D1243)="","",TRIM(LEFT(TRIM(Applications!D1243),FIND(",",TRIM(Applications!D1243)&amp;",")-1)))</f>
        <v/>
      </c>
      <c r="N1243" s="26">
        <f>IF(M1243="","",IF(LEN(TRIM(LEFT(TRIM(MID(TRIM(Applications!D1243),FIND(",",TRIM(Applications!D1243)&amp;",")+1,200)),FIND(",",TRIM(MID(TRIM(Applications!D1243),FIND(",",TRIM(Applications!D1243)&amp;",")+1,200))&amp;",")-1)))=2,UPPER(TRIM(LEFT(TRIM(MID(TRIM(Applications!D1243),FIND(",",TRIM(Applications!D1243)&amp;",")+1,200)),FIND(",",TRIM(MID(TRIM(Applications!D1243),FIND(",",TRIM(Applications!D1243)&amp;",")+1,200))&amp;",")-1))),IFERROR(VLOOKUP(LOWER(TRIM(LEFT(TRIM(MID(TRIM(Applications!D1243),FIND(",",TRIM(Applications!D1243)&amp;",")+1,200)),FIND(",",TRIM(MID(TRIM(Applications!D1243),FIND(",",TRIM(Applications!D1243)&amp;",")+1,200))&amp;",")-1))),$U$2:$V$67,2,FALSE),"")))</f>
        <v/>
      </c>
      <c r="O1243" s="26">
        <f>IF(M1243="","",IF(N1243="",M1243,M1243&amp;", "&amp;N1243))</f>
        <v/>
      </c>
      <c r="P1243" s="26">
        <f>IF(O1243="","",IF(COUNTIF(O$2:O1243,O1243)=1,COUNTIF(O$2:O$2000,O1243)+(2001-ROW())/100000,""))</f>
        <v/>
      </c>
    </row>
    <row r="1244">
      <c r="A1244" s="26">
        <f>IF(AND(ISNUMBER(Applications!A1244),ISNUMBER(Applications!M1244),OR(UPPER(TRIM(Applications!I1244))="INTERVIEWING",UPPER(TRIM(Applications!I1244))="REJECTED",UPPER(TRIM(Applications!I1244))="OFFER")),IF(Applications!M1244&gt;=Applications!A1244,Applications!M1244-Applications!A1244,""),"")</f>
        <v/>
      </c>
      <c r="B1244" s="26">
        <f>IF(AND(D1244=1,ISNUMBER(Applications!A1244)),WEEKDAY(Applications!A1244),"")</f>
        <v/>
      </c>
      <c r="C1244" s="27">
        <f>IF(AND(D1244=1,ISNUMBER(Applications!A1244)),Applications!A1244-WEEKDAY(Applications!A1244,3),"")</f>
        <v/>
      </c>
      <c r="D1244" s="26">
        <f>IF(OR(UPPER(TRIM(Applications!I1244))="APPLIED",UPPER(TRIM(Applications!I1244))="INTERVIEWING",UPPER(TRIM(Applications!I1244))="REJECTED",UPPER(TRIM(Applications!I1244))="OFFER"),1,0)</f>
        <v/>
      </c>
      <c r="E1244" s="26">
        <f>IF(AND(ISNUMBER(Applications!M1244),OR(N(Applications!O1244)&gt;0,UPPER(TRIM(Applications!I1244))="INTERVIEWING",UPPER(TRIM(Applications!I1244))="OFFER")),Applications!M1244-WEEKDAY(Applications!M1244,3),"")</f>
        <v/>
      </c>
      <c r="F1244" s="26">
        <f>IF(AND(UPPER(TRIM(Applications!I1244))="SKIPPED",ISNUMBER(Applications!A1244)),Applications!A1244-WEEKDAY(Applications!A1244,3),"")</f>
        <v/>
      </c>
      <c r="G1244" s="26">
        <f>IF(AND(UPPER(TRIM(Applications!I1244))="BOOKMARKED",ISNUMBER(Applications!A1244)),Applications!A1244-WEEKDAY(Applications!A1244,3),"")</f>
        <v/>
      </c>
      <c r="H1244" s="26">
        <f>IF(AND(UPPER(TRIM(Applications!I1244))="NOT APPLIED",ISNUMBER(Applications!A1244)),Applications!A1244-WEEKDAY(Applications!A1244,3),"")</f>
        <v/>
      </c>
      <c r="I1244" s="26">
        <f>IF(AND(UPPER(TRIM(Applications!I1244))="REJECTED",ISNUMBER(Applications!M1244)),Applications!M1244-WEEKDAY(Applications!M1244,3),"")</f>
        <v/>
      </c>
      <c r="J1244" s="26">
        <f>IF(AND(UPPER(TRIM(Applications!I1244))="OFFER",ISNUMBER(Applications!M1244)),Applications!M1244-WEEKDAY(Applications!M1244,3),"")</f>
        <v/>
      </c>
      <c r="K1244" s="26">
        <f>IF(TRIM(Applications!J1244)="","",IFERROR(LOOKUP(2,1/ISNUMBER(SEARCH($R$2:$R$25,Applications!J1244)),$S$2:$S$25),""))</f>
        <v/>
      </c>
      <c r="L1244" s="26">
        <f>IF(K1244="","",IF(COUNTIF(K$2:K1244,K1244)=1,COUNTIF(K$2:K$2000,K1244)+(2001-ROW())/100000,""))</f>
        <v/>
      </c>
      <c r="M1244" s="26">
        <f>IF(TRIM(Applications!D1244)="","",TRIM(LEFT(TRIM(Applications!D1244),FIND(",",TRIM(Applications!D1244)&amp;",")-1)))</f>
        <v/>
      </c>
      <c r="N1244" s="26">
        <f>IF(M1244="","",IF(LEN(TRIM(LEFT(TRIM(MID(TRIM(Applications!D1244),FIND(",",TRIM(Applications!D1244)&amp;",")+1,200)),FIND(",",TRIM(MID(TRIM(Applications!D1244),FIND(",",TRIM(Applications!D1244)&amp;",")+1,200))&amp;",")-1)))=2,UPPER(TRIM(LEFT(TRIM(MID(TRIM(Applications!D1244),FIND(",",TRIM(Applications!D1244)&amp;",")+1,200)),FIND(",",TRIM(MID(TRIM(Applications!D1244),FIND(",",TRIM(Applications!D1244)&amp;",")+1,200))&amp;",")-1))),IFERROR(VLOOKUP(LOWER(TRIM(LEFT(TRIM(MID(TRIM(Applications!D1244),FIND(",",TRIM(Applications!D1244)&amp;",")+1,200)),FIND(",",TRIM(MID(TRIM(Applications!D1244),FIND(",",TRIM(Applications!D1244)&amp;",")+1,200))&amp;",")-1))),$U$2:$V$67,2,FALSE),"")))</f>
        <v/>
      </c>
      <c r="O1244" s="26">
        <f>IF(M1244="","",IF(N1244="",M1244,M1244&amp;", "&amp;N1244))</f>
        <v/>
      </c>
      <c r="P1244" s="26">
        <f>IF(O1244="","",IF(COUNTIF(O$2:O1244,O1244)=1,COUNTIF(O$2:O$2000,O1244)+(2001-ROW())/100000,""))</f>
        <v/>
      </c>
    </row>
    <row r="1245">
      <c r="A1245" s="26">
        <f>IF(AND(ISNUMBER(Applications!A1245),ISNUMBER(Applications!M1245),OR(UPPER(TRIM(Applications!I1245))="INTERVIEWING",UPPER(TRIM(Applications!I1245))="REJECTED",UPPER(TRIM(Applications!I1245))="OFFER")),IF(Applications!M1245&gt;=Applications!A1245,Applications!M1245-Applications!A1245,""),"")</f>
        <v/>
      </c>
      <c r="B1245" s="26">
        <f>IF(AND(D1245=1,ISNUMBER(Applications!A1245)),WEEKDAY(Applications!A1245),"")</f>
        <v/>
      </c>
      <c r="C1245" s="27">
        <f>IF(AND(D1245=1,ISNUMBER(Applications!A1245)),Applications!A1245-WEEKDAY(Applications!A1245,3),"")</f>
        <v/>
      </c>
      <c r="D1245" s="26">
        <f>IF(OR(UPPER(TRIM(Applications!I1245))="APPLIED",UPPER(TRIM(Applications!I1245))="INTERVIEWING",UPPER(TRIM(Applications!I1245))="REJECTED",UPPER(TRIM(Applications!I1245))="OFFER"),1,0)</f>
        <v/>
      </c>
      <c r="E1245" s="26">
        <f>IF(AND(ISNUMBER(Applications!M1245),OR(N(Applications!O1245)&gt;0,UPPER(TRIM(Applications!I1245))="INTERVIEWING",UPPER(TRIM(Applications!I1245))="OFFER")),Applications!M1245-WEEKDAY(Applications!M1245,3),"")</f>
        <v/>
      </c>
      <c r="F1245" s="26">
        <f>IF(AND(UPPER(TRIM(Applications!I1245))="SKIPPED",ISNUMBER(Applications!A1245)),Applications!A1245-WEEKDAY(Applications!A1245,3),"")</f>
        <v/>
      </c>
      <c r="G1245" s="26">
        <f>IF(AND(UPPER(TRIM(Applications!I1245))="BOOKMARKED",ISNUMBER(Applications!A1245)),Applications!A1245-WEEKDAY(Applications!A1245,3),"")</f>
        <v/>
      </c>
      <c r="H1245" s="26">
        <f>IF(AND(UPPER(TRIM(Applications!I1245))="NOT APPLIED",ISNUMBER(Applications!A1245)),Applications!A1245-WEEKDAY(Applications!A1245,3),"")</f>
        <v/>
      </c>
      <c r="I1245" s="26">
        <f>IF(AND(UPPER(TRIM(Applications!I1245))="REJECTED",ISNUMBER(Applications!M1245)),Applications!M1245-WEEKDAY(Applications!M1245,3),"")</f>
        <v/>
      </c>
      <c r="J1245" s="26">
        <f>IF(AND(UPPER(TRIM(Applications!I1245))="OFFER",ISNUMBER(Applications!M1245)),Applications!M1245-WEEKDAY(Applications!M1245,3),"")</f>
        <v/>
      </c>
      <c r="K1245" s="26">
        <f>IF(TRIM(Applications!J1245)="","",IFERROR(LOOKUP(2,1/ISNUMBER(SEARCH($R$2:$R$25,Applications!J1245)),$S$2:$S$25),""))</f>
        <v/>
      </c>
      <c r="L1245" s="26">
        <f>IF(K1245="","",IF(COUNTIF(K$2:K1245,K1245)=1,COUNTIF(K$2:K$2000,K1245)+(2001-ROW())/100000,""))</f>
        <v/>
      </c>
      <c r="M1245" s="26">
        <f>IF(TRIM(Applications!D1245)="","",TRIM(LEFT(TRIM(Applications!D1245),FIND(",",TRIM(Applications!D1245)&amp;",")-1)))</f>
        <v/>
      </c>
      <c r="N1245" s="26">
        <f>IF(M1245="","",IF(LEN(TRIM(LEFT(TRIM(MID(TRIM(Applications!D1245),FIND(",",TRIM(Applications!D1245)&amp;",")+1,200)),FIND(",",TRIM(MID(TRIM(Applications!D1245),FIND(",",TRIM(Applications!D1245)&amp;",")+1,200))&amp;",")-1)))=2,UPPER(TRIM(LEFT(TRIM(MID(TRIM(Applications!D1245),FIND(",",TRIM(Applications!D1245)&amp;",")+1,200)),FIND(",",TRIM(MID(TRIM(Applications!D1245),FIND(",",TRIM(Applications!D1245)&amp;",")+1,200))&amp;",")-1))),IFERROR(VLOOKUP(LOWER(TRIM(LEFT(TRIM(MID(TRIM(Applications!D1245),FIND(",",TRIM(Applications!D1245)&amp;",")+1,200)),FIND(",",TRIM(MID(TRIM(Applications!D1245),FIND(",",TRIM(Applications!D1245)&amp;",")+1,200))&amp;",")-1))),$U$2:$V$67,2,FALSE),"")))</f>
        <v/>
      </c>
      <c r="O1245" s="26">
        <f>IF(M1245="","",IF(N1245="",M1245,M1245&amp;", "&amp;N1245))</f>
        <v/>
      </c>
      <c r="P1245" s="26">
        <f>IF(O1245="","",IF(COUNTIF(O$2:O1245,O1245)=1,COUNTIF(O$2:O$2000,O1245)+(2001-ROW())/100000,""))</f>
        <v/>
      </c>
    </row>
    <row r="1246">
      <c r="A1246" s="26">
        <f>IF(AND(ISNUMBER(Applications!A1246),ISNUMBER(Applications!M1246),OR(UPPER(TRIM(Applications!I1246))="INTERVIEWING",UPPER(TRIM(Applications!I1246))="REJECTED",UPPER(TRIM(Applications!I1246))="OFFER")),IF(Applications!M1246&gt;=Applications!A1246,Applications!M1246-Applications!A1246,""),"")</f>
        <v/>
      </c>
      <c r="B1246" s="26">
        <f>IF(AND(D1246=1,ISNUMBER(Applications!A1246)),WEEKDAY(Applications!A1246),"")</f>
        <v/>
      </c>
      <c r="C1246" s="27">
        <f>IF(AND(D1246=1,ISNUMBER(Applications!A1246)),Applications!A1246-WEEKDAY(Applications!A1246,3),"")</f>
        <v/>
      </c>
      <c r="D1246" s="26">
        <f>IF(OR(UPPER(TRIM(Applications!I1246))="APPLIED",UPPER(TRIM(Applications!I1246))="INTERVIEWING",UPPER(TRIM(Applications!I1246))="REJECTED",UPPER(TRIM(Applications!I1246))="OFFER"),1,0)</f>
        <v/>
      </c>
      <c r="E1246" s="26">
        <f>IF(AND(ISNUMBER(Applications!M1246),OR(N(Applications!O1246)&gt;0,UPPER(TRIM(Applications!I1246))="INTERVIEWING",UPPER(TRIM(Applications!I1246))="OFFER")),Applications!M1246-WEEKDAY(Applications!M1246,3),"")</f>
        <v/>
      </c>
      <c r="F1246" s="26">
        <f>IF(AND(UPPER(TRIM(Applications!I1246))="SKIPPED",ISNUMBER(Applications!A1246)),Applications!A1246-WEEKDAY(Applications!A1246,3),"")</f>
        <v/>
      </c>
      <c r="G1246" s="26">
        <f>IF(AND(UPPER(TRIM(Applications!I1246))="BOOKMARKED",ISNUMBER(Applications!A1246)),Applications!A1246-WEEKDAY(Applications!A1246,3),"")</f>
        <v/>
      </c>
      <c r="H1246" s="26">
        <f>IF(AND(UPPER(TRIM(Applications!I1246))="NOT APPLIED",ISNUMBER(Applications!A1246)),Applications!A1246-WEEKDAY(Applications!A1246,3),"")</f>
        <v/>
      </c>
      <c r="I1246" s="26">
        <f>IF(AND(UPPER(TRIM(Applications!I1246))="REJECTED",ISNUMBER(Applications!M1246)),Applications!M1246-WEEKDAY(Applications!M1246,3),"")</f>
        <v/>
      </c>
      <c r="J1246" s="26">
        <f>IF(AND(UPPER(TRIM(Applications!I1246))="OFFER",ISNUMBER(Applications!M1246)),Applications!M1246-WEEKDAY(Applications!M1246,3),"")</f>
        <v/>
      </c>
      <c r="K1246" s="26">
        <f>IF(TRIM(Applications!J1246)="","",IFERROR(LOOKUP(2,1/ISNUMBER(SEARCH($R$2:$R$25,Applications!J1246)),$S$2:$S$25),""))</f>
        <v/>
      </c>
      <c r="L1246" s="26">
        <f>IF(K1246="","",IF(COUNTIF(K$2:K1246,K1246)=1,COUNTIF(K$2:K$2000,K1246)+(2001-ROW())/100000,""))</f>
        <v/>
      </c>
      <c r="M1246" s="26">
        <f>IF(TRIM(Applications!D1246)="","",TRIM(LEFT(TRIM(Applications!D1246),FIND(",",TRIM(Applications!D1246)&amp;",")-1)))</f>
        <v/>
      </c>
      <c r="N1246" s="26">
        <f>IF(M1246="","",IF(LEN(TRIM(LEFT(TRIM(MID(TRIM(Applications!D1246),FIND(",",TRIM(Applications!D1246)&amp;",")+1,200)),FIND(",",TRIM(MID(TRIM(Applications!D1246),FIND(",",TRIM(Applications!D1246)&amp;",")+1,200))&amp;",")-1)))=2,UPPER(TRIM(LEFT(TRIM(MID(TRIM(Applications!D1246),FIND(",",TRIM(Applications!D1246)&amp;",")+1,200)),FIND(",",TRIM(MID(TRIM(Applications!D1246),FIND(",",TRIM(Applications!D1246)&amp;",")+1,200))&amp;",")-1))),IFERROR(VLOOKUP(LOWER(TRIM(LEFT(TRIM(MID(TRIM(Applications!D1246),FIND(",",TRIM(Applications!D1246)&amp;",")+1,200)),FIND(",",TRIM(MID(TRIM(Applications!D1246),FIND(",",TRIM(Applications!D1246)&amp;",")+1,200))&amp;",")-1))),$U$2:$V$67,2,FALSE),"")))</f>
        <v/>
      </c>
      <c r="O1246" s="26">
        <f>IF(M1246="","",IF(N1246="",M1246,M1246&amp;", "&amp;N1246))</f>
        <v/>
      </c>
      <c r="P1246" s="26">
        <f>IF(O1246="","",IF(COUNTIF(O$2:O1246,O1246)=1,COUNTIF(O$2:O$2000,O1246)+(2001-ROW())/100000,""))</f>
        <v/>
      </c>
    </row>
    <row r="1247">
      <c r="A1247" s="26">
        <f>IF(AND(ISNUMBER(Applications!A1247),ISNUMBER(Applications!M1247),OR(UPPER(TRIM(Applications!I1247))="INTERVIEWING",UPPER(TRIM(Applications!I1247))="REJECTED",UPPER(TRIM(Applications!I1247))="OFFER")),IF(Applications!M1247&gt;=Applications!A1247,Applications!M1247-Applications!A1247,""),"")</f>
        <v/>
      </c>
      <c r="B1247" s="26">
        <f>IF(AND(D1247=1,ISNUMBER(Applications!A1247)),WEEKDAY(Applications!A1247),"")</f>
        <v/>
      </c>
      <c r="C1247" s="27">
        <f>IF(AND(D1247=1,ISNUMBER(Applications!A1247)),Applications!A1247-WEEKDAY(Applications!A1247,3),"")</f>
        <v/>
      </c>
      <c r="D1247" s="26">
        <f>IF(OR(UPPER(TRIM(Applications!I1247))="APPLIED",UPPER(TRIM(Applications!I1247))="INTERVIEWING",UPPER(TRIM(Applications!I1247))="REJECTED",UPPER(TRIM(Applications!I1247))="OFFER"),1,0)</f>
        <v/>
      </c>
      <c r="E1247" s="26">
        <f>IF(AND(ISNUMBER(Applications!M1247),OR(N(Applications!O1247)&gt;0,UPPER(TRIM(Applications!I1247))="INTERVIEWING",UPPER(TRIM(Applications!I1247))="OFFER")),Applications!M1247-WEEKDAY(Applications!M1247,3),"")</f>
        <v/>
      </c>
      <c r="F1247" s="26">
        <f>IF(AND(UPPER(TRIM(Applications!I1247))="SKIPPED",ISNUMBER(Applications!A1247)),Applications!A1247-WEEKDAY(Applications!A1247,3),"")</f>
        <v/>
      </c>
      <c r="G1247" s="26">
        <f>IF(AND(UPPER(TRIM(Applications!I1247))="BOOKMARKED",ISNUMBER(Applications!A1247)),Applications!A1247-WEEKDAY(Applications!A1247,3),"")</f>
        <v/>
      </c>
      <c r="H1247" s="26">
        <f>IF(AND(UPPER(TRIM(Applications!I1247))="NOT APPLIED",ISNUMBER(Applications!A1247)),Applications!A1247-WEEKDAY(Applications!A1247,3),"")</f>
        <v/>
      </c>
      <c r="I1247" s="26">
        <f>IF(AND(UPPER(TRIM(Applications!I1247))="REJECTED",ISNUMBER(Applications!M1247)),Applications!M1247-WEEKDAY(Applications!M1247,3),"")</f>
        <v/>
      </c>
      <c r="J1247" s="26">
        <f>IF(AND(UPPER(TRIM(Applications!I1247))="OFFER",ISNUMBER(Applications!M1247)),Applications!M1247-WEEKDAY(Applications!M1247,3),"")</f>
        <v/>
      </c>
      <c r="K1247" s="26">
        <f>IF(TRIM(Applications!J1247)="","",IFERROR(LOOKUP(2,1/ISNUMBER(SEARCH($R$2:$R$25,Applications!J1247)),$S$2:$S$25),""))</f>
        <v/>
      </c>
      <c r="L1247" s="26">
        <f>IF(K1247="","",IF(COUNTIF(K$2:K1247,K1247)=1,COUNTIF(K$2:K$2000,K1247)+(2001-ROW())/100000,""))</f>
        <v/>
      </c>
      <c r="M1247" s="26">
        <f>IF(TRIM(Applications!D1247)="","",TRIM(LEFT(TRIM(Applications!D1247),FIND(",",TRIM(Applications!D1247)&amp;",")-1)))</f>
        <v/>
      </c>
      <c r="N1247" s="26">
        <f>IF(M1247="","",IF(LEN(TRIM(LEFT(TRIM(MID(TRIM(Applications!D1247),FIND(",",TRIM(Applications!D1247)&amp;",")+1,200)),FIND(",",TRIM(MID(TRIM(Applications!D1247),FIND(",",TRIM(Applications!D1247)&amp;",")+1,200))&amp;",")-1)))=2,UPPER(TRIM(LEFT(TRIM(MID(TRIM(Applications!D1247),FIND(",",TRIM(Applications!D1247)&amp;",")+1,200)),FIND(",",TRIM(MID(TRIM(Applications!D1247),FIND(",",TRIM(Applications!D1247)&amp;",")+1,200))&amp;",")-1))),IFERROR(VLOOKUP(LOWER(TRIM(LEFT(TRIM(MID(TRIM(Applications!D1247),FIND(",",TRIM(Applications!D1247)&amp;",")+1,200)),FIND(",",TRIM(MID(TRIM(Applications!D1247),FIND(",",TRIM(Applications!D1247)&amp;",")+1,200))&amp;",")-1))),$U$2:$V$67,2,FALSE),"")))</f>
        <v/>
      </c>
      <c r="O1247" s="26">
        <f>IF(M1247="","",IF(N1247="",M1247,M1247&amp;", "&amp;N1247))</f>
        <v/>
      </c>
      <c r="P1247" s="26">
        <f>IF(O1247="","",IF(COUNTIF(O$2:O1247,O1247)=1,COUNTIF(O$2:O$2000,O1247)+(2001-ROW())/100000,""))</f>
        <v/>
      </c>
    </row>
    <row r="1248">
      <c r="A1248" s="26">
        <f>IF(AND(ISNUMBER(Applications!A1248),ISNUMBER(Applications!M1248),OR(UPPER(TRIM(Applications!I1248))="INTERVIEWING",UPPER(TRIM(Applications!I1248))="REJECTED",UPPER(TRIM(Applications!I1248))="OFFER")),IF(Applications!M1248&gt;=Applications!A1248,Applications!M1248-Applications!A1248,""),"")</f>
        <v/>
      </c>
      <c r="B1248" s="26">
        <f>IF(AND(D1248=1,ISNUMBER(Applications!A1248)),WEEKDAY(Applications!A1248),"")</f>
        <v/>
      </c>
      <c r="C1248" s="27">
        <f>IF(AND(D1248=1,ISNUMBER(Applications!A1248)),Applications!A1248-WEEKDAY(Applications!A1248,3),"")</f>
        <v/>
      </c>
      <c r="D1248" s="26">
        <f>IF(OR(UPPER(TRIM(Applications!I1248))="APPLIED",UPPER(TRIM(Applications!I1248))="INTERVIEWING",UPPER(TRIM(Applications!I1248))="REJECTED",UPPER(TRIM(Applications!I1248))="OFFER"),1,0)</f>
        <v/>
      </c>
      <c r="E1248" s="26">
        <f>IF(AND(ISNUMBER(Applications!M1248),OR(N(Applications!O1248)&gt;0,UPPER(TRIM(Applications!I1248))="INTERVIEWING",UPPER(TRIM(Applications!I1248))="OFFER")),Applications!M1248-WEEKDAY(Applications!M1248,3),"")</f>
        <v/>
      </c>
      <c r="F1248" s="26">
        <f>IF(AND(UPPER(TRIM(Applications!I1248))="SKIPPED",ISNUMBER(Applications!A1248)),Applications!A1248-WEEKDAY(Applications!A1248,3),"")</f>
        <v/>
      </c>
      <c r="G1248" s="26">
        <f>IF(AND(UPPER(TRIM(Applications!I1248))="BOOKMARKED",ISNUMBER(Applications!A1248)),Applications!A1248-WEEKDAY(Applications!A1248,3),"")</f>
        <v/>
      </c>
      <c r="H1248" s="26">
        <f>IF(AND(UPPER(TRIM(Applications!I1248))="NOT APPLIED",ISNUMBER(Applications!A1248)),Applications!A1248-WEEKDAY(Applications!A1248,3),"")</f>
        <v/>
      </c>
      <c r="I1248" s="26">
        <f>IF(AND(UPPER(TRIM(Applications!I1248))="REJECTED",ISNUMBER(Applications!M1248)),Applications!M1248-WEEKDAY(Applications!M1248,3),"")</f>
        <v/>
      </c>
      <c r="J1248" s="26">
        <f>IF(AND(UPPER(TRIM(Applications!I1248))="OFFER",ISNUMBER(Applications!M1248)),Applications!M1248-WEEKDAY(Applications!M1248,3),"")</f>
        <v/>
      </c>
      <c r="K1248" s="26">
        <f>IF(TRIM(Applications!J1248)="","",IFERROR(LOOKUP(2,1/ISNUMBER(SEARCH($R$2:$R$25,Applications!J1248)),$S$2:$S$25),""))</f>
        <v/>
      </c>
      <c r="L1248" s="26">
        <f>IF(K1248="","",IF(COUNTIF(K$2:K1248,K1248)=1,COUNTIF(K$2:K$2000,K1248)+(2001-ROW())/100000,""))</f>
        <v/>
      </c>
      <c r="M1248" s="26">
        <f>IF(TRIM(Applications!D1248)="","",TRIM(LEFT(TRIM(Applications!D1248),FIND(",",TRIM(Applications!D1248)&amp;",")-1)))</f>
        <v/>
      </c>
      <c r="N1248" s="26">
        <f>IF(M1248="","",IF(LEN(TRIM(LEFT(TRIM(MID(TRIM(Applications!D1248),FIND(",",TRIM(Applications!D1248)&amp;",")+1,200)),FIND(",",TRIM(MID(TRIM(Applications!D1248),FIND(",",TRIM(Applications!D1248)&amp;",")+1,200))&amp;",")-1)))=2,UPPER(TRIM(LEFT(TRIM(MID(TRIM(Applications!D1248),FIND(",",TRIM(Applications!D1248)&amp;",")+1,200)),FIND(",",TRIM(MID(TRIM(Applications!D1248),FIND(",",TRIM(Applications!D1248)&amp;",")+1,200))&amp;",")-1))),IFERROR(VLOOKUP(LOWER(TRIM(LEFT(TRIM(MID(TRIM(Applications!D1248),FIND(",",TRIM(Applications!D1248)&amp;",")+1,200)),FIND(",",TRIM(MID(TRIM(Applications!D1248),FIND(",",TRIM(Applications!D1248)&amp;",")+1,200))&amp;",")-1))),$U$2:$V$67,2,FALSE),"")))</f>
        <v/>
      </c>
      <c r="O1248" s="26">
        <f>IF(M1248="","",IF(N1248="",M1248,M1248&amp;", "&amp;N1248))</f>
        <v/>
      </c>
      <c r="P1248" s="26">
        <f>IF(O1248="","",IF(COUNTIF(O$2:O1248,O1248)=1,COUNTIF(O$2:O$2000,O1248)+(2001-ROW())/100000,""))</f>
        <v/>
      </c>
    </row>
    <row r="1249">
      <c r="A1249" s="26">
        <f>IF(AND(ISNUMBER(Applications!A1249),ISNUMBER(Applications!M1249),OR(UPPER(TRIM(Applications!I1249))="INTERVIEWING",UPPER(TRIM(Applications!I1249))="REJECTED",UPPER(TRIM(Applications!I1249))="OFFER")),IF(Applications!M1249&gt;=Applications!A1249,Applications!M1249-Applications!A1249,""),"")</f>
        <v/>
      </c>
      <c r="B1249" s="26">
        <f>IF(AND(D1249=1,ISNUMBER(Applications!A1249)),WEEKDAY(Applications!A1249),"")</f>
        <v/>
      </c>
      <c r="C1249" s="27">
        <f>IF(AND(D1249=1,ISNUMBER(Applications!A1249)),Applications!A1249-WEEKDAY(Applications!A1249,3),"")</f>
        <v/>
      </c>
      <c r="D1249" s="26">
        <f>IF(OR(UPPER(TRIM(Applications!I1249))="APPLIED",UPPER(TRIM(Applications!I1249))="INTERVIEWING",UPPER(TRIM(Applications!I1249))="REJECTED",UPPER(TRIM(Applications!I1249))="OFFER"),1,0)</f>
        <v/>
      </c>
      <c r="E1249" s="26">
        <f>IF(AND(ISNUMBER(Applications!M1249),OR(N(Applications!O1249)&gt;0,UPPER(TRIM(Applications!I1249))="INTERVIEWING",UPPER(TRIM(Applications!I1249))="OFFER")),Applications!M1249-WEEKDAY(Applications!M1249,3),"")</f>
        <v/>
      </c>
      <c r="F1249" s="26">
        <f>IF(AND(UPPER(TRIM(Applications!I1249))="SKIPPED",ISNUMBER(Applications!A1249)),Applications!A1249-WEEKDAY(Applications!A1249,3),"")</f>
        <v/>
      </c>
      <c r="G1249" s="26">
        <f>IF(AND(UPPER(TRIM(Applications!I1249))="BOOKMARKED",ISNUMBER(Applications!A1249)),Applications!A1249-WEEKDAY(Applications!A1249,3),"")</f>
        <v/>
      </c>
      <c r="H1249" s="26">
        <f>IF(AND(UPPER(TRIM(Applications!I1249))="NOT APPLIED",ISNUMBER(Applications!A1249)),Applications!A1249-WEEKDAY(Applications!A1249,3),"")</f>
        <v/>
      </c>
      <c r="I1249" s="26">
        <f>IF(AND(UPPER(TRIM(Applications!I1249))="REJECTED",ISNUMBER(Applications!M1249)),Applications!M1249-WEEKDAY(Applications!M1249,3),"")</f>
        <v/>
      </c>
      <c r="J1249" s="26">
        <f>IF(AND(UPPER(TRIM(Applications!I1249))="OFFER",ISNUMBER(Applications!M1249)),Applications!M1249-WEEKDAY(Applications!M1249,3),"")</f>
        <v/>
      </c>
      <c r="K1249" s="26">
        <f>IF(TRIM(Applications!J1249)="","",IFERROR(LOOKUP(2,1/ISNUMBER(SEARCH($R$2:$R$25,Applications!J1249)),$S$2:$S$25),""))</f>
        <v/>
      </c>
      <c r="L1249" s="26">
        <f>IF(K1249="","",IF(COUNTIF(K$2:K1249,K1249)=1,COUNTIF(K$2:K$2000,K1249)+(2001-ROW())/100000,""))</f>
        <v/>
      </c>
      <c r="M1249" s="26">
        <f>IF(TRIM(Applications!D1249)="","",TRIM(LEFT(TRIM(Applications!D1249),FIND(",",TRIM(Applications!D1249)&amp;",")-1)))</f>
        <v/>
      </c>
      <c r="N1249" s="26">
        <f>IF(M1249="","",IF(LEN(TRIM(LEFT(TRIM(MID(TRIM(Applications!D1249),FIND(",",TRIM(Applications!D1249)&amp;",")+1,200)),FIND(",",TRIM(MID(TRIM(Applications!D1249),FIND(",",TRIM(Applications!D1249)&amp;",")+1,200))&amp;",")-1)))=2,UPPER(TRIM(LEFT(TRIM(MID(TRIM(Applications!D1249),FIND(",",TRIM(Applications!D1249)&amp;",")+1,200)),FIND(",",TRIM(MID(TRIM(Applications!D1249),FIND(",",TRIM(Applications!D1249)&amp;",")+1,200))&amp;",")-1))),IFERROR(VLOOKUP(LOWER(TRIM(LEFT(TRIM(MID(TRIM(Applications!D1249),FIND(",",TRIM(Applications!D1249)&amp;",")+1,200)),FIND(",",TRIM(MID(TRIM(Applications!D1249),FIND(",",TRIM(Applications!D1249)&amp;",")+1,200))&amp;",")-1))),$U$2:$V$67,2,FALSE),"")))</f>
        <v/>
      </c>
      <c r="O1249" s="26">
        <f>IF(M1249="","",IF(N1249="",M1249,M1249&amp;", "&amp;N1249))</f>
        <v/>
      </c>
      <c r="P1249" s="26">
        <f>IF(O1249="","",IF(COUNTIF(O$2:O1249,O1249)=1,COUNTIF(O$2:O$2000,O1249)+(2001-ROW())/100000,""))</f>
        <v/>
      </c>
    </row>
    <row r="1250">
      <c r="A1250" s="26">
        <f>IF(AND(ISNUMBER(Applications!A1250),ISNUMBER(Applications!M1250),OR(UPPER(TRIM(Applications!I1250))="INTERVIEWING",UPPER(TRIM(Applications!I1250))="REJECTED",UPPER(TRIM(Applications!I1250))="OFFER")),IF(Applications!M1250&gt;=Applications!A1250,Applications!M1250-Applications!A1250,""),"")</f>
        <v/>
      </c>
      <c r="B1250" s="26">
        <f>IF(AND(D1250=1,ISNUMBER(Applications!A1250)),WEEKDAY(Applications!A1250),"")</f>
        <v/>
      </c>
      <c r="C1250" s="27">
        <f>IF(AND(D1250=1,ISNUMBER(Applications!A1250)),Applications!A1250-WEEKDAY(Applications!A1250,3),"")</f>
        <v/>
      </c>
      <c r="D1250" s="26">
        <f>IF(OR(UPPER(TRIM(Applications!I1250))="APPLIED",UPPER(TRIM(Applications!I1250))="INTERVIEWING",UPPER(TRIM(Applications!I1250))="REJECTED",UPPER(TRIM(Applications!I1250))="OFFER"),1,0)</f>
        <v/>
      </c>
      <c r="E1250" s="26">
        <f>IF(AND(ISNUMBER(Applications!M1250),OR(N(Applications!O1250)&gt;0,UPPER(TRIM(Applications!I1250))="INTERVIEWING",UPPER(TRIM(Applications!I1250))="OFFER")),Applications!M1250-WEEKDAY(Applications!M1250,3),"")</f>
        <v/>
      </c>
      <c r="F1250" s="26">
        <f>IF(AND(UPPER(TRIM(Applications!I1250))="SKIPPED",ISNUMBER(Applications!A1250)),Applications!A1250-WEEKDAY(Applications!A1250,3),"")</f>
        <v/>
      </c>
      <c r="G1250" s="26">
        <f>IF(AND(UPPER(TRIM(Applications!I1250))="BOOKMARKED",ISNUMBER(Applications!A1250)),Applications!A1250-WEEKDAY(Applications!A1250,3),"")</f>
        <v/>
      </c>
      <c r="H1250" s="26">
        <f>IF(AND(UPPER(TRIM(Applications!I1250))="NOT APPLIED",ISNUMBER(Applications!A1250)),Applications!A1250-WEEKDAY(Applications!A1250,3),"")</f>
        <v/>
      </c>
      <c r="I1250" s="26">
        <f>IF(AND(UPPER(TRIM(Applications!I1250))="REJECTED",ISNUMBER(Applications!M1250)),Applications!M1250-WEEKDAY(Applications!M1250,3),"")</f>
        <v/>
      </c>
      <c r="J1250" s="26">
        <f>IF(AND(UPPER(TRIM(Applications!I1250))="OFFER",ISNUMBER(Applications!M1250)),Applications!M1250-WEEKDAY(Applications!M1250,3),"")</f>
        <v/>
      </c>
      <c r="K1250" s="26">
        <f>IF(TRIM(Applications!J1250)="","",IFERROR(LOOKUP(2,1/ISNUMBER(SEARCH($R$2:$R$25,Applications!J1250)),$S$2:$S$25),""))</f>
        <v/>
      </c>
      <c r="L1250" s="26">
        <f>IF(K1250="","",IF(COUNTIF(K$2:K1250,K1250)=1,COUNTIF(K$2:K$2000,K1250)+(2001-ROW())/100000,""))</f>
        <v/>
      </c>
      <c r="M1250" s="26">
        <f>IF(TRIM(Applications!D1250)="","",TRIM(LEFT(TRIM(Applications!D1250),FIND(",",TRIM(Applications!D1250)&amp;",")-1)))</f>
        <v/>
      </c>
      <c r="N1250" s="26">
        <f>IF(M1250="","",IF(LEN(TRIM(LEFT(TRIM(MID(TRIM(Applications!D1250),FIND(",",TRIM(Applications!D1250)&amp;",")+1,200)),FIND(",",TRIM(MID(TRIM(Applications!D1250),FIND(",",TRIM(Applications!D1250)&amp;",")+1,200))&amp;",")-1)))=2,UPPER(TRIM(LEFT(TRIM(MID(TRIM(Applications!D1250),FIND(",",TRIM(Applications!D1250)&amp;",")+1,200)),FIND(",",TRIM(MID(TRIM(Applications!D1250),FIND(",",TRIM(Applications!D1250)&amp;",")+1,200))&amp;",")-1))),IFERROR(VLOOKUP(LOWER(TRIM(LEFT(TRIM(MID(TRIM(Applications!D1250),FIND(",",TRIM(Applications!D1250)&amp;",")+1,200)),FIND(",",TRIM(MID(TRIM(Applications!D1250),FIND(",",TRIM(Applications!D1250)&amp;",")+1,200))&amp;",")-1))),$U$2:$V$67,2,FALSE),"")))</f>
        <v/>
      </c>
      <c r="O1250" s="26">
        <f>IF(M1250="","",IF(N1250="",M1250,M1250&amp;", "&amp;N1250))</f>
        <v/>
      </c>
      <c r="P1250" s="26">
        <f>IF(O1250="","",IF(COUNTIF(O$2:O1250,O1250)=1,COUNTIF(O$2:O$2000,O1250)+(2001-ROW())/100000,""))</f>
        <v/>
      </c>
    </row>
    <row r="1251">
      <c r="A1251" s="26">
        <f>IF(AND(ISNUMBER(Applications!A1251),ISNUMBER(Applications!M1251),OR(UPPER(TRIM(Applications!I1251))="INTERVIEWING",UPPER(TRIM(Applications!I1251))="REJECTED",UPPER(TRIM(Applications!I1251))="OFFER")),IF(Applications!M1251&gt;=Applications!A1251,Applications!M1251-Applications!A1251,""),"")</f>
        <v/>
      </c>
      <c r="B1251" s="26">
        <f>IF(AND(D1251=1,ISNUMBER(Applications!A1251)),WEEKDAY(Applications!A1251),"")</f>
        <v/>
      </c>
      <c r="C1251" s="27">
        <f>IF(AND(D1251=1,ISNUMBER(Applications!A1251)),Applications!A1251-WEEKDAY(Applications!A1251,3),"")</f>
        <v/>
      </c>
      <c r="D1251" s="26">
        <f>IF(OR(UPPER(TRIM(Applications!I1251))="APPLIED",UPPER(TRIM(Applications!I1251))="INTERVIEWING",UPPER(TRIM(Applications!I1251))="REJECTED",UPPER(TRIM(Applications!I1251))="OFFER"),1,0)</f>
        <v/>
      </c>
      <c r="E1251" s="26">
        <f>IF(AND(ISNUMBER(Applications!M1251),OR(N(Applications!O1251)&gt;0,UPPER(TRIM(Applications!I1251))="INTERVIEWING",UPPER(TRIM(Applications!I1251))="OFFER")),Applications!M1251-WEEKDAY(Applications!M1251,3),"")</f>
        <v/>
      </c>
      <c r="F1251" s="26">
        <f>IF(AND(UPPER(TRIM(Applications!I1251))="SKIPPED",ISNUMBER(Applications!A1251)),Applications!A1251-WEEKDAY(Applications!A1251,3),"")</f>
        <v/>
      </c>
      <c r="G1251" s="26">
        <f>IF(AND(UPPER(TRIM(Applications!I1251))="BOOKMARKED",ISNUMBER(Applications!A1251)),Applications!A1251-WEEKDAY(Applications!A1251,3),"")</f>
        <v/>
      </c>
      <c r="H1251" s="26">
        <f>IF(AND(UPPER(TRIM(Applications!I1251))="NOT APPLIED",ISNUMBER(Applications!A1251)),Applications!A1251-WEEKDAY(Applications!A1251,3),"")</f>
        <v/>
      </c>
      <c r="I1251" s="26">
        <f>IF(AND(UPPER(TRIM(Applications!I1251))="REJECTED",ISNUMBER(Applications!M1251)),Applications!M1251-WEEKDAY(Applications!M1251,3),"")</f>
        <v/>
      </c>
      <c r="J1251" s="26">
        <f>IF(AND(UPPER(TRIM(Applications!I1251))="OFFER",ISNUMBER(Applications!M1251)),Applications!M1251-WEEKDAY(Applications!M1251,3),"")</f>
        <v/>
      </c>
      <c r="K1251" s="26">
        <f>IF(TRIM(Applications!J1251)="","",IFERROR(LOOKUP(2,1/ISNUMBER(SEARCH($R$2:$R$25,Applications!J1251)),$S$2:$S$25),""))</f>
        <v/>
      </c>
      <c r="L1251" s="26">
        <f>IF(K1251="","",IF(COUNTIF(K$2:K1251,K1251)=1,COUNTIF(K$2:K$2000,K1251)+(2001-ROW())/100000,""))</f>
        <v/>
      </c>
      <c r="M1251" s="26">
        <f>IF(TRIM(Applications!D1251)="","",TRIM(LEFT(TRIM(Applications!D1251),FIND(",",TRIM(Applications!D1251)&amp;",")-1)))</f>
        <v/>
      </c>
      <c r="N1251" s="26">
        <f>IF(M1251="","",IF(LEN(TRIM(LEFT(TRIM(MID(TRIM(Applications!D1251),FIND(",",TRIM(Applications!D1251)&amp;",")+1,200)),FIND(",",TRIM(MID(TRIM(Applications!D1251),FIND(",",TRIM(Applications!D1251)&amp;",")+1,200))&amp;",")-1)))=2,UPPER(TRIM(LEFT(TRIM(MID(TRIM(Applications!D1251),FIND(",",TRIM(Applications!D1251)&amp;",")+1,200)),FIND(",",TRIM(MID(TRIM(Applications!D1251),FIND(",",TRIM(Applications!D1251)&amp;",")+1,200))&amp;",")-1))),IFERROR(VLOOKUP(LOWER(TRIM(LEFT(TRIM(MID(TRIM(Applications!D1251),FIND(",",TRIM(Applications!D1251)&amp;",")+1,200)),FIND(",",TRIM(MID(TRIM(Applications!D1251),FIND(",",TRIM(Applications!D1251)&amp;",")+1,200))&amp;",")-1))),$U$2:$V$67,2,FALSE),"")))</f>
        <v/>
      </c>
      <c r="O1251" s="26">
        <f>IF(M1251="","",IF(N1251="",M1251,M1251&amp;", "&amp;N1251))</f>
        <v/>
      </c>
      <c r="P1251" s="26">
        <f>IF(O1251="","",IF(COUNTIF(O$2:O1251,O1251)=1,COUNTIF(O$2:O$2000,O1251)+(2001-ROW())/100000,""))</f>
        <v/>
      </c>
    </row>
    <row r="1252">
      <c r="A1252" s="26">
        <f>IF(AND(ISNUMBER(Applications!A1252),ISNUMBER(Applications!M1252),OR(UPPER(TRIM(Applications!I1252))="INTERVIEWING",UPPER(TRIM(Applications!I1252))="REJECTED",UPPER(TRIM(Applications!I1252))="OFFER")),IF(Applications!M1252&gt;=Applications!A1252,Applications!M1252-Applications!A1252,""),"")</f>
        <v/>
      </c>
      <c r="B1252" s="26">
        <f>IF(AND(D1252=1,ISNUMBER(Applications!A1252)),WEEKDAY(Applications!A1252),"")</f>
        <v/>
      </c>
      <c r="C1252" s="27">
        <f>IF(AND(D1252=1,ISNUMBER(Applications!A1252)),Applications!A1252-WEEKDAY(Applications!A1252,3),"")</f>
        <v/>
      </c>
      <c r="D1252" s="26">
        <f>IF(OR(UPPER(TRIM(Applications!I1252))="APPLIED",UPPER(TRIM(Applications!I1252))="INTERVIEWING",UPPER(TRIM(Applications!I1252))="REJECTED",UPPER(TRIM(Applications!I1252))="OFFER"),1,0)</f>
        <v/>
      </c>
      <c r="E1252" s="26">
        <f>IF(AND(ISNUMBER(Applications!M1252),OR(N(Applications!O1252)&gt;0,UPPER(TRIM(Applications!I1252))="INTERVIEWING",UPPER(TRIM(Applications!I1252))="OFFER")),Applications!M1252-WEEKDAY(Applications!M1252,3),"")</f>
        <v/>
      </c>
      <c r="F1252" s="26">
        <f>IF(AND(UPPER(TRIM(Applications!I1252))="SKIPPED",ISNUMBER(Applications!A1252)),Applications!A1252-WEEKDAY(Applications!A1252,3),"")</f>
        <v/>
      </c>
      <c r="G1252" s="26">
        <f>IF(AND(UPPER(TRIM(Applications!I1252))="BOOKMARKED",ISNUMBER(Applications!A1252)),Applications!A1252-WEEKDAY(Applications!A1252,3),"")</f>
        <v/>
      </c>
      <c r="H1252" s="26">
        <f>IF(AND(UPPER(TRIM(Applications!I1252))="NOT APPLIED",ISNUMBER(Applications!A1252)),Applications!A1252-WEEKDAY(Applications!A1252,3),"")</f>
        <v/>
      </c>
      <c r="I1252" s="26">
        <f>IF(AND(UPPER(TRIM(Applications!I1252))="REJECTED",ISNUMBER(Applications!M1252)),Applications!M1252-WEEKDAY(Applications!M1252,3),"")</f>
        <v/>
      </c>
      <c r="J1252" s="26">
        <f>IF(AND(UPPER(TRIM(Applications!I1252))="OFFER",ISNUMBER(Applications!M1252)),Applications!M1252-WEEKDAY(Applications!M1252,3),"")</f>
        <v/>
      </c>
      <c r="K1252" s="26">
        <f>IF(TRIM(Applications!J1252)="","",IFERROR(LOOKUP(2,1/ISNUMBER(SEARCH($R$2:$R$25,Applications!J1252)),$S$2:$S$25),""))</f>
        <v/>
      </c>
      <c r="L1252" s="26">
        <f>IF(K1252="","",IF(COUNTIF(K$2:K1252,K1252)=1,COUNTIF(K$2:K$2000,K1252)+(2001-ROW())/100000,""))</f>
        <v/>
      </c>
      <c r="M1252" s="26">
        <f>IF(TRIM(Applications!D1252)="","",TRIM(LEFT(TRIM(Applications!D1252),FIND(",",TRIM(Applications!D1252)&amp;",")-1)))</f>
        <v/>
      </c>
      <c r="N1252" s="26">
        <f>IF(M1252="","",IF(LEN(TRIM(LEFT(TRIM(MID(TRIM(Applications!D1252),FIND(",",TRIM(Applications!D1252)&amp;",")+1,200)),FIND(",",TRIM(MID(TRIM(Applications!D1252),FIND(",",TRIM(Applications!D1252)&amp;",")+1,200))&amp;",")-1)))=2,UPPER(TRIM(LEFT(TRIM(MID(TRIM(Applications!D1252),FIND(",",TRIM(Applications!D1252)&amp;",")+1,200)),FIND(",",TRIM(MID(TRIM(Applications!D1252),FIND(",",TRIM(Applications!D1252)&amp;",")+1,200))&amp;",")-1))),IFERROR(VLOOKUP(LOWER(TRIM(LEFT(TRIM(MID(TRIM(Applications!D1252),FIND(",",TRIM(Applications!D1252)&amp;",")+1,200)),FIND(",",TRIM(MID(TRIM(Applications!D1252),FIND(",",TRIM(Applications!D1252)&amp;",")+1,200))&amp;",")-1))),$U$2:$V$67,2,FALSE),"")))</f>
        <v/>
      </c>
      <c r="O1252" s="26">
        <f>IF(M1252="","",IF(N1252="",M1252,M1252&amp;", "&amp;N1252))</f>
        <v/>
      </c>
      <c r="P1252" s="26">
        <f>IF(O1252="","",IF(COUNTIF(O$2:O1252,O1252)=1,COUNTIF(O$2:O$2000,O1252)+(2001-ROW())/100000,""))</f>
        <v/>
      </c>
    </row>
    <row r="1253">
      <c r="A1253" s="26">
        <f>IF(AND(ISNUMBER(Applications!A1253),ISNUMBER(Applications!M1253),OR(UPPER(TRIM(Applications!I1253))="INTERVIEWING",UPPER(TRIM(Applications!I1253))="REJECTED",UPPER(TRIM(Applications!I1253))="OFFER")),IF(Applications!M1253&gt;=Applications!A1253,Applications!M1253-Applications!A1253,""),"")</f>
        <v/>
      </c>
      <c r="B1253" s="26">
        <f>IF(AND(D1253=1,ISNUMBER(Applications!A1253)),WEEKDAY(Applications!A1253),"")</f>
        <v/>
      </c>
      <c r="C1253" s="27">
        <f>IF(AND(D1253=1,ISNUMBER(Applications!A1253)),Applications!A1253-WEEKDAY(Applications!A1253,3),"")</f>
        <v/>
      </c>
      <c r="D1253" s="26">
        <f>IF(OR(UPPER(TRIM(Applications!I1253))="APPLIED",UPPER(TRIM(Applications!I1253))="INTERVIEWING",UPPER(TRIM(Applications!I1253))="REJECTED",UPPER(TRIM(Applications!I1253))="OFFER"),1,0)</f>
        <v/>
      </c>
      <c r="E1253" s="26">
        <f>IF(AND(ISNUMBER(Applications!M1253),OR(N(Applications!O1253)&gt;0,UPPER(TRIM(Applications!I1253))="INTERVIEWING",UPPER(TRIM(Applications!I1253))="OFFER")),Applications!M1253-WEEKDAY(Applications!M1253,3),"")</f>
        <v/>
      </c>
      <c r="F1253" s="26">
        <f>IF(AND(UPPER(TRIM(Applications!I1253))="SKIPPED",ISNUMBER(Applications!A1253)),Applications!A1253-WEEKDAY(Applications!A1253,3),"")</f>
        <v/>
      </c>
      <c r="G1253" s="26">
        <f>IF(AND(UPPER(TRIM(Applications!I1253))="BOOKMARKED",ISNUMBER(Applications!A1253)),Applications!A1253-WEEKDAY(Applications!A1253,3),"")</f>
        <v/>
      </c>
      <c r="H1253" s="26">
        <f>IF(AND(UPPER(TRIM(Applications!I1253))="NOT APPLIED",ISNUMBER(Applications!A1253)),Applications!A1253-WEEKDAY(Applications!A1253,3),"")</f>
        <v/>
      </c>
      <c r="I1253" s="26">
        <f>IF(AND(UPPER(TRIM(Applications!I1253))="REJECTED",ISNUMBER(Applications!M1253)),Applications!M1253-WEEKDAY(Applications!M1253,3),"")</f>
        <v/>
      </c>
      <c r="J1253" s="26">
        <f>IF(AND(UPPER(TRIM(Applications!I1253))="OFFER",ISNUMBER(Applications!M1253)),Applications!M1253-WEEKDAY(Applications!M1253,3),"")</f>
        <v/>
      </c>
      <c r="K1253" s="26">
        <f>IF(TRIM(Applications!J1253)="","",IFERROR(LOOKUP(2,1/ISNUMBER(SEARCH($R$2:$R$25,Applications!J1253)),$S$2:$S$25),""))</f>
        <v/>
      </c>
      <c r="L1253" s="26">
        <f>IF(K1253="","",IF(COUNTIF(K$2:K1253,K1253)=1,COUNTIF(K$2:K$2000,K1253)+(2001-ROW())/100000,""))</f>
        <v/>
      </c>
      <c r="M1253" s="26">
        <f>IF(TRIM(Applications!D1253)="","",TRIM(LEFT(TRIM(Applications!D1253),FIND(",",TRIM(Applications!D1253)&amp;",")-1)))</f>
        <v/>
      </c>
      <c r="N1253" s="26">
        <f>IF(M1253="","",IF(LEN(TRIM(LEFT(TRIM(MID(TRIM(Applications!D1253),FIND(",",TRIM(Applications!D1253)&amp;",")+1,200)),FIND(",",TRIM(MID(TRIM(Applications!D1253),FIND(",",TRIM(Applications!D1253)&amp;",")+1,200))&amp;",")-1)))=2,UPPER(TRIM(LEFT(TRIM(MID(TRIM(Applications!D1253),FIND(",",TRIM(Applications!D1253)&amp;",")+1,200)),FIND(",",TRIM(MID(TRIM(Applications!D1253),FIND(",",TRIM(Applications!D1253)&amp;",")+1,200))&amp;",")-1))),IFERROR(VLOOKUP(LOWER(TRIM(LEFT(TRIM(MID(TRIM(Applications!D1253),FIND(",",TRIM(Applications!D1253)&amp;",")+1,200)),FIND(",",TRIM(MID(TRIM(Applications!D1253),FIND(",",TRIM(Applications!D1253)&amp;",")+1,200))&amp;",")-1))),$U$2:$V$67,2,FALSE),"")))</f>
        <v/>
      </c>
      <c r="O1253" s="26">
        <f>IF(M1253="","",IF(N1253="",M1253,M1253&amp;", "&amp;N1253))</f>
        <v/>
      </c>
      <c r="P1253" s="26">
        <f>IF(O1253="","",IF(COUNTIF(O$2:O1253,O1253)=1,COUNTIF(O$2:O$2000,O1253)+(2001-ROW())/100000,""))</f>
        <v/>
      </c>
    </row>
    <row r="1254">
      <c r="A1254" s="26">
        <f>IF(AND(ISNUMBER(Applications!A1254),ISNUMBER(Applications!M1254),OR(UPPER(TRIM(Applications!I1254))="INTERVIEWING",UPPER(TRIM(Applications!I1254))="REJECTED",UPPER(TRIM(Applications!I1254))="OFFER")),IF(Applications!M1254&gt;=Applications!A1254,Applications!M1254-Applications!A1254,""),"")</f>
        <v/>
      </c>
      <c r="B1254" s="26">
        <f>IF(AND(D1254=1,ISNUMBER(Applications!A1254)),WEEKDAY(Applications!A1254),"")</f>
        <v/>
      </c>
      <c r="C1254" s="27">
        <f>IF(AND(D1254=1,ISNUMBER(Applications!A1254)),Applications!A1254-WEEKDAY(Applications!A1254,3),"")</f>
        <v/>
      </c>
      <c r="D1254" s="26">
        <f>IF(OR(UPPER(TRIM(Applications!I1254))="APPLIED",UPPER(TRIM(Applications!I1254))="INTERVIEWING",UPPER(TRIM(Applications!I1254))="REJECTED",UPPER(TRIM(Applications!I1254))="OFFER"),1,0)</f>
        <v/>
      </c>
      <c r="E1254" s="26">
        <f>IF(AND(ISNUMBER(Applications!M1254),OR(N(Applications!O1254)&gt;0,UPPER(TRIM(Applications!I1254))="INTERVIEWING",UPPER(TRIM(Applications!I1254))="OFFER")),Applications!M1254-WEEKDAY(Applications!M1254,3),"")</f>
        <v/>
      </c>
      <c r="F1254" s="26">
        <f>IF(AND(UPPER(TRIM(Applications!I1254))="SKIPPED",ISNUMBER(Applications!A1254)),Applications!A1254-WEEKDAY(Applications!A1254,3),"")</f>
        <v/>
      </c>
      <c r="G1254" s="26">
        <f>IF(AND(UPPER(TRIM(Applications!I1254))="BOOKMARKED",ISNUMBER(Applications!A1254)),Applications!A1254-WEEKDAY(Applications!A1254,3),"")</f>
        <v/>
      </c>
      <c r="H1254" s="26">
        <f>IF(AND(UPPER(TRIM(Applications!I1254))="NOT APPLIED",ISNUMBER(Applications!A1254)),Applications!A1254-WEEKDAY(Applications!A1254,3),"")</f>
        <v/>
      </c>
      <c r="I1254" s="26">
        <f>IF(AND(UPPER(TRIM(Applications!I1254))="REJECTED",ISNUMBER(Applications!M1254)),Applications!M1254-WEEKDAY(Applications!M1254,3),"")</f>
        <v/>
      </c>
      <c r="J1254" s="26">
        <f>IF(AND(UPPER(TRIM(Applications!I1254))="OFFER",ISNUMBER(Applications!M1254)),Applications!M1254-WEEKDAY(Applications!M1254,3),"")</f>
        <v/>
      </c>
      <c r="K1254" s="26">
        <f>IF(TRIM(Applications!J1254)="","",IFERROR(LOOKUP(2,1/ISNUMBER(SEARCH($R$2:$R$25,Applications!J1254)),$S$2:$S$25),""))</f>
        <v/>
      </c>
      <c r="L1254" s="26">
        <f>IF(K1254="","",IF(COUNTIF(K$2:K1254,K1254)=1,COUNTIF(K$2:K$2000,K1254)+(2001-ROW())/100000,""))</f>
        <v/>
      </c>
      <c r="M1254" s="26">
        <f>IF(TRIM(Applications!D1254)="","",TRIM(LEFT(TRIM(Applications!D1254),FIND(",",TRIM(Applications!D1254)&amp;",")-1)))</f>
        <v/>
      </c>
      <c r="N1254" s="26">
        <f>IF(M1254="","",IF(LEN(TRIM(LEFT(TRIM(MID(TRIM(Applications!D1254),FIND(",",TRIM(Applications!D1254)&amp;",")+1,200)),FIND(",",TRIM(MID(TRIM(Applications!D1254),FIND(",",TRIM(Applications!D1254)&amp;",")+1,200))&amp;",")-1)))=2,UPPER(TRIM(LEFT(TRIM(MID(TRIM(Applications!D1254),FIND(",",TRIM(Applications!D1254)&amp;",")+1,200)),FIND(",",TRIM(MID(TRIM(Applications!D1254),FIND(",",TRIM(Applications!D1254)&amp;",")+1,200))&amp;",")-1))),IFERROR(VLOOKUP(LOWER(TRIM(LEFT(TRIM(MID(TRIM(Applications!D1254),FIND(",",TRIM(Applications!D1254)&amp;",")+1,200)),FIND(",",TRIM(MID(TRIM(Applications!D1254),FIND(",",TRIM(Applications!D1254)&amp;",")+1,200))&amp;",")-1))),$U$2:$V$67,2,FALSE),"")))</f>
        <v/>
      </c>
      <c r="O1254" s="26">
        <f>IF(M1254="","",IF(N1254="",M1254,M1254&amp;", "&amp;N1254))</f>
        <v/>
      </c>
      <c r="P1254" s="26">
        <f>IF(O1254="","",IF(COUNTIF(O$2:O1254,O1254)=1,COUNTIF(O$2:O$2000,O1254)+(2001-ROW())/100000,""))</f>
        <v/>
      </c>
    </row>
    <row r="1255">
      <c r="A1255" s="26">
        <f>IF(AND(ISNUMBER(Applications!A1255),ISNUMBER(Applications!M1255),OR(UPPER(TRIM(Applications!I1255))="INTERVIEWING",UPPER(TRIM(Applications!I1255))="REJECTED",UPPER(TRIM(Applications!I1255))="OFFER")),IF(Applications!M1255&gt;=Applications!A1255,Applications!M1255-Applications!A1255,""),"")</f>
        <v/>
      </c>
      <c r="B1255" s="26">
        <f>IF(AND(D1255=1,ISNUMBER(Applications!A1255)),WEEKDAY(Applications!A1255),"")</f>
        <v/>
      </c>
      <c r="C1255" s="27">
        <f>IF(AND(D1255=1,ISNUMBER(Applications!A1255)),Applications!A1255-WEEKDAY(Applications!A1255,3),"")</f>
        <v/>
      </c>
      <c r="D1255" s="26">
        <f>IF(OR(UPPER(TRIM(Applications!I1255))="APPLIED",UPPER(TRIM(Applications!I1255))="INTERVIEWING",UPPER(TRIM(Applications!I1255))="REJECTED",UPPER(TRIM(Applications!I1255))="OFFER"),1,0)</f>
        <v/>
      </c>
      <c r="E1255" s="26">
        <f>IF(AND(ISNUMBER(Applications!M1255),OR(N(Applications!O1255)&gt;0,UPPER(TRIM(Applications!I1255))="INTERVIEWING",UPPER(TRIM(Applications!I1255))="OFFER")),Applications!M1255-WEEKDAY(Applications!M1255,3),"")</f>
        <v/>
      </c>
      <c r="F1255" s="26">
        <f>IF(AND(UPPER(TRIM(Applications!I1255))="SKIPPED",ISNUMBER(Applications!A1255)),Applications!A1255-WEEKDAY(Applications!A1255,3),"")</f>
        <v/>
      </c>
      <c r="G1255" s="26">
        <f>IF(AND(UPPER(TRIM(Applications!I1255))="BOOKMARKED",ISNUMBER(Applications!A1255)),Applications!A1255-WEEKDAY(Applications!A1255,3),"")</f>
        <v/>
      </c>
      <c r="H1255" s="26">
        <f>IF(AND(UPPER(TRIM(Applications!I1255))="NOT APPLIED",ISNUMBER(Applications!A1255)),Applications!A1255-WEEKDAY(Applications!A1255,3),"")</f>
        <v/>
      </c>
      <c r="I1255" s="26">
        <f>IF(AND(UPPER(TRIM(Applications!I1255))="REJECTED",ISNUMBER(Applications!M1255)),Applications!M1255-WEEKDAY(Applications!M1255,3),"")</f>
        <v/>
      </c>
      <c r="J1255" s="26">
        <f>IF(AND(UPPER(TRIM(Applications!I1255))="OFFER",ISNUMBER(Applications!M1255)),Applications!M1255-WEEKDAY(Applications!M1255,3),"")</f>
        <v/>
      </c>
      <c r="K1255" s="26">
        <f>IF(TRIM(Applications!J1255)="","",IFERROR(LOOKUP(2,1/ISNUMBER(SEARCH($R$2:$R$25,Applications!J1255)),$S$2:$S$25),""))</f>
        <v/>
      </c>
      <c r="L1255" s="26">
        <f>IF(K1255="","",IF(COUNTIF(K$2:K1255,K1255)=1,COUNTIF(K$2:K$2000,K1255)+(2001-ROW())/100000,""))</f>
        <v/>
      </c>
      <c r="M1255" s="26">
        <f>IF(TRIM(Applications!D1255)="","",TRIM(LEFT(TRIM(Applications!D1255),FIND(",",TRIM(Applications!D1255)&amp;",")-1)))</f>
        <v/>
      </c>
      <c r="N1255" s="26">
        <f>IF(M1255="","",IF(LEN(TRIM(LEFT(TRIM(MID(TRIM(Applications!D1255),FIND(",",TRIM(Applications!D1255)&amp;",")+1,200)),FIND(",",TRIM(MID(TRIM(Applications!D1255),FIND(",",TRIM(Applications!D1255)&amp;",")+1,200))&amp;",")-1)))=2,UPPER(TRIM(LEFT(TRIM(MID(TRIM(Applications!D1255),FIND(",",TRIM(Applications!D1255)&amp;",")+1,200)),FIND(",",TRIM(MID(TRIM(Applications!D1255),FIND(",",TRIM(Applications!D1255)&amp;",")+1,200))&amp;",")-1))),IFERROR(VLOOKUP(LOWER(TRIM(LEFT(TRIM(MID(TRIM(Applications!D1255),FIND(",",TRIM(Applications!D1255)&amp;",")+1,200)),FIND(",",TRIM(MID(TRIM(Applications!D1255),FIND(",",TRIM(Applications!D1255)&amp;",")+1,200))&amp;",")-1))),$U$2:$V$67,2,FALSE),"")))</f>
        <v/>
      </c>
      <c r="O1255" s="26">
        <f>IF(M1255="","",IF(N1255="",M1255,M1255&amp;", "&amp;N1255))</f>
        <v/>
      </c>
      <c r="P1255" s="26">
        <f>IF(O1255="","",IF(COUNTIF(O$2:O1255,O1255)=1,COUNTIF(O$2:O$2000,O1255)+(2001-ROW())/100000,""))</f>
        <v/>
      </c>
    </row>
    <row r="1256">
      <c r="A1256" s="26">
        <f>IF(AND(ISNUMBER(Applications!A1256),ISNUMBER(Applications!M1256),OR(UPPER(TRIM(Applications!I1256))="INTERVIEWING",UPPER(TRIM(Applications!I1256))="REJECTED",UPPER(TRIM(Applications!I1256))="OFFER")),IF(Applications!M1256&gt;=Applications!A1256,Applications!M1256-Applications!A1256,""),"")</f>
        <v/>
      </c>
      <c r="B1256" s="26">
        <f>IF(AND(D1256=1,ISNUMBER(Applications!A1256)),WEEKDAY(Applications!A1256),"")</f>
        <v/>
      </c>
      <c r="C1256" s="27">
        <f>IF(AND(D1256=1,ISNUMBER(Applications!A1256)),Applications!A1256-WEEKDAY(Applications!A1256,3),"")</f>
        <v/>
      </c>
      <c r="D1256" s="26">
        <f>IF(OR(UPPER(TRIM(Applications!I1256))="APPLIED",UPPER(TRIM(Applications!I1256))="INTERVIEWING",UPPER(TRIM(Applications!I1256))="REJECTED",UPPER(TRIM(Applications!I1256))="OFFER"),1,0)</f>
        <v/>
      </c>
      <c r="E1256" s="26">
        <f>IF(AND(ISNUMBER(Applications!M1256),OR(N(Applications!O1256)&gt;0,UPPER(TRIM(Applications!I1256))="INTERVIEWING",UPPER(TRIM(Applications!I1256))="OFFER")),Applications!M1256-WEEKDAY(Applications!M1256,3),"")</f>
        <v/>
      </c>
      <c r="F1256" s="26">
        <f>IF(AND(UPPER(TRIM(Applications!I1256))="SKIPPED",ISNUMBER(Applications!A1256)),Applications!A1256-WEEKDAY(Applications!A1256,3),"")</f>
        <v/>
      </c>
      <c r="G1256" s="26">
        <f>IF(AND(UPPER(TRIM(Applications!I1256))="BOOKMARKED",ISNUMBER(Applications!A1256)),Applications!A1256-WEEKDAY(Applications!A1256,3),"")</f>
        <v/>
      </c>
      <c r="H1256" s="26">
        <f>IF(AND(UPPER(TRIM(Applications!I1256))="NOT APPLIED",ISNUMBER(Applications!A1256)),Applications!A1256-WEEKDAY(Applications!A1256,3),"")</f>
        <v/>
      </c>
      <c r="I1256" s="26">
        <f>IF(AND(UPPER(TRIM(Applications!I1256))="REJECTED",ISNUMBER(Applications!M1256)),Applications!M1256-WEEKDAY(Applications!M1256,3),"")</f>
        <v/>
      </c>
      <c r="J1256" s="26">
        <f>IF(AND(UPPER(TRIM(Applications!I1256))="OFFER",ISNUMBER(Applications!M1256)),Applications!M1256-WEEKDAY(Applications!M1256,3),"")</f>
        <v/>
      </c>
      <c r="K1256" s="26">
        <f>IF(TRIM(Applications!J1256)="","",IFERROR(LOOKUP(2,1/ISNUMBER(SEARCH($R$2:$R$25,Applications!J1256)),$S$2:$S$25),""))</f>
        <v/>
      </c>
      <c r="L1256" s="26">
        <f>IF(K1256="","",IF(COUNTIF(K$2:K1256,K1256)=1,COUNTIF(K$2:K$2000,K1256)+(2001-ROW())/100000,""))</f>
        <v/>
      </c>
      <c r="M1256" s="26">
        <f>IF(TRIM(Applications!D1256)="","",TRIM(LEFT(TRIM(Applications!D1256),FIND(",",TRIM(Applications!D1256)&amp;",")-1)))</f>
        <v/>
      </c>
      <c r="N1256" s="26">
        <f>IF(M1256="","",IF(LEN(TRIM(LEFT(TRIM(MID(TRIM(Applications!D1256),FIND(",",TRIM(Applications!D1256)&amp;",")+1,200)),FIND(",",TRIM(MID(TRIM(Applications!D1256),FIND(",",TRIM(Applications!D1256)&amp;",")+1,200))&amp;",")-1)))=2,UPPER(TRIM(LEFT(TRIM(MID(TRIM(Applications!D1256),FIND(",",TRIM(Applications!D1256)&amp;",")+1,200)),FIND(",",TRIM(MID(TRIM(Applications!D1256),FIND(",",TRIM(Applications!D1256)&amp;",")+1,200))&amp;",")-1))),IFERROR(VLOOKUP(LOWER(TRIM(LEFT(TRIM(MID(TRIM(Applications!D1256),FIND(",",TRIM(Applications!D1256)&amp;",")+1,200)),FIND(",",TRIM(MID(TRIM(Applications!D1256),FIND(",",TRIM(Applications!D1256)&amp;",")+1,200))&amp;",")-1))),$U$2:$V$67,2,FALSE),"")))</f>
        <v/>
      </c>
      <c r="O1256" s="26">
        <f>IF(M1256="","",IF(N1256="",M1256,M1256&amp;", "&amp;N1256))</f>
        <v/>
      </c>
      <c r="P1256" s="26">
        <f>IF(O1256="","",IF(COUNTIF(O$2:O1256,O1256)=1,COUNTIF(O$2:O$2000,O1256)+(2001-ROW())/100000,""))</f>
        <v/>
      </c>
    </row>
    <row r="1257">
      <c r="A1257" s="26">
        <f>IF(AND(ISNUMBER(Applications!A1257),ISNUMBER(Applications!M1257),OR(UPPER(TRIM(Applications!I1257))="INTERVIEWING",UPPER(TRIM(Applications!I1257))="REJECTED",UPPER(TRIM(Applications!I1257))="OFFER")),IF(Applications!M1257&gt;=Applications!A1257,Applications!M1257-Applications!A1257,""),"")</f>
        <v/>
      </c>
      <c r="B1257" s="26">
        <f>IF(AND(D1257=1,ISNUMBER(Applications!A1257)),WEEKDAY(Applications!A1257),"")</f>
        <v/>
      </c>
      <c r="C1257" s="27">
        <f>IF(AND(D1257=1,ISNUMBER(Applications!A1257)),Applications!A1257-WEEKDAY(Applications!A1257,3),"")</f>
        <v/>
      </c>
      <c r="D1257" s="26">
        <f>IF(OR(UPPER(TRIM(Applications!I1257))="APPLIED",UPPER(TRIM(Applications!I1257))="INTERVIEWING",UPPER(TRIM(Applications!I1257))="REJECTED",UPPER(TRIM(Applications!I1257))="OFFER"),1,0)</f>
        <v/>
      </c>
      <c r="E1257" s="26">
        <f>IF(AND(ISNUMBER(Applications!M1257),OR(N(Applications!O1257)&gt;0,UPPER(TRIM(Applications!I1257))="INTERVIEWING",UPPER(TRIM(Applications!I1257))="OFFER")),Applications!M1257-WEEKDAY(Applications!M1257,3),"")</f>
        <v/>
      </c>
      <c r="F1257" s="26">
        <f>IF(AND(UPPER(TRIM(Applications!I1257))="SKIPPED",ISNUMBER(Applications!A1257)),Applications!A1257-WEEKDAY(Applications!A1257,3),"")</f>
        <v/>
      </c>
      <c r="G1257" s="26">
        <f>IF(AND(UPPER(TRIM(Applications!I1257))="BOOKMARKED",ISNUMBER(Applications!A1257)),Applications!A1257-WEEKDAY(Applications!A1257,3),"")</f>
        <v/>
      </c>
      <c r="H1257" s="26">
        <f>IF(AND(UPPER(TRIM(Applications!I1257))="NOT APPLIED",ISNUMBER(Applications!A1257)),Applications!A1257-WEEKDAY(Applications!A1257,3),"")</f>
        <v/>
      </c>
      <c r="I1257" s="26">
        <f>IF(AND(UPPER(TRIM(Applications!I1257))="REJECTED",ISNUMBER(Applications!M1257)),Applications!M1257-WEEKDAY(Applications!M1257,3),"")</f>
        <v/>
      </c>
      <c r="J1257" s="26">
        <f>IF(AND(UPPER(TRIM(Applications!I1257))="OFFER",ISNUMBER(Applications!M1257)),Applications!M1257-WEEKDAY(Applications!M1257,3),"")</f>
        <v/>
      </c>
      <c r="K1257" s="26">
        <f>IF(TRIM(Applications!J1257)="","",IFERROR(LOOKUP(2,1/ISNUMBER(SEARCH($R$2:$R$25,Applications!J1257)),$S$2:$S$25),""))</f>
        <v/>
      </c>
      <c r="L1257" s="26">
        <f>IF(K1257="","",IF(COUNTIF(K$2:K1257,K1257)=1,COUNTIF(K$2:K$2000,K1257)+(2001-ROW())/100000,""))</f>
        <v/>
      </c>
      <c r="M1257" s="26">
        <f>IF(TRIM(Applications!D1257)="","",TRIM(LEFT(TRIM(Applications!D1257),FIND(",",TRIM(Applications!D1257)&amp;",")-1)))</f>
        <v/>
      </c>
      <c r="N1257" s="26">
        <f>IF(M1257="","",IF(LEN(TRIM(LEFT(TRIM(MID(TRIM(Applications!D1257),FIND(",",TRIM(Applications!D1257)&amp;",")+1,200)),FIND(",",TRIM(MID(TRIM(Applications!D1257),FIND(",",TRIM(Applications!D1257)&amp;",")+1,200))&amp;",")-1)))=2,UPPER(TRIM(LEFT(TRIM(MID(TRIM(Applications!D1257),FIND(",",TRIM(Applications!D1257)&amp;",")+1,200)),FIND(",",TRIM(MID(TRIM(Applications!D1257),FIND(",",TRIM(Applications!D1257)&amp;",")+1,200))&amp;",")-1))),IFERROR(VLOOKUP(LOWER(TRIM(LEFT(TRIM(MID(TRIM(Applications!D1257),FIND(",",TRIM(Applications!D1257)&amp;",")+1,200)),FIND(",",TRIM(MID(TRIM(Applications!D1257),FIND(",",TRIM(Applications!D1257)&amp;",")+1,200))&amp;",")-1))),$U$2:$V$67,2,FALSE),"")))</f>
        <v/>
      </c>
      <c r="O1257" s="26">
        <f>IF(M1257="","",IF(N1257="",M1257,M1257&amp;", "&amp;N1257))</f>
        <v/>
      </c>
      <c r="P1257" s="26">
        <f>IF(O1257="","",IF(COUNTIF(O$2:O1257,O1257)=1,COUNTIF(O$2:O$2000,O1257)+(2001-ROW())/100000,""))</f>
        <v/>
      </c>
    </row>
    <row r="1258">
      <c r="A1258" s="26">
        <f>IF(AND(ISNUMBER(Applications!A1258),ISNUMBER(Applications!M1258),OR(UPPER(TRIM(Applications!I1258))="INTERVIEWING",UPPER(TRIM(Applications!I1258))="REJECTED",UPPER(TRIM(Applications!I1258))="OFFER")),IF(Applications!M1258&gt;=Applications!A1258,Applications!M1258-Applications!A1258,""),"")</f>
        <v/>
      </c>
      <c r="B1258" s="26">
        <f>IF(AND(D1258=1,ISNUMBER(Applications!A1258)),WEEKDAY(Applications!A1258),"")</f>
        <v/>
      </c>
      <c r="C1258" s="27">
        <f>IF(AND(D1258=1,ISNUMBER(Applications!A1258)),Applications!A1258-WEEKDAY(Applications!A1258,3),"")</f>
        <v/>
      </c>
      <c r="D1258" s="26">
        <f>IF(OR(UPPER(TRIM(Applications!I1258))="APPLIED",UPPER(TRIM(Applications!I1258))="INTERVIEWING",UPPER(TRIM(Applications!I1258))="REJECTED",UPPER(TRIM(Applications!I1258))="OFFER"),1,0)</f>
        <v/>
      </c>
      <c r="E1258" s="26">
        <f>IF(AND(ISNUMBER(Applications!M1258),OR(N(Applications!O1258)&gt;0,UPPER(TRIM(Applications!I1258))="INTERVIEWING",UPPER(TRIM(Applications!I1258))="OFFER")),Applications!M1258-WEEKDAY(Applications!M1258,3),"")</f>
        <v/>
      </c>
      <c r="F1258" s="26">
        <f>IF(AND(UPPER(TRIM(Applications!I1258))="SKIPPED",ISNUMBER(Applications!A1258)),Applications!A1258-WEEKDAY(Applications!A1258,3),"")</f>
        <v/>
      </c>
      <c r="G1258" s="26">
        <f>IF(AND(UPPER(TRIM(Applications!I1258))="BOOKMARKED",ISNUMBER(Applications!A1258)),Applications!A1258-WEEKDAY(Applications!A1258,3),"")</f>
        <v/>
      </c>
      <c r="H1258" s="26">
        <f>IF(AND(UPPER(TRIM(Applications!I1258))="NOT APPLIED",ISNUMBER(Applications!A1258)),Applications!A1258-WEEKDAY(Applications!A1258,3),"")</f>
        <v/>
      </c>
      <c r="I1258" s="26">
        <f>IF(AND(UPPER(TRIM(Applications!I1258))="REJECTED",ISNUMBER(Applications!M1258)),Applications!M1258-WEEKDAY(Applications!M1258,3),"")</f>
        <v/>
      </c>
      <c r="J1258" s="26">
        <f>IF(AND(UPPER(TRIM(Applications!I1258))="OFFER",ISNUMBER(Applications!M1258)),Applications!M1258-WEEKDAY(Applications!M1258,3),"")</f>
        <v/>
      </c>
      <c r="K1258" s="26">
        <f>IF(TRIM(Applications!J1258)="","",IFERROR(LOOKUP(2,1/ISNUMBER(SEARCH($R$2:$R$25,Applications!J1258)),$S$2:$S$25),""))</f>
        <v/>
      </c>
      <c r="L1258" s="26">
        <f>IF(K1258="","",IF(COUNTIF(K$2:K1258,K1258)=1,COUNTIF(K$2:K$2000,K1258)+(2001-ROW())/100000,""))</f>
        <v/>
      </c>
      <c r="M1258" s="26">
        <f>IF(TRIM(Applications!D1258)="","",TRIM(LEFT(TRIM(Applications!D1258),FIND(",",TRIM(Applications!D1258)&amp;",")-1)))</f>
        <v/>
      </c>
      <c r="N1258" s="26">
        <f>IF(M1258="","",IF(LEN(TRIM(LEFT(TRIM(MID(TRIM(Applications!D1258),FIND(",",TRIM(Applications!D1258)&amp;",")+1,200)),FIND(",",TRIM(MID(TRIM(Applications!D1258),FIND(",",TRIM(Applications!D1258)&amp;",")+1,200))&amp;",")-1)))=2,UPPER(TRIM(LEFT(TRIM(MID(TRIM(Applications!D1258),FIND(",",TRIM(Applications!D1258)&amp;",")+1,200)),FIND(",",TRIM(MID(TRIM(Applications!D1258),FIND(",",TRIM(Applications!D1258)&amp;",")+1,200))&amp;",")-1))),IFERROR(VLOOKUP(LOWER(TRIM(LEFT(TRIM(MID(TRIM(Applications!D1258),FIND(",",TRIM(Applications!D1258)&amp;",")+1,200)),FIND(",",TRIM(MID(TRIM(Applications!D1258),FIND(",",TRIM(Applications!D1258)&amp;",")+1,200))&amp;",")-1))),$U$2:$V$67,2,FALSE),"")))</f>
        <v/>
      </c>
      <c r="O1258" s="26">
        <f>IF(M1258="","",IF(N1258="",M1258,M1258&amp;", "&amp;N1258))</f>
        <v/>
      </c>
      <c r="P1258" s="26">
        <f>IF(O1258="","",IF(COUNTIF(O$2:O1258,O1258)=1,COUNTIF(O$2:O$2000,O1258)+(2001-ROW())/100000,""))</f>
        <v/>
      </c>
    </row>
    <row r="1259">
      <c r="A1259" s="26">
        <f>IF(AND(ISNUMBER(Applications!A1259),ISNUMBER(Applications!M1259),OR(UPPER(TRIM(Applications!I1259))="INTERVIEWING",UPPER(TRIM(Applications!I1259))="REJECTED",UPPER(TRIM(Applications!I1259))="OFFER")),IF(Applications!M1259&gt;=Applications!A1259,Applications!M1259-Applications!A1259,""),"")</f>
        <v/>
      </c>
      <c r="B1259" s="26">
        <f>IF(AND(D1259=1,ISNUMBER(Applications!A1259)),WEEKDAY(Applications!A1259),"")</f>
        <v/>
      </c>
      <c r="C1259" s="27">
        <f>IF(AND(D1259=1,ISNUMBER(Applications!A1259)),Applications!A1259-WEEKDAY(Applications!A1259,3),"")</f>
        <v/>
      </c>
      <c r="D1259" s="26">
        <f>IF(OR(UPPER(TRIM(Applications!I1259))="APPLIED",UPPER(TRIM(Applications!I1259))="INTERVIEWING",UPPER(TRIM(Applications!I1259))="REJECTED",UPPER(TRIM(Applications!I1259))="OFFER"),1,0)</f>
        <v/>
      </c>
      <c r="E1259" s="26">
        <f>IF(AND(ISNUMBER(Applications!M1259),OR(N(Applications!O1259)&gt;0,UPPER(TRIM(Applications!I1259))="INTERVIEWING",UPPER(TRIM(Applications!I1259))="OFFER")),Applications!M1259-WEEKDAY(Applications!M1259,3),"")</f>
        <v/>
      </c>
      <c r="F1259" s="26">
        <f>IF(AND(UPPER(TRIM(Applications!I1259))="SKIPPED",ISNUMBER(Applications!A1259)),Applications!A1259-WEEKDAY(Applications!A1259,3),"")</f>
        <v/>
      </c>
      <c r="G1259" s="26">
        <f>IF(AND(UPPER(TRIM(Applications!I1259))="BOOKMARKED",ISNUMBER(Applications!A1259)),Applications!A1259-WEEKDAY(Applications!A1259,3),"")</f>
        <v/>
      </c>
      <c r="H1259" s="26">
        <f>IF(AND(UPPER(TRIM(Applications!I1259))="NOT APPLIED",ISNUMBER(Applications!A1259)),Applications!A1259-WEEKDAY(Applications!A1259,3),"")</f>
        <v/>
      </c>
      <c r="I1259" s="26">
        <f>IF(AND(UPPER(TRIM(Applications!I1259))="REJECTED",ISNUMBER(Applications!M1259)),Applications!M1259-WEEKDAY(Applications!M1259,3),"")</f>
        <v/>
      </c>
      <c r="J1259" s="26">
        <f>IF(AND(UPPER(TRIM(Applications!I1259))="OFFER",ISNUMBER(Applications!M1259)),Applications!M1259-WEEKDAY(Applications!M1259,3),"")</f>
        <v/>
      </c>
      <c r="K1259" s="26">
        <f>IF(TRIM(Applications!J1259)="","",IFERROR(LOOKUP(2,1/ISNUMBER(SEARCH($R$2:$R$25,Applications!J1259)),$S$2:$S$25),""))</f>
        <v/>
      </c>
      <c r="L1259" s="26">
        <f>IF(K1259="","",IF(COUNTIF(K$2:K1259,K1259)=1,COUNTIF(K$2:K$2000,K1259)+(2001-ROW())/100000,""))</f>
        <v/>
      </c>
      <c r="M1259" s="26">
        <f>IF(TRIM(Applications!D1259)="","",TRIM(LEFT(TRIM(Applications!D1259),FIND(",",TRIM(Applications!D1259)&amp;",")-1)))</f>
        <v/>
      </c>
      <c r="N1259" s="26">
        <f>IF(M1259="","",IF(LEN(TRIM(LEFT(TRIM(MID(TRIM(Applications!D1259),FIND(",",TRIM(Applications!D1259)&amp;",")+1,200)),FIND(",",TRIM(MID(TRIM(Applications!D1259),FIND(",",TRIM(Applications!D1259)&amp;",")+1,200))&amp;",")-1)))=2,UPPER(TRIM(LEFT(TRIM(MID(TRIM(Applications!D1259),FIND(",",TRIM(Applications!D1259)&amp;",")+1,200)),FIND(",",TRIM(MID(TRIM(Applications!D1259),FIND(",",TRIM(Applications!D1259)&amp;",")+1,200))&amp;",")-1))),IFERROR(VLOOKUP(LOWER(TRIM(LEFT(TRIM(MID(TRIM(Applications!D1259),FIND(",",TRIM(Applications!D1259)&amp;",")+1,200)),FIND(",",TRIM(MID(TRIM(Applications!D1259),FIND(",",TRIM(Applications!D1259)&amp;",")+1,200))&amp;",")-1))),$U$2:$V$67,2,FALSE),"")))</f>
        <v/>
      </c>
      <c r="O1259" s="26">
        <f>IF(M1259="","",IF(N1259="",M1259,M1259&amp;", "&amp;N1259))</f>
        <v/>
      </c>
      <c r="P1259" s="26">
        <f>IF(O1259="","",IF(COUNTIF(O$2:O1259,O1259)=1,COUNTIF(O$2:O$2000,O1259)+(2001-ROW())/100000,""))</f>
        <v/>
      </c>
    </row>
    <row r="1260">
      <c r="A1260" s="26">
        <f>IF(AND(ISNUMBER(Applications!A1260),ISNUMBER(Applications!M1260),OR(UPPER(TRIM(Applications!I1260))="INTERVIEWING",UPPER(TRIM(Applications!I1260))="REJECTED",UPPER(TRIM(Applications!I1260))="OFFER")),IF(Applications!M1260&gt;=Applications!A1260,Applications!M1260-Applications!A1260,""),"")</f>
        <v/>
      </c>
      <c r="B1260" s="26">
        <f>IF(AND(D1260=1,ISNUMBER(Applications!A1260)),WEEKDAY(Applications!A1260),"")</f>
        <v/>
      </c>
      <c r="C1260" s="27">
        <f>IF(AND(D1260=1,ISNUMBER(Applications!A1260)),Applications!A1260-WEEKDAY(Applications!A1260,3),"")</f>
        <v/>
      </c>
      <c r="D1260" s="26">
        <f>IF(OR(UPPER(TRIM(Applications!I1260))="APPLIED",UPPER(TRIM(Applications!I1260))="INTERVIEWING",UPPER(TRIM(Applications!I1260))="REJECTED",UPPER(TRIM(Applications!I1260))="OFFER"),1,0)</f>
        <v/>
      </c>
      <c r="E1260" s="26">
        <f>IF(AND(ISNUMBER(Applications!M1260),OR(N(Applications!O1260)&gt;0,UPPER(TRIM(Applications!I1260))="INTERVIEWING",UPPER(TRIM(Applications!I1260))="OFFER")),Applications!M1260-WEEKDAY(Applications!M1260,3),"")</f>
        <v/>
      </c>
      <c r="F1260" s="26">
        <f>IF(AND(UPPER(TRIM(Applications!I1260))="SKIPPED",ISNUMBER(Applications!A1260)),Applications!A1260-WEEKDAY(Applications!A1260,3),"")</f>
        <v/>
      </c>
      <c r="G1260" s="26">
        <f>IF(AND(UPPER(TRIM(Applications!I1260))="BOOKMARKED",ISNUMBER(Applications!A1260)),Applications!A1260-WEEKDAY(Applications!A1260,3),"")</f>
        <v/>
      </c>
      <c r="H1260" s="26">
        <f>IF(AND(UPPER(TRIM(Applications!I1260))="NOT APPLIED",ISNUMBER(Applications!A1260)),Applications!A1260-WEEKDAY(Applications!A1260,3),"")</f>
        <v/>
      </c>
      <c r="I1260" s="26">
        <f>IF(AND(UPPER(TRIM(Applications!I1260))="REJECTED",ISNUMBER(Applications!M1260)),Applications!M1260-WEEKDAY(Applications!M1260,3),"")</f>
        <v/>
      </c>
      <c r="J1260" s="26">
        <f>IF(AND(UPPER(TRIM(Applications!I1260))="OFFER",ISNUMBER(Applications!M1260)),Applications!M1260-WEEKDAY(Applications!M1260,3),"")</f>
        <v/>
      </c>
      <c r="K1260" s="26">
        <f>IF(TRIM(Applications!J1260)="","",IFERROR(LOOKUP(2,1/ISNUMBER(SEARCH($R$2:$R$25,Applications!J1260)),$S$2:$S$25),""))</f>
        <v/>
      </c>
      <c r="L1260" s="26">
        <f>IF(K1260="","",IF(COUNTIF(K$2:K1260,K1260)=1,COUNTIF(K$2:K$2000,K1260)+(2001-ROW())/100000,""))</f>
        <v/>
      </c>
      <c r="M1260" s="26">
        <f>IF(TRIM(Applications!D1260)="","",TRIM(LEFT(TRIM(Applications!D1260),FIND(",",TRIM(Applications!D1260)&amp;",")-1)))</f>
        <v/>
      </c>
      <c r="N1260" s="26">
        <f>IF(M1260="","",IF(LEN(TRIM(LEFT(TRIM(MID(TRIM(Applications!D1260),FIND(",",TRIM(Applications!D1260)&amp;",")+1,200)),FIND(",",TRIM(MID(TRIM(Applications!D1260),FIND(",",TRIM(Applications!D1260)&amp;",")+1,200))&amp;",")-1)))=2,UPPER(TRIM(LEFT(TRIM(MID(TRIM(Applications!D1260),FIND(",",TRIM(Applications!D1260)&amp;",")+1,200)),FIND(",",TRIM(MID(TRIM(Applications!D1260),FIND(",",TRIM(Applications!D1260)&amp;",")+1,200))&amp;",")-1))),IFERROR(VLOOKUP(LOWER(TRIM(LEFT(TRIM(MID(TRIM(Applications!D1260),FIND(",",TRIM(Applications!D1260)&amp;",")+1,200)),FIND(",",TRIM(MID(TRIM(Applications!D1260),FIND(",",TRIM(Applications!D1260)&amp;",")+1,200))&amp;",")-1))),$U$2:$V$67,2,FALSE),"")))</f>
        <v/>
      </c>
      <c r="O1260" s="26">
        <f>IF(M1260="","",IF(N1260="",M1260,M1260&amp;", "&amp;N1260))</f>
        <v/>
      </c>
      <c r="P1260" s="26">
        <f>IF(O1260="","",IF(COUNTIF(O$2:O1260,O1260)=1,COUNTIF(O$2:O$2000,O1260)+(2001-ROW())/100000,""))</f>
        <v/>
      </c>
    </row>
    <row r="1261">
      <c r="A1261" s="26">
        <f>IF(AND(ISNUMBER(Applications!A1261),ISNUMBER(Applications!M1261),OR(UPPER(TRIM(Applications!I1261))="INTERVIEWING",UPPER(TRIM(Applications!I1261))="REJECTED",UPPER(TRIM(Applications!I1261))="OFFER")),IF(Applications!M1261&gt;=Applications!A1261,Applications!M1261-Applications!A1261,""),"")</f>
        <v/>
      </c>
      <c r="B1261" s="26">
        <f>IF(AND(D1261=1,ISNUMBER(Applications!A1261)),WEEKDAY(Applications!A1261),"")</f>
        <v/>
      </c>
      <c r="C1261" s="27">
        <f>IF(AND(D1261=1,ISNUMBER(Applications!A1261)),Applications!A1261-WEEKDAY(Applications!A1261,3),"")</f>
        <v/>
      </c>
      <c r="D1261" s="26">
        <f>IF(OR(UPPER(TRIM(Applications!I1261))="APPLIED",UPPER(TRIM(Applications!I1261))="INTERVIEWING",UPPER(TRIM(Applications!I1261))="REJECTED",UPPER(TRIM(Applications!I1261))="OFFER"),1,0)</f>
        <v/>
      </c>
      <c r="E1261" s="26">
        <f>IF(AND(ISNUMBER(Applications!M1261),OR(N(Applications!O1261)&gt;0,UPPER(TRIM(Applications!I1261))="INTERVIEWING",UPPER(TRIM(Applications!I1261))="OFFER")),Applications!M1261-WEEKDAY(Applications!M1261,3),"")</f>
        <v/>
      </c>
      <c r="F1261" s="26">
        <f>IF(AND(UPPER(TRIM(Applications!I1261))="SKIPPED",ISNUMBER(Applications!A1261)),Applications!A1261-WEEKDAY(Applications!A1261,3),"")</f>
        <v/>
      </c>
      <c r="G1261" s="26">
        <f>IF(AND(UPPER(TRIM(Applications!I1261))="BOOKMARKED",ISNUMBER(Applications!A1261)),Applications!A1261-WEEKDAY(Applications!A1261,3),"")</f>
        <v/>
      </c>
      <c r="H1261" s="26">
        <f>IF(AND(UPPER(TRIM(Applications!I1261))="NOT APPLIED",ISNUMBER(Applications!A1261)),Applications!A1261-WEEKDAY(Applications!A1261,3),"")</f>
        <v/>
      </c>
      <c r="I1261" s="26">
        <f>IF(AND(UPPER(TRIM(Applications!I1261))="REJECTED",ISNUMBER(Applications!M1261)),Applications!M1261-WEEKDAY(Applications!M1261,3),"")</f>
        <v/>
      </c>
      <c r="J1261" s="26">
        <f>IF(AND(UPPER(TRIM(Applications!I1261))="OFFER",ISNUMBER(Applications!M1261)),Applications!M1261-WEEKDAY(Applications!M1261,3),"")</f>
        <v/>
      </c>
      <c r="K1261" s="26">
        <f>IF(TRIM(Applications!J1261)="","",IFERROR(LOOKUP(2,1/ISNUMBER(SEARCH($R$2:$R$25,Applications!J1261)),$S$2:$S$25),""))</f>
        <v/>
      </c>
      <c r="L1261" s="26">
        <f>IF(K1261="","",IF(COUNTIF(K$2:K1261,K1261)=1,COUNTIF(K$2:K$2000,K1261)+(2001-ROW())/100000,""))</f>
        <v/>
      </c>
      <c r="M1261" s="26">
        <f>IF(TRIM(Applications!D1261)="","",TRIM(LEFT(TRIM(Applications!D1261),FIND(",",TRIM(Applications!D1261)&amp;",")-1)))</f>
        <v/>
      </c>
      <c r="N1261" s="26">
        <f>IF(M1261="","",IF(LEN(TRIM(LEFT(TRIM(MID(TRIM(Applications!D1261),FIND(",",TRIM(Applications!D1261)&amp;",")+1,200)),FIND(",",TRIM(MID(TRIM(Applications!D1261),FIND(",",TRIM(Applications!D1261)&amp;",")+1,200))&amp;",")-1)))=2,UPPER(TRIM(LEFT(TRIM(MID(TRIM(Applications!D1261),FIND(",",TRIM(Applications!D1261)&amp;",")+1,200)),FIND(",",TRIM(MID(TRIM(Applications!D1261),FIND(",",TRIM(Applications!D1261)&amp;",")+1,200))&amp;",")-1))),IFERROR(VLOOKUP(LOWER(TRIM(LEFT(TRIM(MID(TRIM(Applications!D1261),FIND(",",TRIM(Applications!D1261)&amp;",")+1,200)),FIND(",",TRIM(MID(TRIM(Applications!D1261),FIND(",",TRIM(Applications!D1261)&amp;",")+1,200))&amp;",")-1))),$U$2:$V$67,2,FALSE),"")))</f>
        <v/>
      </c>
      <c r="O1261" s="26">
        <f>IF(M1261="","",IF(N1261="",M1261,M1261&amp;", "&amp;N1261))</f>
        <v/>
      </c>
      <c r="P1261" s="26">
        <f>IF(O1261="","",IF(COUNTIF(O$2:O1261,O1261)=1,COUNTIF(O$2:O$2000,O1261)+(2001-ROW())/100000,""))</f>
        <v/>
      </c>
    </row>
    <row r="1262">
      <c r="A1262" s="26">
        <f>IF(AND(ISNUMBER(Applications!A1262),ISNUMBER(Applications!M1262),OR(UPPER(TRIM(Applications!I1262))="INTERVIEWING",UPPER(TRIM(Applications!I1262))="REJECTED",UPPER(TRIM(Applications!I1262))="OFFER")),IF(Applications!M1262&gt;=Applications!A1262,Applications!M1262-Applications!A1262,""),"")</f>
        <v/>
      </c>
      <c r="B1262" s="26">
        <f>IF(AND(D1262=1,ISNUMBER(Applications!A1262)),WEEKDAY(Applications!A1262),"")</f>
        <v/>
      </c>
      <c r="C1262" s="27">
        <f>IF(AND(D1262=1,ISNUMBER(Applications!A1262)),Applications!A1262-WEEKDAY(Applications!A1262,3),"")</f>
        <v/>
      </c>
      <c r="D1262" s="26">
        <f>IF(OR(UPPER(TRIM(Applications!I1262))="APPLIED",UPPER(TRIM(Applications!I1262))="INTERVIEWING",UPPER(TRIM(Applications!I1262))="REJECTED",UPPER(TRIM(Applications!I1262))="OFFER"),1,0)</f>
        <v/>
      </c>
      <c r="E1262" s="26">
        <f>IF(AND(ISNUMBER(Applications!M1262),OR(N(Applications!O1262)&gt;0,UPPER(TRIM(Applications!I1262))="INTERVIEWING",UPPER(TRIM(Applications!I1262))="OFFER")),Applications!M1262-WEEKDAY(Applications!M1262,3),"")</f>
        <v/>
      </c>
      <c r="F1262" s="26">
        <f>IF(AND(UPPER(TRIM(Applications!I1262))="SKIPPED",ISNUMBER(Applications!A1262)),Applications!A1262-WEEKDAY(Applications!A1262,3),"")</f>
        <v/>
      </c>
      <c r="G1262" s="26">
        <f>IF(AND(UPPER(TRIM(Applications!I1262))="BOOKMARKED",ISNUMBER(Applications!A1262)),Applications!A1262-WEEKDAY(Applications!A1262,3),"")</f>
        <v/>
      </c>
      <c r="H1262" s="26">
        <f>IF(AND(UPPER(TRIM(Applications!I1262))="NOT APPLIED",ISNUMBER(Applications!A1262)),Applications!A1262-WEEKDAY(Applications!A1262,3),"")</f>
        <v/>
      </c>
      <c r="I1262" s="26">
        <f>IF(AND(UPPER(TRIM(Applications!I1262))="REJECTED",ISNUMBER(Applications!M1262)),Applications!M1262-WEEKDAY(Applications!M1262,3),"")</f>
        <v/>
      </c>
      <c r="J1262" s="26">
        <f>IF(AND(UPPER(TRIM(Applications!I1262))="OFFER",ISNUMBER(Applications!M1262)),Applications!M1262-WEEKDAY(Applications!M1262,3),"")</f>
        <v/>
      </c>
      <c r="K1262" s="26">
        <f>IF(TRIM(Applications!J1262)="","",IFERROR(LOOKUP(2,1/ISNUMBER(SEARCH($R$2:$R$25,Applications!J1262)),$S$2:$S$25),""))</f>
        <v/>
      </c>
      <c r="L1262" s="26">
        <f>IF(K1262="","",IF(COUNTIF(K$2:K1262,K1262)=1,COUNTIF(K$2:K$2000,K1262)+(2001-ROW())/100000,""))</f>
        <v/>
      </c>
      <c r="M1262" s="26">
        <f>IF(TRIM(Applications!D1262)="","",TRIM(LEFT(TRIM(Applications!D1262),FIND(",",TRIM(Applications!D1262)&amp;",")-1)))</f>
        <v/>
      </c>
      <c r="N1262" s="26">
        <f>IF(M1262="","",IF(LEN(TRIM(LEFT(TRIM(MID(TRIM(Applications!D1262),FIND(",",TRIM(Applications!D1262)&amp;",")+1,200)),FIND(",",TRIM(MID(TRIM(Applications!D1262),FIND(",",TRIM(Applications!D1262)&amp;",")+1,200))&amp;",")-1)))=2,UPPER(TRIM(LEFT(TRIM(MID(TRIM(Applications!D1262),FIND(",",TRIM(Applications!D1262)&amp;",")+1,200)),FIND(",",TRIM(MID(TRIM(Applications!D1262),FIND(",",TRIM(Applications!D1262)&amp;",")+1,200))&amp;",")-1))),IFERROR(VLOOKUP(LOWER(TRIM(LEFT(TRIM(MID(TRIM(Applications!D1262),FIND(",",TRIM(Applications!D1262)&amp;",")+1,200)),FIND(",",TRIM(MID(TRIM(Applications!D1262),FIND(",",TRIM(Applications!D1262)&amp;",")+1,200))&amp;",")-1))),$U$2:$V$67,2,FALSE),"")))</f>
        <v/>
      </c>
      <c r="O1262" s="26">
        <f>IF(M1262="","",IF(N1262="",M1262,M1262&amp;", "&amp;N1262))</f>
        <v/>
      </c>
      <c r="P1262" s="26">
        <f>IF(O1262="","",IF(COUNTIF(O$2:O1262,O1262)=1,COUNTIF(O$2:O$2000,O1262)+(2001-ROW())/100000,""))</f>
        <v/>
      </c>
    </row>
    <row r="1263">
      <c r="A1263" s="26">
        <f>IF(AND(ISNUMBER(Applications!A1263),ISNUMBER(Applications!M1263),OR(UPPER(TRIM(Applications!I1263))="INTERVIEWING",UPPER(TRIM(Applications!I1263))="REJECTED",UPPER(TRIM(Applications!I1263))="OFFER")),IF(Applications!M1263&gt;=Applications!A1263,Applications!M1263-Applications!A1263,""),"")</f>
        <v/>
      </c>
      <c r="B1263" s="26">
        <f>IF(AND(D1263=1,ISNUMBER(Applications!A1263)),WEEKDAY(Applications!A1263),"")</f>
        <v/>
      </c>
      <c r="C1263" s="27">
        <f>IF(AND(D1263=1,ISNUMBER(Applications!A1263)),Applications!A1263-WEEKDAY(Applications!A1263,3),"")</f>
        <v/>
      </c>
      <c r="D1263" s="26">
        <f>IF(OR(UPPER(TRIM(Applications!I1263))="APPLIED",UPPER(TRIM(Applications!I1263))="INTERVIEWING",UPPER(TRIM(Applications!I1263))="REJECTED",UPPER(TRIM(Applications!I1263))="OFFER"),1,0)</f>
        <v/>
      </c>
      <c r="E1263" s="26">
        <f>IF(AND(ISNUMBER(Applications!M1263),OR(N(Applications!O1263)&gt;0,UPPER(TRIM(Applications!I1263))="INTERVIEWING",UPPER(TRIM(Applications!I1263))="OFFER")),Applications!M1263-WEEKDAY(Applications!M1263,3),"")</f>
        <v/>
      </c>
      <c r="F1263" s="26">
        <f>IF(AND(UPPER(TRIM(Applications!I1263))="SKIPPED",ISNUMBER(Applications!A1263)),Applications!A1263-WEEKDAY(Applications!A1263,3),"")</f>
        <v/>
      </c>
      <c r="G1263" s="26">
        <f>IF(AND(UPPER(TRIM(Applications!I1263))="BOOKMARKED",ISNUMBER(Applications!A1263)),Applications!A1263-WEEKDAY(Applications!A1263,3),"")</f>
        <v/>
      </c>
      <c r="H1263" s="26">
        <f>IF(AND(UPPER(TRIM(Applications!I1263))="NOT APPLIED",ISNUMBER(Applications!A1263)),Applications!A1263-WEEKDAY(Applications!A1263,3),"")</f>
        <v/>
      </c>
      <c r="I1263" s="26">
        <f>IF(AND(UPPER(TRIM(Applications!I1263))="REJECTED",ISNUMBER(Applications!M1263)),Applications!M1263-WEEKDAY(Applications!M1263,3),"")</f>
        <v/>
      </c>
      <c r="J1263" s="26">
        <f>IF(AND(UPPER(TRIM(Applications!I1263))="OFFER",ISNUMBER(Applications!M1263)),Applications!M1263-WEEKDAY(Applications!M1263,3),"")</f>
        <v/>
      </c>
      <c r="K1263" s="26">
        <f>IF(TRIM(Applications!J1263)="","",IFERROR(LOOKUP(2,1/ISNUMBER(SEARCH($R$2:$R$25,Applications!J1263)),$S$2:$S$25),""))</f>
        <v/>
      </c>
      <c r="L1263" s="26">
        <f>IF(K1263="","",IF(COUNTIF(K$2:K1263,K1263)=1,COUNTIF(K$2:K$2000,K1263)+(2001-ROW())/100000,""))</f>
        <v/>
      </c>
      <c r="M1263" s="26">
        <f>IF(TRIM(Applications!D1263)="","",TRIM(LEFT(TRIM(Applications!D1263),FIND(",",TRIM(Applications!D1263)&amp;",")-1)))</f>
        <v/>
      </c>
      <c r="N1263" s="26">
        <f>IF(M1263="","",IF(LEN(TRIM(LEFT(TRIM(MID(TRIM(Applications!D1263),FIND(",",TRIM(Applications!D1263)&amp;",")+1,200)),FIND(",",TRIM(MID(TRIM(Applications!D1263),FIND(",",TRIM(Applications!D1263)&amp;",")+1,200))&amp;",")-1)))=2,UPPER(TRIM(LEFT(TRIM(MID(TRIM(Applications!D1263),FIND(",",TRIM(Applications!D1263)&amp;",")+1,200)),FIND(",",TRIM(MID(TRIM(Applications!D1263),FIND(",",TRIM(Applications!D1263)&amp;",")+1,200))&amp;",")-1))),IFERROR(VLOOKUP(LOWER(TRIM(LEFT(TRIM(MID(TRIM(Applications!D1263),FIND(",",TRIM(Applications!D1263)&amp;",")+1,200)),FIND(",",TRIM(MID(TRIM(Applications!D1263),FIND(",",TRIM(Applications!D1263)&amp;",")+1,200))&amp;",")-1))),$U$2:$V$67,2,FALSE),"")))</f>
        <v/>
      </c>
      <c r="O1263" s="26">
        <f>IF(M1263="","",IF(N1263="",M1263,M1263&amp;", "&amp;N1263))</f>
        <v/>
      </c>
      <c r="P1263" s="26">
        <f>IF(O1263="","",IF(COUNTIF(O$2:O1263,O1263)=1,COUNTIF(O$2:O$2000,O1263)+(2001-ROW())/100000,""))</f>
        <v/>
      </c>
    </row>
    <row r="1264">
      <c r="A1264" s="26">
        <f>IF(AND(ISNUMBER(Applications!A1264),ISNUMBER(Applications!M1264),OR(UPPER(TRIM(Applications!I1264))="INTERVIEWING",UPPER(TRIM(Applications!I1264))="REJECTED",UPPER(TRIM(Applications!I1264))="OFFER")),IF(Applications!M1264&gt;=Applications!A1264,Applications!M1264-Applications!A1264,""),"")</f>
        <v/>
      </c>
      <c r="B1264" s="26">
        <f>IF(AND(D1264=1,ISNUMBER(Applications!A1264)),WEEKDAY(Applications!A1264),"")</f>
        <v/>
      </c>
      <c r="C1264" s="27">
        <f>IF(AND(D1264=1,ISNUMBER(Applications!A1264)),Applications!A1264-WEEKDAY(Applications!A1264,3),"")</f>
        <v/>
      </c>
      <c r="D1264" s="26">
        <f>IF(OR(UPPER(TRIM(Applications!I1264))="APPLIED",UPPER(TRIM(Applications!I1264))="INTERVIEWING",UPPER(TRIM(Applications!I1264))="REJECTED",UPPER(TRIM(Applications!I1264))="OFFER"),1,0)</f>
        <v/>
      </c>
      <c r="E1264" s="26">
        <f>IF(AND(ISNUMBER(Applications!M1264),OR(N(Applications!O1264)&gt;0,UPPER(TRIM(Applications!I1264))="INTERVIEWING",UPPER(TRIM(Applications!I1264))="OFFER")),Applications!M1264-WEEKDAY(Applications!M1264,3),"")</f>
        <v/>
      </c>
      <c r="F1264" s="26">
        <f>IF(AND(UPPER(TRIM(Applications!I1264))="SKIPPED",ISNUMBER(Applications!A1264)),Applications!A1264-WEEKDAY(Applications!A1264,3),"")</f>
        <v/>
      </c>
      <c r="G1264" s="26">
        <f>IF(AND(UPPER(TRIM(Applications!I1264))="BOOKMARKED",ISNUMBER(Applications!A1264)),Applications!A1264-WEEKDAY(Applications!A1264,3),"")</f>
        <v/>
      </c>
      <c r="H1264" s="26">
        <f>IF(AND(UPPER(TRIM(Applications!I1264))="NOT APPLIED",ISNUMBER(Applications!A1264)),Applications!A1264-WEEKDAY(Applications!A1264,3),"")</f>
        <v/>
      </c>
      <c r="I1264" s="26">
        <f>IF(AND(UPPER(TRIM(Applications!I1264))="REJECTED",ISNUMBER(Applications!M1264)),Applications!M1264-WEEKDAY(Applications!M1264,3),"")</f>
        <v/>
      </c>
      <c r="J1264" s="26">
        <f>IF(AND(UPPER(TRIM(Applications!I1264))="OFFER",ISNUMBER(Applications!M1264)),Applications!M1264-WEEKDAY(Applications!M1264,3),"")</f>
        <v/>
      </c>
      <c r="K1264" s="26">
        <f>IF(TRIM(Applications!J1264)="","",IFERROR(LOOKUP(2,1/ISNUMBER(SEARCH($R$2:$R$25,Applications!J1264)),$S$2:$S$25),""))</f>
        <v/>
      </c>
      <c r="L1264" s="26">
        <f>IF(K1264="","",IF(COUNTIF(K$2:K1264,K1264)=1,COUNTIF(K$2:K$2000,K1264)+(2001-ROW())/100000,""))</f>
        <v/>
      </c>
      <c r="M1264" s="26">
        <f>IF(TRIM(Applications!D1264)="","",TRIM(LEFT(TRIM(Applications!D1264),FIND(",",TRIM(Applications!D1264)&amp;",")-1)))</f>
        <v/>
      </c>
      <c r="N1264" s="26">
        <f>IF(M1264="","",IF(LEN(TRIM(LEFT(TRIM(MID(TRIM(Applications!D1264),FIND(",",TRIM(Applications!D1264)&amp;",")+1,200)),FIND(",",TRIM(MID(TRIM(Applications!D1264),FIND(",",TRIM(Applications!D1264)&amp;",")+1,200))&amp;",")-1)))=2,UPPER(TRIM(LEFT(TRIM(MID(TRIM(Applications!D1264),FIND(",",TRIM(Applications!D1264)&amp;",")+1,200)),FIND(",",TRIM(MID(TRIM(Applications!D1264),FIND(",",TRIM(Applications!D1264)&amp;",")+1,200))&amp;",")-1))),IFERROR(VLOOKUP(LOWER(TRIM(LEFT(TRIM(MID(TRIM(Applications!D1264),FIND(",",TRIM(Applications!D1264)&amp;",")+1,200)),FIND(",",TRIM(MID(TRIM(Applications!D1264),FIND(",",TRIM(Applications!D1264)&amp;",")+1,200))&amp;",")-1))),$U$2:$V$67,2,FALSE),"")))</f>
        <v/>
      </c>
      <c r="O1264" s="26">
        <f>IF(M1264="","",IF(N1264="",M1264,M1264&amp;", "&amp;N1264))</f>
        <v/>
      </c>
      <c r="P1264" s="26">
        <f>IF(O1264="","",IF(COUNTIF(O$2:O1264,O1264)=1,COUNTIF(O$2:O$2000,O1264)+(2001-ROW())/100000,""))</f>
        <v/>
      </c>
    </row>
    <row r="1265">
      <c r="A1265" s="26">
        <f>IF(AND(ISNUMBER(Applications!A1265),ISNUMBER(Applications!M1265),OR(UPPER(TRIM(Applications!I1265))="INTERVIEWING",UPPER(TRIM(Applications!I1265))="REJECTED",UPPER(TRIM(Applications!I1265))="OFFER")),IF(Applications!M1265&gt;=Applications!A1265,Applications!M1265-Applications!A1265,""),"")</f>
        <v/>
      </c>
      <c r="B1265" s="26">
        <f>IF(AND(D1265=1,ISNUMBER(Applications!A1265)),WEEKDAY(Applications!A1265),"")</f>
        <v/>
      </c>
      <c r="C1265" s="27">
        <f>IF(AND(D1265=1,ISNUMBER(Applications!A1265)),Applications!A1265-WEEKDAY(Applications!A1265,3),"")</f>
        <v/>
      </c>
      <c r="D1265" s="26">
        <f>IF(OR(UPPER(TRIM(Applications!I1265))="APPLIED",UPPER(TRIM(Applications!I1265))="INTERVIEWING",UPPER(TRIM(Applications!I1265))="REJECTED",UPPER(TRIM(Applications!I1265))="OFFER"),1,0)</f>
        <v/>
      </c>
      <c r="E1265" s="26">
        <f>IF(AND(ISNUMBER(Applications!M1265),OR(N(Applications!O1265)&gt;0,UPPER(TRIM(Applications!I1265))="INTERVIEWING",UPPER(TRIM(Applications!I1265))="OFFER")),Applications!M1265-WEEKDAY(Applications!M1265,3),"")</f>
        <v/>
      </c>
      <c r="F1265" s="26">
        <f>IF(AND(UPPER(TRIM(Applications!I1265))="SKIPPED",ISNUMBER(Applications!A1265)),Applications!A1265-WEEKDAY(Applications!A1265,3),"")</f>
        <v/>
      </c>
      <c r="G1265" s="26">
        <f>IF(AND(UPPER(TRIM(Applications!I1265))="BOOKMARKED",ISNUMBER(Applications!A1265)),Applications!A1265-WEEKDAY(Applications!A1265,3),"")</f>
        <v/>
      </c>
      <c r="H1265" s="26">
        <f>IF(AND(UPPER(TRIM(Applications!I1265))="NOT APPLIED",ISNUMBER(Applications!A1265)),Applications!A1265-WEEKDAY(Applications!A1265,3),"")</f>
        <v/>
      </c>
      <c r="I1265" s="26">
        <f>IF(AND(UPPER(TRIM(Applications!I1265))="REJECTED",ISNUMBER(Applications!M1265)),Applications!M1265-WEEKDAY(Applications!M1265,3),"")</f>
        <v/>
      </c>
      <c r="J1265" s="26">
        <f>IF(AND(UPPER(TRIM(Applications!I1265))="OFFER",ISNUMBER(Applications!M1265)),Applications!M1265-WEEKDAY(Applications!M1265,3),"")</f>
        <v/>
      </c>
      <c r="K1265" s="26">
        <f>IF(TRIM(Applications!J1265)="","",IFERROR(LOOKUP(2,1/ISNUMBER(SEARCH($R$2:$R$25,Applications!J1265)),$S$2:$S$25),""))</f>
        <v/>
      </c>
      <c r="L1265" s="26">
        <f>IF(K1265="","",IF(COUNTIF(K$2:K1265,K1265)=1,COUNTIF(K$2:K$2000,K1265)+(2001-ROW())/100000,""))</f>
        <v/>
      </c>
      <c r="M1265" s="26">
        <f>IF(TRIM(Applications!D1265)="","",TRIM(LEFT(TRIM(Applications!D1265),FIND(",",TRIM(Applications!D1265)&amp;",")-1)))</f>
        <v/>
      </c>
      <c r="N1265" s="26">
        <f>IF(M1265="","",IF(LEN(TRIM(LEFT(TRIM(MID(TRIM(Applications!D1265),FIND(",",TRIM(Applications!D1265)&amp;",")+1,200)),FIND(",",TRIM(MID(TRIM(Applications!D1265),FIND(",",TRIM(Applications!D1265)&amp;",")+1,200))&amp;",")-1)))=2,UPPER(TRIM(LEFT(TRIM(MID(TRIM(Applications!D1265),FIND(",",TRIM(Applications!D1265)&amp;",")+1,200)),FIND(",",TRIM(MID(TRIM(Applications!D1265),FIND(",",TRIM(Applications!D1265)&amp;",")+1,200))&amp;",")-1))),IFERROR(VLOOKUP(LOWER(TRIM(LEFT(TRIM(MID(TRIM(Applications!D1265),FIND(",",TRIM(Applications!D1265)&amp;",")+1,200)),FIND(",",TRIM(MID(TRIM(Applications!D1265),FIND(",",TRIM(Applications!D1265)&amp;",")+1,200))&amp;",")-1))),$U$2:$V$67,2,FALSE),"")))</f>
        <v/>
      </c>
      <c r="O1265" s="26">
        <f>IF(M1265="","",IF(N1265="",M1265,M1265&amp;", "&amp;N1265))</f>
        <v/>
      </c>
      <c r="P1265" s="26">
        <f>IF(O1265="","",IF(COUNTIF(O$2:O1265,O1265)=1,COUNTIF(O$2:O$2000,O1265)+(2001-ROW())/100000,""))</f>
        <v/>
      </c>
    </row>
    <row r="1266">
      <c r="A1266" s="26">
        <f>IF(AND(ISNUMBER(Applications!A1266),ISNUMBER(Applications!M1266),OR(UPPER(TRIM(Applications!I1266))="INTERVIEWING",UPPER(TRIM(Applications!I1266))="REJECTED",UPPER(TRIM(Applications!I1266))="OFFER")),IF(Applications!M1266&gt;=Applications!A1266,Applications!M1266-Applications!A1266,""),"")</f>
        <v/>
      </c>
      <c r="B1266" s="26">
        <f>IF(AND(D1266=1,ISNUMBER(Applications!A1266)),WEEKDAY(Applications!A1266),"")</f>
        <v/>
      </c>
      <c r="C1266" s="27">
        <f>IF(AND(D1266=1,ISNUMBER(Applications!A1266)),Applications!A1266-WEEKDAY(Applications!A1266,3),"")</f>
        <v/>
      </c>
      <c r="D1266" s="26">
        <f>IF(OR(UPPER(TRIM(Applications!I1266))="APPLIED",UPPER(TRIM(Applications!I1266))="INTERVIEWING",UPPER(TRIM(Applications!I1266))="REJECTED",UPPER(TRIM(Applications!I1266))="OFFER"),1,0)</f>
        <v/>
      </c>
      <c r="E1266" s="26">
        <f>IF(AND(ISNUMBER(Applications!M1266),OR(N(Applications!O1266)&gt;0,UPPER(TRIM(Applications!I1266))="INTERVIEWING",UPPER(TRIM(Applications!I1266))="OFFER")),Applications!M1266-WEEKDAY(Applications!M1266,3),"")</f>
        <v/>
      </c>
      <c r="F1266" s="26">
        <f>IF(AND(UPPER(TRIM(Applications!I1266))="SKIPPED",ISNUMBER(Applications!A1266)),Applications!A1266-WEEKDAY(Applications!A1266,3),"")</f>
        <v/>
      </c>
      <c r="G1266" s="26">
        <f>IF(AND(UPPER(TRIM(Applications!I1266))="BOOKMARKED",ISNUMBER(Applications!A1266)),Applications!A1266-WEEKDAY(Applications!A1266,3),"")</f>
        <v/>
      </c>
      <c r="H1266" s="26">
        <f>IF(AND(UPPER(TRIM(Applications!I1266))="NOT APPLIED",ISNUMBER(Applications!A1266)),Applications!A1266-WEEKDAY(Applications!A1266,3),"")</f>
        <v/>
      </c>
      <c r="I1266" s="26">
        <f>IF(AND(UPPER(TRIM(Applications!I1266))="REJECTED",ISNUMBER(Applications!M1266)),Applications!M1266-WEEKDAY(Applications!M1266,3),"")</f>
        <v/>
      </c>
      <c r="J1266" s="26">
        <f>IF(AND(UPPER(TRIM(Applications!I1266))="OFFER",ISNUMBER(Applications!M1266)),Applications!M1266-WEEKDAY(Applications!M1266,3),"")</f>
        <v/>
      </c>
      <c r="K1266" s="26">
        <f>IF(TRIM(Applications!J1266)="","",IFERROR(LOOKUP(2,1/ISNUMBER(SEARCH($R$2:$R$25,Applications!J1266)),$S$2:$S$25),""))</f>
        <v/>
      </c>
      <c r="L1266" s="26">
        <f>IF(K1266="","",IF(COUNTIF(K$2:K1266,K1266)=1,COUNTIF(K$2:K$2000,K1266)+(2001-ROW())/100000,""))</f>
        <v/>
      </c>
      <c r="M1266" s="26">
        <f>IF(TRIM(Applications!D1266)="","",TRIM(LEFT(TRIM(Applications!D1266),FIND(",",TRIM(Applications!D1266)&amp;",")-1)))</f>
        <v/>
      </c>
      <c r="N1266" s="26">
        <f>IF(M1266="","",IF(LEN(TRIM(LEFT(TRIM(MID(TRIM(Applications!D1266),FIND(",",TRIM(Applications!D1266)&amp;",")+1,200)),FIND(",",TRIM(MID(TRIM(Applications!D1266),FIND(",",TRIM(Applications!D1266)&amp;",")+1,200))&amp;",")-1)))=2,UPPER(TRIM(LEFT(TRIM(MID(TRIM(Applications!D1266),FIND(",",TRIM(Applications!D1266)&amp;",")+1,200)),FIND(",",TRIM(MID(TRIM(Applications!D1266),FIND(",",TRIM(Applications!D1266)&amp;",")+1,200))&amp;",")-1))),IFERROR(VLOOKUP(LOWER(TRIM(LEFT(TRIM(MID(TRIM(Applications!D1266),FIND(",",TRIM(Applications!D1266)&amp;",")+1,200)),FIND(",",TRIM(MID(TRIM(Applications!D1266),FIND(",",TRIM(Applications!D1266)&amp;",")+1,200))&amp;",")-1))),$U$2:$V$67,2,FALSE),"")))</f>
        <v/>
      </c>
      <c r="O1266" s="26">
        <f>IF(M1266="","",IF(N1266="",M1266,M1266&amp;", "&amp;N1266))</f>
        <v/>
      </c>
      <c r="P1266" s="26">
        <f>IF(O1266="","",IF(COUNTIF(O$2:O1266,O1266)=1,COUNTIF(O$2:O$2000,O1266)+(2001-ROW())/100000,""))</f>
        <v/>
      </c>
    </row>
    <row r="1267">
      <c r="A1267" s="26">
        <f>IF(AND(ISNUMBER(Applications!A1267),ISNUMBER(Applications!M1267),OR(UPPER(TRIM(Applications!I1267))="INTERVIEWING",UPPER(TRIM(Applications!I1267))="REJECTED",UPPER(TRIM(Applications!I1267))="OFFER")),IF(Applications!M1267&gt;=Applications!A1267,Applications!M1267-Applications!A1267,""),"")</f>
        <v/>
      </c>
      <c r="B1267" s="26">
        <f>IF(AND(D1267=1,ISNUMBER(Applications!A1267)),WEEKDAY(Applications!A1267),"")</f>
        <v/>
      </c>
      <c r="C1267" s="27">
        <f>IF(AND(D1267=1,ISNUMBER(Applications!A1267)),Applications!A1267-WEEKDAY(Applications!A1267,3),"")</f>
        <v/>
      </c>
      <c r="D1267" s="26">
        <f>IF(OR(UPPER(TRIM(Applications!I1267))="APPLIED",UPPER(TRIM(Applications!I1267))="INTERVIEWING",UPPER(TRIM(Applications!I1267))="REJECTED",UPPER(TRIM(Applications!I1267))="OFFER"),1,0)</f>
        <v/>
      </c>
      <c r="E1267" s="26">
        <f>IF(AND(ISNUMBER(Applications!M1267),OR(N(Applications!O1267)&gt;0,UPPER(TRIM(Applications!I1267))="INTERVIEWING",UPPER(TRIM(Applications!I1267))="OFFER")),Applications!M1267-WEEKDAY(Applications!M1267,3),"")</f>
        <v/>
      </c>
      <c r="F1267" s="26">
        <f>IF(AND(UPPER(TRIM(Applications!I1267))="SKIPPED",ISNUMBER(Applications!A1267)),Applications!A1267-WEEKDAY(Applications!A1267,3),"")</f>
        <v/>
      </c>
      <c r="G1267" s="26">
        <f>IF(AND(UPPER(TRIM(Applications!I1267))="BOOKMARKED",ISNUMBER(Applications!A1267)),Applications!A1267-WEEKDAY(Applications!A1267,3),"")</f>
        <v/>
      </c>
      <c r="H1267" s="26">
        <f>IF(AND(UPPER(TRIM(Applications!I1267))="NOT APPLIED",ISNUMBER(Applications!A1267)),Applications!A1267-WEEKDAY(Applications!A1267,3),"")</f>
        <v/>
      </c>
      <c r="I1267" s="26">
        <f>IF(AND(UPPER(TRIM(Applications!I1267))="REJECTED",ISNUMBER(Applications!M1267)),Applications!M1267-WEEKDAY(Applications!M1267,3),"")</f>
        <v/>
      </c>
      <c r="J1267" s="26">
        <f>IF(AND(UPPER(TRIM(Applications!I1267))="OFFER",ISNUMBER(Applications!M1267)),Applications!M1267-WEEKDAY(Applications!M1267,3),"")</f>
        <v/>
      </c>
      <c r="K1267" s="26">
        <f>IF(TRIM(Applications!J1267)="","",IFERROR(LOOKUP(2,1/ISNUMBER(SEARCH($R$2:$R$25,Applications!J1267)),$S$2:$S$25),""))</f>
        <v/>
      </c>
      <c r="L1267" s="26">
        <f>IF(K1267="","",IF(COUNTIF(K$2:K1267,K1267)=1,COUNTIF(K$2:K$2000,K1267)+(2001-ROW())/100000,""))</f>
        <v/>
      </c>
      <c r="M1267" s="26">
        <f>IF(TRIM(Applications!D1267)="","",TRIM(LEFT(TRIM(Applications!D1267),FIND(",",TRIM(Applications!D1267)&amp;",")-1)))</f>
        <v/>
      </c>
      <c r="N1267" s="26">
        <f>IF(M1267="","",IF(LEN(TRIM(LEFT(TRIM(MID(TRIM(Applications!D1267),FIND(",",TRIM(Applications!D1267)&amp;",")+1,200)),FIND(",",TRIM(MID(TRIM(Applications!D1267),FIND(",",TRIM(Applications!D1267)&amp;",")+1,200))&amp;",")-1)))=2,UPPER(TRIM(LEFT(TRIM(MID(TRIM(Applications!D1267),FIND(",",TRIM(Applications!D1267)&amp;",")+1,200)),FIND(",",TRIM(MID(TRIM(Applications!D1267),FIND(",",TRIM(Applications!D1267)&amp;",")+1,200))&amp;",")-1))),IFERROR(VLOOKUP(LOWER(TRIM(LEFT(TRIM(MID(TRIM(Applications!D1267),FIND(",",TRIM(Applications!D1267)&amp;",")+1,200)),FIND(",",TRIM(MID(TRIM(Applications!D1267),FIND(",",TRIM(Applications!D1267)&amp;",")+1,200))&amp;",")-1))),$U$2:$V$67,2,FALSE),"")))</f>
        <v/>
      </c>
      <c r="O1267" s="26">
        <f>IF(M1267="","",IF(N1267="",M1267,M1267&amp;", "&amp;N1267))</f>
        <v/>
      </c>
      <c r="P1267" s="26">
        <f>IF(O1267="","",IF(COUNTIF(O$2:O1267,O1267)=1,COUNTIF(O$2:O$2000,O1267)+(2001-ROW())/100000,""))</f>
        <v/>
      </c>
    </row>
    <row r="1268">
      <c r="A1268" s="26">
        <f>IF(AND(ISNUMBER(Applications!A1268),ISNUMBER(Applications!M1268),OR(UPPER(TRIM(Applications!I1268))="INTERVIEWING",UPPER(TRIM(Applications!I1268))="REJECTED",UPPER(TRIM(Applications!I1268))="OFFER")),IF(Applications!M1268&gt;=Applications!A1268,Applications!M1268-Applications!A1268,""),"")</f>
        <v/>
      </c>
      <c r="B1268" s="26">
        <f>IF(AND(D1268=1,ISNUMBER(Applications!A1268)),WEEKDAY(Applications!A1268),"")</f>
        <v/>
      </c>
      <c r="C1268" s="27">
        <f>IF(AND(D1268=1,ISNUMBER(Applications!A1268)),Applications!A1268-WEEKDAY(Applications!A1268,3),"")</f>
        <v/>
      </c>
      <c r="D1268" s="26">
        <f>IF(OR(UPPER(TRIM(Applications!I1268))="APPLIED",UPPER(TRIM(Applications!I1268))="INTERVIEWING",UPPER(TRIM(Applications!I1268))="REJECTED",UPPER(TRIM(Applications!I1268))="OFFER"),1,0)</f>
        <v/>
      </c>
      <c r="E1268" s="26">
        <f>IF(AND(ISNUMBER(Applications!M1268),OR(N(Applications!O1268)&gt;0,UPPER(TRIM(Applications!I1268))="INTERVIEWING",UPPER(TRIM(Applications!I1268))="OFFER")),Applications!M1268-WEEKDAY(Applications!M1268,3),"")</f>
        <v/>
      </c>
      <c r="F1268" s="26">
        <f>IF(AND(UPPER(TRIM(Applications!I1268))="SKIPPED",ISNUMBER(Applications!A1268)),Applications!A1268-WEEKDAY(Applications!A1268,3),"")</f>
        <v/>
      </c>
      <c r="G1268" s="26">
        <f>IF(AND(UPPER(TRIM(Applications!I1268))="BOOKMARKED",ISNUMBER(Applications!A1268)),Applications!A1268-WEEKDAY(Applications!A1268,3),"")</f>
        <v/>
      </c>
      <c r="H1268" s="26">
        <f>IF(AND(UPPER(TRIM(Applications!I1268))="NOT APPLIED",ISNUMBER(Applications!A1268)),Applications!A1268-WEEKDAY(Applications!A1268,3),"")</f>
        <v/>
      </c>
      <c r="I1268" s="26">
        <f>IF(AND(UPPER(TRIM(Applications!I1268))="REJECTED",ISNUMBER(Applications!M1268)),Applications!M1268-WEEKDAY(Applications!M1268,3),"")</f>
        <v/>
      </c>
      <c r="J1268" s="26">
        <f>IF(AND(UPPER(TRIM(Applications!I1268))="OFFER",ISNUMBER(Applications!M1268)),Applications!M1268-WEEKDAY(Applications!M1268,3),"")</f>
        <v/>
      </c>
      <c r="K1268" s="26">
        <f>IF(TRIM(Applications!J1268)="","",IFERROR(LOOKUP(2,1/ISNUMBER(SEARCH($R$2:$R$25,Applications!J1268)),$S$2:$S$25),""))</f>
        <v/>
      </c>
      <c r="L1268" s="26">
        <f>IF(K1268="","",IF(COUNTIF(K$2:K1268,K1268)=1,COUNTIF(K$2:K$2000,K1268)+(2001-ROW())/100000,""))</f>
        <v/>
      </c>
      <c r="M1268" s="26">
        <f>IF(TRIM(Applications!D1268)="","",TRIM(LEFT(TRIM(Applications!D1268),FIND(",",TRIM(Applications!D1268)&amp;",")-1)))</f>
        <v/>
      </c>
      <c r="N1268" s="26">
        <f>IF(M1268="","",IF(LEN(TRIM(LEFT(TRIM(MID(TRIM(Applications!D1268),FIND(",",TRIM(Applications!D1268)&amp;",")+1,200)),FIND(",",TRIM(MID(TRIM(Applications!D1268),FIND(",",TRIM(Applications!D1268)&amp;",")+1,200))&amp;",")-1)))=2,UPPER(TRIM(LEFT(TRIM(MID(TRIM(Applications!D1268),FIND(",",TRIM(Applications!D1268)&amp;",")+1,200)),FIND(",",TRIM(MID(TRIM(Applications!D1268),FIND(",",TRIM(Applications!D1268)&amp;",")+1,200))&amp;",")-1))),IFERROR(VLOOKUP(LOWER(TRIM(LEFT(TRIM(MID(TRIM(Applications!D1268),FIND(",",TRIM(Applications!D1268)&amp;",")+1,200)),FIND(",",TRIM(MID(TRIM(Applications!D1268),FIND(",",TRIM(Applications!D1268)&amp;",")+1,200))&amp;",")-1))),$U$2:$V$67,2,FALSE),"")))</f>
        <v/>
      </c>
      <c r="O1268" s="26">
        <f>IF(M1268="","",IF(N1268="",M1268,M1268&amp;", "&amp;N1268))</f>
        <v/>
      </c>
      <c r="P1268" s="26">
        <f>IF(O1268="","",IF(COUNTIF(O$2:O1268,O1268)=1,COUNTIF(O$2:O$2000,O1268)+(2001-ROW())/100000,""))</f>
        <v/>
      </c>
    </row>
    <row r="1269">
      <c r="A1269" s="26">
        <f>IF(AND(ISNUMBER(Applications!A1269),ISNUMBER(Applications!M1269),OR(UPPER(TRIM(Applications!I1269))="INTERVIEWING",UPPER(TRIM(Applications!I1269))="REJECTED",UPPER(TRIM(Applications!I1269))="OFFER")),IF(Applications!M1269&gt;=Applications!A1269,Applications!M1269-Applications!A1269,""),"")</f>
        <v/>
      </c>
      <c r="B1269" s="26">
        <f>IF(AND(D1269=1,ISNUMBER(Applications!A1269)),WEEKDAY(Applications!A1269),"")</f>
        <v/>
      </c>
      <c r="C1269" s="27">
        <f>IF(AND(D1269=1,ISNUMBER(Applications!A1269)),Applications!A1269-WEEKDAY(Applications!A1269,3),"")</f>
        <v/>
      </c>
      <c r="D1269" s="26">
        <f>IF(OR(UPPER(TRIM(Applications!I1269))="APPLIED",UPPER(TRIM(Applications!I1269))="INTERVIEWING",UPPER(TRIM(Applications!I1269))="REJECTED",UPPER(TRIM(Applications!I1269))="OFFER"),1,0)</f>
        <v/>
      </c>
      <c r="E1269" s="26">
        <f>IF(AND(ISNUMBER(Applications!M1269),OR(N(Applications!O1269)&gt;0,UPPER(TRIM(Applications!I1269))="INTERVIEWING",UPPER(TRIM(Applications!I1269))="OFFER")),Applications!M1269-WEEKDAY(Applications!M1269,3),"")</f>
        <v/>
      </c>
      <c r="F1269" s="26">
        <f>IF(AND(UPPER(TRIM(Applications!I1269))="SKIPPED",ISNUMBER(Applications!A1269)),Applications!A1269-WEEKDAY(Applications!A1269,3),"")</f>
        <v/>
      </c>
      <c r="G1269" s="26">
        <f>IF(AND(UPPER(TRIM(Applications!I1269))="BOOKMARKED",ISNUMBER(Applications!A1269)),Applications!A1269-WEEKDAY(Applications!A1269,3),"")</f>
        <v/>
      </c>
      <c r="H1269" s="26">
        <f>IF(AND(UPPER(TRIM(Applications!I1269))="NOT APPLIED",ISNUMBER(Applications!A1269)),Applications!A1269-WEEKDAY(Applications!A1269,3),"")</f>
        <v/>
      </c>
      <c r="I1269" s="26">
        <f>IF(AND(UPPER(TRIM(Applications!I1269))="REJECTED",ISNUMBER(Applications!M1269)),Applications!M1269-WEEKDAY(Applications!M1269,3),"")</f>
        <v/>
      </c>
      <c r="J1269" s="26">
        <f>IF(AND(UPPER(TRIM(Applications!I1269))="OFFER",ISNUMBER(Applications!M1269)),Applications!M1269-WEEKDAY(Applications!M1269,3),"")</f>
        <v/>
      </c>
      <c r="K1269" s="26">
        <f>IF(TRIM(Applications!J1269)="","",IFERROR(LOOKUP(2,1/ISNUMBER(SEARCH($R$2:$R$25,Applications!J1269)),$S$2:$S$25),""))</f>
        <v/>
      </c>
      <c r="L1269" s="26">
        <f>IF(K1269="","",IF(COUNTIF(K$2:K1269,K1269)=1,COUNTIF(K$2:K$2000,K1269)+(2001-ROW())/100000,""))</f>
        <v/>
      </c>
      <c r="M1269" s="26">
        <f>IF(TRIM(Applications!D1269)="","",TRIM(LEFT(TRIM(Applications!D1269),FIND(",",TRIM(Applications!D1269)&amp;",")-1)))</f>
        <v/>
      </c>
      <c r="N1269" s="26">
        <f>IF(M1269="","",IF(LEN(TRIM(LEFT(TRIM(MID(TRIM(Applications!D1269),FIND(",",TRIM(Applications!D1269)&amp;",")+1,200)),FIND(",",TRIM(MID(TRIM(Applications!D1269),FIND(",",TRIM(Applications!D1269)&amp;",")+1,200))&amp;",")-1)))=2,UPPER(TRIM(LEFT(TRIM(MID(TRIM(Applications!D1269),FIND(",",TRIM(Applications!D1269)&amp;",")+1,200)),FIND(",",TRIM(MID(TRIM(Applications!D1269),FIND(",",TRIM(Applications!D1269)&amp;",")+1,200))&amp;",")-1))),IFERROR(VLOOKUP(LOWER(TRIM(LEFT(TRIM(MID(TRIM(Applications!D1269),FIND(",",TRIM(Applications!D1269)&amp;",")+1,200)),FIND(",",TRIM(MID(TRIM(Applications!D1269),FIND(",",TRIM(Applications!D1269)&amp;",")+1,200))&amp;",")-1))),$U$2:$V$67,2,FALSE),"")))</f>
        <v/>
      </c>
      <c r="O1269" s="26">
        <f>IF(M1269="","",IF(N1269="",M1269,M1269&amp;", "&amp;N1269))</f>
        <v/>
      </c>
      <c r="P1269" s="26">
        <f>IF(O1269="","",IF(COUNTIF(O$2:O1269,O1269)=1,COUNTIF(O$2:O$2000,O1269)+(2001-ROW())/100000,""))</f>
        <v/>
      </c>
    </row>
    <row r="1270">
      <c r="A1270" s="26">
        <f>IF(AND(ISNUMBER(Applications!A1270),ISNUMBER(Applications!M1270),OR(UPPER(TRIM(Applications!I1270))="INTERVIEWING",UPPER(TRIM(Applications!I1270))="REJECTED",UPPER(TRIM(Applications!I1270))="OFFER")),IF(Applications!M1270&gt;=Applications!A1270,Applications!M1270-Applications!A1270,""),"")</f>
        <v/>
      </c>
      <c r="B1270" s="26">
        <f>IF(AND(D1270=1,ISNUMBER(Applications!A1270)),WEEKDAY(Applications!A1270),"")</f>
        <v/>
      </c>
      <c r="C1270" s="27">
        <f>IF(AND(D1270=1,ISNUMBER(Applications!A1270)),Applications!A1270-WEEKDAY(Applications!A1270,3),"")</f>
        <v/>
      </c>
      <c r="D1270" s="26">
        <f>IF(OR(UPPER(TRIM(Applications!I1270))="APPLIED",UPPER(TRIM(Applications!I1270))="INTERVIEWING",UPPER(TRIM(Applications!I1270))="REJECTED",UPPER(TRIM(Applications!I1270))="OFFER"),1,0)</f>
        <v/>
      </c>
      <c r="E1270" s="26">
        <f>IF(AND(ISNUMBER(Applications!M1270),OR(N(Applications!O1270)&gt;0,UPPER(TRIM(Applications!I1270))="INTERVIEWING",UPPER(TRIM(Applications!I1270))="OFFER")),Applications!M1270-WEEKDAY(Applications!M1270,3),"")</f>
        <v/>
      </c>
      <c r="F1270" s="26">
        <f>IF(AND(UPPER(TRIM(Applications!I1270))="SKIPPED",ISNUMBER(Applications!A1270)),Applications!A1270-WEEKDAY(Applications!A1270,3),"")</f>
        <v/>
      </c>
      <c r="G1270" s="26">
        <f>IF(AND(UPPER(TRIM(Applications!I1270))="BOOKMARKED",ISNUMBER(Applications!A1270)),Applications!A1270-WEEKDAY(Applications!A1270,3),"")</f>
        <v/>
      </c>
      <c r="H1270" s="26">
        <f>IF(AND(UPPER(TRIM(Applications!I1270))="NOT APPLIED",ISNUMBER(Applications!A1270)),Applications!A1270-WEEKDAY(Applications!A1270,3),"")</f>
        <v/>
      </c>
      <c r="I1270" s="26">
        <f>IF(AND(UPPER(TRIM(Applications!I1270))="REJECTED",ISNUMBER(Applications!M1270)),Applications!M1270-WEEKDAY(Applications!M1270,3),"")</f>
        <v/>
      </c>
      <c r="J1270" s="26">
        <f>IF(AND(UPPER(TRIM(Applications!I1270))="OFFER",ISNUMBER(Applications!M1270)),Applications!M1270-WEEKDAY(Applications!M1270,3),"")</f>
        <v/>
      </c>
      <c r="K1270" s="26">
        <f>IF(TRIM(Applications!J1270)="","",IFERROR(LOOKUP(2,1/ISNUMBER(SEARCH($R$2:$R$25,Applications!J1270)),$S$2:$S$25),""))</f>
        <v/>
      </c>
      <c r="L1270" s="26">
        <f>IF(K1270="","",IF(COUNTIF(K$2:K1270,K1270)=1,COUNTIF(K$2:K$2000,K1270)+(2001-ROW())/100000,""))</f>
        <v/>
      </c>
      <c r="M1270" s="26">
        <f>IF(TRIM(Applications!D1270)="","",TRIM(LEFT(TRIM(Applications!D1270),FIND(",",TRIM(Applications!D1270)&amp;",")-1)))</f>
        <v/>
      </c>
      <c r="N1270" s="26">
        <f>IF(M1270="","",IF(LEN(TRIM(LEFT(TRIM(MID(TRIM(Applications!D1270),FIND(",",TRIM(Applications!D1270)&amp;",")+1,200)),FIND(",",TRIM(MID(TRIM(Applications!D1270),FIND(",",TRIM(Applications!D1270)&amp;",")+1,200))&amp;",")-1)))=2,UPPER(TRIM(LEFT(TRIM(MID(TRIM(Applications!D1270),FIND(",",TRIM(Applications!D1270)&amp;",")+1,200)),FIND(",",TRIM(MID(TRIM(Applications!D1270),FIND(",",TRIM(Applications!D1270)&amp;",")+1,200))&amp;",")-1))),IFERROR(VLOOKUP(LOWER(TRIM(LEFT(TRIM(MID(TRIM(Applications!D1270),FIND(",",TRIM(Applications!D1270)&amp;",")+1,200)),FIND(",",TRIM(MID(TRIM(Applications!D1270),FIND(",",TRIM(Applications!D1270)&amp;",")+1,200))&amp;",")-1))),$U$2:$V$67,2,FALSE),"")))</f>
        <v/>
      </c>
      <c r="O1270" s="26">
        <f>IF(M1270="","",IF(N1270="",M1270,M1270&amp;", "&amp;N1270))</f>
        <v/>
      </c>
      <c r="P1270" s="26">
        <f>IF(O1270="","",IF(COUNTIF(O$2:O1270,O1270)=1,COUNTIF(O$2:O$2000,O1270)+(2001-ROW())/100000,""))</f>
        <v/>
      </c>
    </row>
    <row r="1271">
      <c r="A1271" s="26">
        <f>IF(AND(ISNUMBER(Applications!A1271),ISNUMBER(Applications!M1271),OR(UPPER(TRIM(Applications!I1271))="INTERVIEWING",UPPER(TRIM(Applications!I1271))="REJECTED",UPPER(TRIM(Applications!I1271))="OFFER")),IF(Applications!M1271&gt;=Applications!A1271,Applications!M1271-Applications!A1271,""),"")</f>
        <v/>
      </c>
      <c r="B1271" s="26">
        <f>IF(AND(D1271=1,ISNUMBER(Applications!A1271)),WEEKDAY(Applications!A1271),"")</f>
        <v/>
      </c>
      <c r="C1271" s="27">
        <f>IF(AND(D1271=1,ISNUMBER(Applications!A1271)),Applications!A1271-WEEKDAY(Applications!A1271,3),"")</f>
        <v/>
      </c>
      <c r="D1271" s="26">
        <f>IF(OR(UPPER(TRIM(Applications!I1271))="APPLIED",UPPER(TRIM(Applications!I1271))="INTERVIEWING",UPPER(TRIM(Applications!I1271))="REJECTED",UPPER(TRIM(Applications!I1271))="OFFER"),1,0)</f>
        <v/>
      </c>
      <c r="E1271" s="26">
        <f>IF(AND(ISNUMBER(Applications!M1271),OR(N(Applications!O1271)&gt;0,UPPER(TRIM(Applications!I1271))="INTERVIEWING",UPPER(TRIM(Applications!I1271))="OFFER")),Applications!M1271-WEEKDAY(Applications!M1271,3),"")</f>
        <v/>
      </c>
      <c r="F1271" s="26">
        <f>IF(AND(UPPER(TRIM(Applications!I1271))="SKIPPED",ISNUMBER(Applications!A1271)),Applications!A1271-WEEKDAY(Applications!A1271,3),"")</f>
        <v/>
      </c>
      <c r="G1271" s="26">
        <f>IF(AND(UPPER(TRIM(Applications!I1271))="BOOKMARKED",ISNUMBER(Applications!A1271)),Applications!A1271-WEEKDAY(Applications!A1271,3),"")</f>
        <v/>
      </c>
      <c r="H1271" s="26">
        <f>IF(AND(UPPER(TRIM(Applications!I1271))="NOT APPLIED",ISNUMBER(Applications!A1271)),Applications!A1271-WEEKDAY(Applications!A1271,3),"")</f>
        <v/>
      </c>
      <c r="I1271" s="26">
        <f>IF(AND(UPPER(TRIM(Applications!I1271))="REJECTED",ISNUMBER(Applications!M1271)),Applications!M1271-WEEKDAY(Applications!M1271,3),"")</f>
        <v/>
      </c>
      <c r="J1271" s="26">
        <f>IF(AND(UPPER(TRIM(Applications!I1271))="OFFER",ISNUMBER(Applications!M1271)),Applications!M1271-WEEKDAY(Applications!M1271,3),"")</f>
        <v/>
      </c>
      <c r="K1271" s="26">
        <f>IF(TRIM(Applications!J1271)="","",IFERROR(LOOKUP(2,1/ISNUMBER(SEARCH($R$2:$R$25,Applications!J1271)),$S$2:$S$25),""))</f>
        <v/>
      </c>
      <c r="L1271" s="26">
        <f>IF(K1271="","",IF(COUNTIF(K$2:K1271,K1271)=1,COUNTIF(K$2:K$2000,K1271)+(2001-ROW())/100000,""))</f>
        <v/>
      </c>
      <c r="M1271" s="26">
        <f>IF(TRIM(Applications!D1271)="","",TRIM(LEFT(TRIM(Applications!D1271),FIND(",",TRIM(Applications!D1271)&amp;",")-1)))</f>
        <v/>
      </c>
      <c r="N1271" s="26">
        <f>IF(M1271="","",IF(LEN(TRIM(LEFT(TRIM(MID(TRIM(Applications!D1271),FIND(",",TRIM(Applications!D1271)&amp;",")+1,200)),FIND(",",TRIM(MID(TRIM(Applications!D1271),FIND(",",TRIM(Applications!D1271)&amp;",")+1,200))&amp;",")-1)))=2,UPPER(TRIM(LEFT(TRIM(MID(TRIM(Applications!D1271),FIND(",",TRIM(Applications!D1271)&amp;",")+1,200)),FIND(",",TRIM(MID(TRIM(Applications!D1271),FIND(",",TRIM(Applications!D1271)&amp;",")+1,200))&amp;",")-1))),IFERROR(VLOOKUP(LOWER(TRIM(LEFT(TRIM(MID(TRIM(Applications!D1271),FIND(",",TRIM(Applications!D1271)&amp;",")+1,200)),FIND(",",TRIM(MID(TRIM(Applications!D1271),FIND(",",TRIM(Applications!D1271)&amp;",")+1,200))&amp;",")-1))),$U$2:$V$67,2,FALSE),"")))</f>
        <v/>
      </c>
      <c r="O1271" s="26">
        <f>IF(M1271="","",IF(N1271="",M1271,M1271&amp;", "&amp;N1271))</f>
        <v/>
      </c>
      <c r="P1271" s="26">
        <f>IF(O1271="","",IF(COUNTIF(O$2:O1271,O1271)=1,COUNTIF(O$2:O$2000,O1271)+(2001-ROW())/100000,""))</f>
        <v/>
      </c>
    </row>
    <row r="1272">
      <c r="A1272" s="26">
        <f>IF(AND(ISNUMBER(Applications!A1272),ISNUMBER(Applications!M1272),OR(UPPER(TRIM(Applications!I1272))="INTERVIEWING",UPPER(TRIM(Applications!I1272))="REJECTED",UPPER(TRIM(Applications!I1272))="OFFER")),IF(Applications!M1272&gt;=Applications!A1272,Applications!M1272-Applications!A1272,""),"")</f>
        <v/>
      </c>
      <c r="B1272" s="26">
        <f>IF(AND(D1272=1,ISNUMBER(Applications!A1272)),WEEKDAY(Applications!A1272),"")</f>
        <v/>
      </c>
      <c r="C1272" s="27">
        <f>IF(AND(D1272=1,ISNUMBER(Applications!A1272)),Applications!A1272-WEEKDAY(Applications!A1272,3),"")</f>
        <v/>
      </c>
      <c r="D1272" s="26">
        <f>IF(OR(UPPER(TRIM(Applications!I1272))="APPLIED",UPPER(TRIM(Applications!I1272))="INTERVIEWING",UPPER(TRIM(Applications!I1272))="REJECTED",UPPER(TRIM(Applications!I1272))="OFFER"),1,0)</f>
        <v/>
      </c>
      <c r="E1272" s="26">
        <f>IF(AND(ISNUMBER(Applications!M1272),OR(N(Applications!O1272)&gt;0,UPPER(TRIM(Applications!I1272))="INTERVIEWING",UPPER(TRIM(Applications!I1272))="OFFER")),Applications!M1272-WEEKDAY(Applications!M1272,3),"")</f>
        <v/>
      </c>
      <c r="F1272" s="26">
        <f>IF(AND(UPPER(TRIM(Applications!I1272))="SKIPPED",ISNUMBER(Applications!A1272)),Applications!A1272-WEEKDAY(Applications!A1272,3),"")</f>
        <v/>
      </c>
      <c r="G1272" s="26">
        <f>IF(AND(UPPER(TRIM(Applications!I1272))="BOOKMARKED",ISNUMBER(Applications!A1272)),Applications!A1272-WEEKDAY(Applications!A1272,3),"")</f>
        <v/>
      </c>
      <c r="H1272" s="26">
        <f>IF(AND(UPPER(TRIM(Applications!I1272))="NOT APPLIED",ISNUMBER(Applications!A1272)),Applications!A1272-WEEKDAY(Applications!A1272,3),"")</f>
        <v/>
      </c>
      <c r="I1272" s="26">
        <f>IF(AND(UPPER(TRIM(Applications!I1272))="REJECTED",ISNUMBER(Applications!M1272)),Applications!M1272-WEEKDAY(Applications!M1272,3),"")</f>
        <v/>
      </c>
      <c r="J1272" s="26">
        <f>IF(AND(UPPER(TRIM(Applications!I1272))="OFFER",ISNUMBER(Applications!M1272)),Applications!M1272-WEEKDAY(Applications!M1272,3),"")</f>
        <v/>
      </c>
      <c r="K1272" s="26">
        <f>IF(TRIM(Applications!J1272)="","",IFERROR(LOOKUP(2,1/ISNUMBER(SEARCH($R$2:$R$25,Applications!J1272)),$S$2:$S$25),""))</f>
        <v/>
      </c>
      <c r="L1272" s="26">
        <f>IF(K1272="","",IF(COUNTIF(K$2:K1272,K1272)=1,COUNTIF(K$2:K$2000,K1272)+(2001-ROW())/100000,""))</f>
        <v/>
      </c>
      <c r="M1272" s="26">
        <f>IF(TRIM(Applications!D1272)="","",TRIM(LEFT(TRIM(Applications!D1272),FIND(",",TRIM(Applications!D1272)&amp;",")-1)))</f>
        <v/>
      </c>
      <c r="N1272" s="26">
        <f>IF(M1272="","",IF(LEN(TRIM(LEFT(TRIM(MID(TRIM(Applications!D1272),FIND(",",TRIM(Applications!D1272)&amp;",")+1,200)),FIND(",",TRIM(MID(TRIM(Applications!D1272),FIND(",",TRIM(Applications!D1272)&amp;",")+1,200))&amp;",")-1)))=2,UPPER(TRIM(LEFT(TRIM(MID(TRIM(Applications!D1272),FIND(",",TRIM(Applications!D1272)&amp;",")+1,200)),FIND(",",TRIM(MID(TRIM(Applications!D1272),FIND(",",TRIM(Applications!D1272)&amp;",")+1,200))&amp;",")-1))),IFERROR(VLOOKUP(LOWER(TRIM(LEFT(TRIM(MID(TRIM(Applications!D1272),FIND(",",TRIM(Applications!D1272)&amp;",")+1,200)),FIND(",",TRIM(MID(TRIM(Applications!D1272),FIND(",",TRIM(Applications!D1272)&amp;",")+1,200))&amp;",")-1))),$U$2:$V$67,2,FALSE),"")))</f>
        <v/>
      </c>
      <c r="O1272" s="26">
        <f>IF(M1272="","",IF(N1272="",M1272,M1272&amp;", "&amp;N1272))</f>
        <v/>
      </c>
      <c r="P1272" s="26">
        <f>IF(O1272="","",IF(COUNTIF(O$2:O1272,O1272)=1,COUNTIF(O$2:O$2000,O1272)+(2001-ROW())/100000,""))</f>
        <v/>
      </c>
    </row>
    <row r="1273">
      <c r="A1273" s="26">
        <f>IF(AND(ISNUMBER(Applications!A1273),ISNUMBER(Applications!M1273),OR(UPPER(TRIM(Applications!I1273))="INTERVIEWING",UPPER(TRIM(Applications!I1273))="REJECTED",UPPER(TRIM(Applications!I1273))="OFFER")),IF(Applications!M1273&gt;=Applications!A1273,Applications!M1273-Applications!A1273,""),"")</f>
        <v/>
      </c>
      <c r="B1273" s="26">
        <f>IF(AND(D1273=1,ISNUMBER(Applications!A1273)),WEEKDAY(Applications!A1273),"")</f>
        <v/>
      </c>
      <c r="C1273" s="27">
        <f>IF(AND(D1273=1,ISNUMBER(Applications!A1273)),Applications!A1273-WEEKDAY(Applications!A1273,3),"")</f>
        <v/>
      </c>
      <c r="D1273" s="26">
        <f>IF(OR(UPPER(TRIM(Applications!I1273))="APPLIED",UPPER(TRIM(Applications!I1273))="INTERVIEWING",UPPER(TRIM(Applications!I1273))="REJECTED",UPPER(TRIM(Applications!I1273))="OFFER"),1,0)</f>
        <v/>
      </c>
      <c r="E1273" s="26">
        <f>IF(AND(ISNUMBER(Applications!M1273),OR(N(Applications!O1273)&gt;0,UPPER(TRIM(Applications!I1273))="INTERVIEWING",UPPER(TRIM(Applications!I1273))="OFFER")),Applications!M1273-WEEKDAY(Applications!M1273,3),"")</f>
        <v/>
      </c>
      <c r="F1273" s="26">
        <f>IF(AND(UPPER(TRIM(Applications!I1273))="SKIPPED",ISNUMBER(Applications!A1273)),Applications!A1273-WEEKDAY(Applications!A1273,3),"")</f>
        <v/>
      </c>
      <c r="G1273" s="26">
        <f>IF(AND(UPPER(TRIM(Applications!I1273))="BOOKMARKED",ISNUMBER(Applications!A1273)),Applications!A1273-WEEKDAY(Applications!A1273,3),"")</f>
        <v/>
      </c>
      <c r="H1273" s="26">
        <f>IF(AND(UPPER(TRIM(Applications!I1273))="NOT APPLIED",ISNUMBER(Applications!A1273)),Applications!A1273-WEEKDAY(Applications!A1273,3),"")</f>
        <v/>
      </c>
      <c r="I1273" s="26">
        <f>IF(AND(UPPER(TRIM(Applications!I1273))="REJECTED",ISNUMBER(Applications!M1273)),Applications!M1273-WEEKDAY(Applications!M1273,3),"")</f>
        <v/>
      </c>
      <c r="J1273" s="26">
        <f>IF(AND(UPPER(TRIM(Applications!I1273))="OFFER",ISNUMBER(Applications!M1273)),Applications!M1273-WEEKDAY(Applications!M1273,3),"")</f>
        <v/>
      </c>
      <c r="K1273" s="26">
        <f>IF(TRIM(Applications!J1273)="","",IFERROR(LOOKUP(2,1/ISNUMBER(SEARCH($R$2:$R$25,Applications!J1273)),$S$2:$S$25),""))</f>
        <v/>
      </c>
      <c r="L1273" s="26">
        <f>IF(K1273="","",IF(COUNTIF(K$2:K1273,K1273)=1,COUNTIF(K$2:K$2000,K1273)+(2001-ROW())/100000,""))</f>
        <v/>
      </c>
      <c r="M1273" s="26">
        <f>IF(TRIM(Applications!D1273)="","",TRIM(LEFT(TRIM(Applications!D1273),FIND(",",TRIM(Applications!D1273)&amp;",")-1)))</f>
        <v/>
      </c>
      <c r="N1273" s="26">
        <f>IF(M1273="","",IF(LEN(TRIM(LEFT(TRIM(MID(TRIM(Applications!D1273),FIND(",",TRIM(Applications!D1273)&amp;",")+1,200)),FIND(",",TRIM(MID(TRIM(Applications!D1273),FIND(",",TRIM(Applications!D1273)&amp;",")+1,200))&amp;",")-1)))=2,UPPER(TRIM(LEFT(TRIM(MID(TRIM(Applications!D1273),FIND(",",TRIM(Applications!D1273)&amp;",")+1,200)),FIND(",",TRIM(MID(TRIM(Applications!D1273),FIND(",",TRIM(Applications!D1273)&amp;",")+1,200))&amp;",")-1))),IFERROR(VLOOKUP(LOWER(TRIM(LEFT(TRIM(MID(TRIM(Applications!D1273),FIND(",",TRIM(Applications!D1273)&amp;",")+1,200)),FIND(",",TRIM(MID(TRIM(Applications!D1273),FIND(",",TRIM(Applications!D1273)&amp;",")+1,200))&amp;",")-1))),$U$2:$V$67,2,FALSE),"")))</f>
        <v/>
      </c>
      <c r="O1273" s="26">
        <f>IF(M1273="","",IF(N1273="",M1273,M1273&amp;", "&amp;N1273))</f>
        <v/>
      </c>
      <c r="P1273" s="26">
        <f>IF(O1273="","",IF(COUNTIF(O$2:O1273,O1273)=1,COUNTIF(O$2:O$2000,O1273)+(2001-ROW())/100000,""))</f>
        <v/>
      </c>
    </row>
    <row r="1274">
      <c r="A1274" s="26">
        <f>IF(AND(ISNUMBER(Applications!A1274),ISNUMBER(Applications!M1274),OR(UPPER(TRIM(Applications!I1274))="INTERVIEWING",UPPER(TRIM(Applications!I1274))="REJECTED",UPPER(TRIM(Applications!I1274))="OFFER")),IF(Applications!M1274&gt;=Applications!A1274,Applications!M1274-Applications!A1274,""),"")</f>
        <v/>
      </c>
      <c r="B1274" s="26">
        <f>IF(AND(D1274=1,ISNUMBER(Applications!A1274)),WEEKDAY(Applications!A1274),"")</f>
        <v/>
      </c>
      <c r="C1274" s="27">
        <f>IF(AND(D1274=1,ISNUMBER(Applications!A1274)),Applications!A1274-WEEKDAY(Applications!A1274,3),"")</f>
        <v/>
      </c>
      <c r="D1274" s="26">
        <f>IF(OR(UPPER(TRIM(Applications!I1274))="APPLIED",UPPER(TRIM(Applications!I1274))="INTERVIEWING",UPPER(TRIM(Applications!I1274))="REJECTED",UPPER(TRIM(Applications!I1274))="OFFER"),1,0)</f>
        <v/>
      </c>
      <c r="E1274" s="26">
        <f>IF(AND(ISNUMBER(Applications!M1274),OR(N(Applications!O1274)&gt;0,UPPER(TRIM(Applications!I1274))="INTERVIEWING",UPPER(TRIM(Applications!I1274))="OFFER")),Applications!M1274-WEEKDAY(Applications!M1274,3),"")</f>
        <v/>
      </c>
      <c r="F1274" s="26">
        <f>IF(AND(UPPER(TRIM(Applications!I1274))="SKIPPED",ISNUMBER(Applications!A1274)),Applications!A1274-WEEKDAY(Applications!A1274,3),"")</f>
        <v/>
      </c>
      <c r="G1274" s="26">
        <f>IF(AND(UPPER(TRIM(Applications!I1274))="BOOKMARKED",ISNUMBER(Applications!A1274)),Applications!A1274-WEEKDAY(Applications!A1274,3),"")</f>
        <v/>
      </c>
      <c r="H1274" s="26">
        <f>IF(AND(UPPER(TRIM(Applications!I1274))="NOT APPLIED",ISNUMBER(Applications!A1274)),Applications!A1274-WEEKDAY(Applications!A1274,3),"")</f>
        <v/>
      </c>
      <c r="I1274" s="26">
        <f>IF(AND(UPPER(TRIM(Applications!I1274))="REJECTED",ISNUMBER(Applications!M1274)),Applications!M1274-WEEKDAY(Applications!M1274,3),"")</f>
        <v/>
      </c>
      <c r="J1274" s="26">
        <f>IF(AND(UPPER(TRIM(Applications!I1274))="OFFER",ISNUMBER(Applications!M1274)),Applications!M1274-WEEKDAY(Applications!M1274,3),"")</f>
        <v/>
      </c>
      <c r="K1274" s="26">
        <f>IF(TRIM(Applications!J1274)="","",IFERROR(LOOKUP(2,1/ISNUMBER(SEARCH($R$2:$R$25,Applications!J1274)),$S$2:$S$25),""))</f>
        <v/>
      </c>
      <c r="L1274" s="26">
        <f>IF(K1274="","",IF(COUNTIF(K$2:K1274,K1274)=1,COUNTIF(K$2:K$2000,K1274)+(2001-ROW())/100000,""))</f>
        <v/>
      </c>
      <c r="M1274" s="26">
        <f>IF(TRIM(Applications!D1274)="","",TRIM(LEFT(TRIM(Applications!D1274),FIND(",",TRIM(Applications!D1274)&amp;",")-1)))</f>
        <v/>
      </c>
      <c r="N1274" s="26">
        <f>IF(M1274="","",IF(LEN(TRIM(LEFT(TRIM(MID(TRIM(Applications!D1274),FIND(",",TRIM(Applications!D1274)&amp;",")+1,200)),FIND(",",TRIM(MID(TRIM(Applications!D1274),FIND(",",TRIM(Applications!D1274)&amp;",")+1,200))&amp;",")-1)))=2,UPPER(TRIM(LEFT(TRIM(MID(TRIM(Applications!D1274),FIND(",",TRIM(Applications!D1274)&amp;",")+1,200)),FIND(",",TRIM(MID(TRIM(Applications!D1274),FIND(",",TRIM(Applications!D1274)&amp;",")+1,200))&amp;",")-1))),IFERROR(VLOOKUP(LOWER(TRIM(LEFT(TRIM(MID(TRIM(Applications!D1274),FIND(",",TRIM(Applications!D1274)&amp;",")+1,200)),FIND(",",TRIM(MID(TRIM(Applications!D1274),FIND(",",TRIM(Applications!D1274)&amp;",")+1,200))&amp;",")-1))),$U$2:$V$67,2,FALSE),"")))</f>
        <v/>
      </c>
      <c r="O1274" s="26">
        <f>IF(M1274="","",IF(N1274="",M1274,M1274&amp;", "&amp;N1274))</f>
        <v/>
      </c>
      <c r="P1274" s="26">
        <f>IF(O1274="","",IF(COUNTIF(O$2:O1274,O1274)=1,COUNTIF(O$2:O$2000,O1274)+(2001-ROW())/100000,""))</f>
        <v/>
      </c>
    </row>
    <row r="1275">
      <c r="A1275" s="26">
        <f>IF(AND(ISNUMBER(Applications!A1275),ISNUMBER(Applications!M1275),OR(UPPER(TRIM(Applications!I1275))="INTERVIEWING",UPPER(TRIM(Applications!I1275))="REJECTED",UPPER(TRIM(Applications!I1275))="OFFER")),IF(Applications!M1275&gt;=Applications!A1275,Applications!M1275-Applications!A1275,""),"")</f>
        <v/>
      </c>
      <c r="B1275" s="26">
        <f>IF(AND(D1275=1,ISNUMBER(Applications!A1275)),WEEKDAY(Applications!A1275),"")</f>
        <v/>
      </c>
      <c r="C1275" s="27">
        <f>IF(AND(D1275=1,ISNUMBER(Applications!A1275)),Applications!A1275-WEEKDAY(Applications!A1275,3),"")</f>
        <v/>
      </c>
      <c r="D1275" s="26">
        <f>IF(OR(UPPER(TRIM(Applications!I1275))="APPLIED",UPPER(TRIM(Applications!I1275))="INTERVIEWING",UPPER(TRIM(Applications!I1275))="REJECTED",UPPER(TRIM(Applications!I1275))="OFFER"),1,0)</f>
        <v/>
      </c>
      <c r="E1275" s="26">
        <f>IF(AND(ISNUMBER(Applications!M1275),OR(N(Applications!O1275)&gt;0,UPPER(TRIM(Applications!I1275))="INTERVIEWING",UPPER(TRIM(Applications!I1275))="OFFER")),Applications!M1275-WEEKDAY(Applications!M1275,3),"")</f>
        <v/>
      </c>
      <c r="F1275" s="26">
        <f>IF(AND(UPPER(TRIM(Applications!I1275))="SKIPPED",ISNUMBER(Applications!A1275)),Applications!A1275-WEEKDAY(Applications!A1275,3),"")</f>
        <v/>
      </c>
      <c r="G1275" s="26">
        <f>IF(AND(UPPER(TRIM(Applications!I1275))="BOOKMARKED",ISNUMBER(Applications!A1275)),Applications!A1275-WEEKDAY(Applications!A1275,3),"")</f>
        <v/>
      </c>
      <c r="H1275" s="26">
        <f>IF(AND(UPPER(TRIM(Applications!I1275))="NOT APPLIED",ISNUMBER(Applications!A1275)),Applications!A1275-WEEKDAY(Applications!A1275,3),"")</f>
        <v/>
      </c>
      <c r="I1275" s="26">
        <f>IF(AND(UPPER(TRIM(Applications!I1275))="REJECTED",ISNUMBER(Applications!M1275)),Applications!M1275-WEEKDAY(Applications!M1275,3),"")</f>
        <v/>
      </c>
      <c r="J1275" s="26">
        <f>IF(AND(UPPER(TRIM(Applications!I1275))="OFFER",ISNUMBER(Applications!M1275)),Applications!M1275-WEEKDAY(Applications!M1275,3),"")</f>
        <v/>
      </c>
      <c r="K1275" s="26">
        <f>IF(TRIM(Applications!J1275)="","",IFERROR(LOOKUP(2,1/ISNUMBER(SEARCH($R$2:$R$25,Applications!J1275)),$S$2:$S$25),""))</f>
        <v/>
      </c>
      <c r="L1275" s="26">
        <f>IF(K1275="","",IF(COUNTIF(K$2:K1275,K1275)=1,COUNTIF(K$2:K$2000,K1275)+(2001-ROW())/100000,""))</f>
        <v/>
      </c>
      <c r="M1275" s="26">
        <f>IF(TRIM(Applications!D1275)="","",TRIM(LEFT(TRIM(Applications!D1275),FIND(",",TRIM(Applications!D1275)&amp;",")-1)))</f>
        <v/>
      </c>
      <c r="N1275" s="26">
        <f>IF(M1275="","",IF(LEN(TRIM(LEFT(TRIM(MID(TRIM(Applications!D1275),FIND(",",TRIM(Applications!D1275)&amp;",")+1,200)),FIND(",",TRIM(MID(TRIM(Applications!D1275),FIND(",",TRIM(Applications!D1275)&amp;",")+1,200))&amp;",")-1)))=2,UPPER(TRIM(LEFT(TRIM(MID(TRIM(Applications!D1275),FIND(",",TRIM(Applications!D1275)&amp;",")+1,200)),FIND(",",TRIM(MID(TRIM(Applications!D1275),FIND(",",TRIM(Applications!D1275)&amp;",")+1,200))&amp;",")-1))),IFERROR(VLOOKUP(LOWER(TRIM(LEFT(TRIM(MID(TRIM(Applications!D1275),FIND(",",TRIM(Applications!D1275)&amp;",")+1,200)),FIND(",",TRIM(MID(TRIM(Applications!D1275),FIND(",",TRIM(Applications!D1275)&amp;",")+1,200))&amp;",")-1))),$U$2:$V$67,2,FALSE),"")))</f>
        <v/>
      </c>
      <c r="O1275" s="26">
        <f>IF(M1275="","",IF(N1275="",M1275,M1275&amp;", "&amp;N1275))</f>
        <v/>
      </c>
      <c r="P1275" s="26">
        <f>IF(O1275="","",IF(COUNTIF(O$2:O1275,O1275)=1,COUNTIF(O$2:O$2000,O1275)+(2001-ROW())/100000,""))</f>
        <v/>
      </c>
    </row>
    <row r="1276">
      <c r="A1276" s="26">
        <f>IF(AND(ISNUMBER(Applications!A1276),ISNUMBER(Applications!M1276),OR(UPPER(TRIM(Applications!I1276))="INTERVIEWING",UPPER(TRIM(Applications!I1276))="REJECTED",UPPER(TRIM(Applications!I1276))="OFFER")),IF(Applications!M1276&gt;=Applications!A1276,Applications!M1276-Applications!A1276,""),"")</f>
        <v/>
      </c>
      <c r="B1276" s="26">
        <f>IF(AND(D1276=1,ISNUMBER(Applications!A1276)),WEEKDAY(Applications!A1276),"")</f>
        <v/>
      </c>
      <c r="C1276" s="27">
        <f>IF(AND(D1276=1,ISNUMBER(Applications!A1276)),Applications!A1276-WEEKDAY(Applications!A1276,3),"")</f>
        <v/>
      </c>
      <c r="D1276" s="26">
        <f>IF(OR(UPPER(TRIM(Applications!I1276))="APPLIED",UPPER(TRIM(Applications!I1276))="INTERVIEWING",UPPER(TRIM(Applications!I1276))="REJECTED",UPPER(TRIM(Applications!I1276))="OFFER"),1,0)</f>
        <v/>
      </c>
      <c r="E1276" s="26">
        <f>IF(AND(ISNUMBER(Applications!M1276),OR(N(Applications!O1276)&gt;0,UPPER(TRIM(Applications!I1276))="INTERVIEWING",UPPER(TRIM(Applications!I1276))="OFFER")),Applications!M1276-WEEKDAY(Applications!M1276,3),"")</f>
        <v/>
      </c>
      <c r="F1276" s="26">
        <f>IF(AND(UPPER(TRIM(Applications!I1276))="SKIPPED",ISNUMBER(Applications!A1276)),Applications!A1276-WEEKDAY(Applications!A1276,3),"")</f>
        <v/>
      </c>
      <c r="G1276" s="26">
        <f>IF(AND(UPPER(TRIM(Applications!I1276))="BOOKMARKED",ISNUMBER(Applications!A1276)),Applications!A1276-WEEKDAY(Applications!A1276,3),"")</f>
        <v/>
      </c>
      <c r="H1276" s="26">
        <f>IF(AND(UPPER(TRIM(Applications!I1276))="NOT APPLIED",ISNUMBER(Applications!A1276)),Applications!A1276-WEEKDAY(Applications!A1276,3),"")</f>
        <v/>
      </c>
      <c r="I1276" s="26">
        <f>IF(AND(UPPER(TRIM(Applications!I1276))="REJECTED",ISNUMBER(Applications!M1276)),Applications!M1276-WEEKDAY(Applications!M1276,3),"")</f>
        <v/>
      </c>
      <c r="J1276" s="26">
        <f>IF(AND(UPPER(TRIM(Applications!I1276))="OFFER",ISNUMBER(Applications!M1276)),Applications!M1276-WEEKDAY(Applications!M1276,3),"")</f>
        <v/>
      </c>
      <c r="K1276" s="26">
        <f>IF(TRIM(Applications!J1276)="","",IFERROR(LOOKUP(2,1/ISNUMBER(SEARCH($R$2:$R$25,Applications!J1276)),$S$2:$S$25),""))</f>
        <v/>
      </c>
      <c r="L1276" s="26">
        <f>IF(K1276="","",IF(COUNTIF(K$2:K1276,K1276)=1,COUNTIF(K$2:K$2000,K1276)+(2001-ROW())/100000,""))</f>
        <v/>
      </c>
      <c r="M1276" s="26">
        <f>IF(TRIM(Applications!D1276)="","",TRIM(LEFT(TRIM(Applications!D1276),FIND(",",TRIM(Applications!D1276)&amp;",")-1)))</f>
        <v/>
      </c>
      <c r="N1276" s="26">
        <f>IF(M1276="","",IF(LEN(TRIM(LEFT(TRIM(MID(TRIM(Applications!D1276),FIND(",",TRIM(Applications!D1276)&amp;",")+1,200)),FIND(",",TRIM(MID(TRIM(Applications!D1276),FIND(",",TRIM(Applications!D1276)&amp;",")+1,200))&amp;",")-1)))=2,UPPER(TRIM(LEFT(TRIM(MID(TRIM(Applications!D1276),FIND(",",TRIM(Applications!D1276)&amp;",")+1,200)),FIND(",",TRIM(MID(TRIM(Applications!D1276),FIND(",",TRIM(Applications!D1276)&amp;",")+1,200))&amp;",")-1))),IFERROR(VLOOKUP(LOWER(TRIM(LEFT(TRIM(MID(TRIM(Applications!D1276),FIND(",",TRIM(Applications!D1276)&amp;",")+1,200)),FIND(",",TRIM(MID(TRIM(Applications!D1276),FIND(",",TRIM(Applications!D1276)&amp;",")+1,200))&amp;",")-1))),$U$2:$V$67,2,FALSE),"")))</f>
        <v/>
      </c>
      <c r="O1276" s="26">
        <f>IF(M1276="","",IF(N1276="",M1276,M1276&amp;", "&amp;N1276))</f>
        <v/>
      </c>
      <c r="P1276" s="26">
        <f>IF(O1276="","",IF(COUNTIF(O$2:O1276,O1276)=1,COUNTIF(O$2:O$2000,O1276)+(2001-ROW())/100000,""))</f>
        <v/>
      </c>
    </row>
    <row r="1277">
      <c r="A1277" s="26">
        <f>IF(AND(ISNUMBER(Applications!A1277),ISNUMBER(Applications!M1277),OR(UPPER(TRIM(Applications!I1277))="INTERVIEWING",UPPER(TRIM(Applications!I1277))="REJECTED",UPPER(TRIM(Applications!I1277))="OFFER")),IF(Applications!M1277&gt;=Applications!A1277,Applications!M1277-Applications!A1277,""),"")</f>
        <v/>
      </c>
      <c r="B1277" s="26">
        <f>IF(AND(D1277=1,ISNUMBER(Applications!A1277)),WEEKDAY(Applications!A1277),"")</f>
        <v/>
      </c>
      <c r="C1277" s="27">
        <f>IF(AND(D1277=1,ISNUMBER(Applications!A1277)),Applications!A1277-WEEKDAY(Applications!A1277,3),"")</f>
        <v/>
      </c>
      <c r="D1277" s="26">
        <f>IF(OR(UPPER(TRIM(Applications!I1277))="APPLIED",UPPER(TRIM(Applications!I1277))="INTERVIEWING",UPPER(TRIM(Applications!I1277))="REJECTED",UPPER(TRIM(Applications!I1277))="OFFER"),1,0)</f>
        <v/>
      </c>
      <c r="E1277" s="26">
        <f>IF(AND(ISNUMBER(Applications!M1277),OR(N(Applications!O1277)&gt;0,UPPER(TRIM(Applications!I1277))="INTERVIEWING",UPPER(TRIM(Applications!I1277))="OFFER")),Applications!M1277-WEEKDAY(Applications!M1277,3),"")</f>
        <v/>
      </c>
      <c r="F1277" s="26">
        <f>IF(AND(UPPER(TRIM(Applications!I1277))="SKIPPED",ISNUMBER(Applications!A1277)),Applications!A1277-WEEKDAY(Applications!A1277,3),"")</f>
        <v/>
      </c>
      <c r="G1277" s="26">
        <f>IF(AND(UPPER(TRIM(Applications!I1277))="BOOKMARKED",ISNUMBER(Applications!A1277)),Applications!A1277-WEEKDAY(Applications!A1277,3),"")</f>
        <v/>
      </c>
      <c r="H1277" s="26">
        <f>IF(AND(UPPER(TRIM(Applications!I1277))="NOT APPLIED",ISNUMBER(Applications!A1277)),Applications!A1277-WEEKDAY(Applications!A1277,3),"")</f>
        <v/>
      </c>
      <c r="I1277" s="26">
        <f>IF(AND(UPPER(TRIM(Applications!I1277))="REJECTED",ISNUMBER(Applications!M1277)),Applications!M1277-WEEKDAY(Applications!M1277,3),"")</f>
        <v/>
      </c>
      <c r="J1277" s="26">
        <f>IF(AND(UPPER(TRIM(Applications!I1277))="OFFER",ISNUMBER(Applications!M1277)),Applications!M1277-WEEKDAY(Applications!M1277,3),"")</f>
        <v/>
      </c>
      <c r="K1277" s="26">
        <f>IF(TRIM(Applications!J1277)="","",IFERROR(LOOKUP(2,1/ISNUMBER(SEARCH($R$2:$R$25,Applications!J1277)),$S$2:$S$25),""))</f>
        <v/>
      </c>
      <c r="L1277" s="26">
        <f>IF(K1277="","",IF(COUNTIF(K$2:K1277,K1277)=1,COUNTIF(K$2:K$2000,K1277)+(2001-ROW())/100000,""))</f>
        <v/>
      </c>
      <c r="M1277" s="26">
        <f>IF(TRIM(Applications!D1277)="","",TRIM(LEFT(TRIM(Applications!D1277),FIND(",",TRIM(Applications!D1277)&amp;",")-1)))</f>
        <v/>
      </c>
      <c r="N1277" s="26">
        <f>IF(M1277="","",IF(LEN(TRIM(LEFT(TRIM(MID(TRIM(Applications!D1277),FIND(",",TRIM(Applications!D1277)&amp;",")+1,200)),FIND(",",TRIM(MID(TRIM(Applications!D1277),FIND(",",TRIM(Applications!D1277)&amp;",")+1,200))&amp;",")-1)))=2,UPPER(TRIM(LEFT(TRIM(MID(TRIM(Applications!D1277),FIND(",",TRIM(Applications!D1277)&amp;",")+1,200)),FIND(",",TRIM(MID(TRIM(Applications!D1277),FIND(",",TRIM(Applications!D1277)&amp;",")+1,200))&amp;",")-1))),IFERROR(VLOOKUP(LOWER(TRIM(LEFT(TRIM(MID(TRIM(Applications!D1277),FIND(",",TRIM(Applications!D1277)&amp;",")+1,200)),FIND(",",TRIM(MID(TRIM(Applications!D1277),FIND(",",TRIM(Applications!D1277)&amp;",")+1,200))&amp;",")-1))),$U$2:$V$67,2,FALSE),"")))</f>
        <v/>
      </c>
      <c r="O1277" s="26">
        <f>IF(M1277="","",IF(N1277="",M1277,M1277&amp;", "&amp;N1277))</f>
        <v/>
      </c>
      <c r="P1277" s="26">
        <f>IF(O1277="","",IF(COUNTIF(O$2:O1277,O1277)=1,COUNTIF(O$2:O$2000,O1277)+(2001-ROW())/100000,""))</f>
        <v/>
      </c>
    </row>
    <row r="1278">
      <c r="A1278" s="26">
        <f>IF(AND(ISNUMBER(Applications!A1278),ISNUMBER(Applications!M1278),OR(UPPER(TRIM(Applications!I1278))="INTERVIEWING",UPPER(TRIM(Applications!I1278))="REJECTED",UPPER(TRIM(Applications!I1278))="OFFER")),IF(Applications!M1278&gt;=Applications!A1278,Applications!M1278-Applications!A1278,""),"")</f>
        <v/>
      </c>
      <c r="B1278" s="26">
        <f>IF(AND(D1278=1,ISNUMBER(Applications!A1278)),WEEKDAY(Applications!A1278),"")</f>
        <v/>
      </c>
      <c r="C1278" s="27">
        <f>IF(AND(D1278=1,ISNUMBER(Applications!A1278)),Applications!A1278-WEEKDAY(Applications!A1278,3),"")</f>
        <v/>
      </c>
      <c r="D1278" s="26">
        <f>IF(OR(UPPER(TRIM(Applications!I1278))="APPLIED",UPPER(TRIM(Applications!I1278))="INTERVIEWING",UPPER(TRIM(Applications!I1278))="REJECTED",UPPER(TRIM(Applications!I1278))="OFFER"),1,0)</f>
        <v/>
      </c>
      <c r="E1278" s="26">
        <f>IF(AND(ISNUMBER(Applications!M1278),OR(N(Applications!O1278)&gt;0,UPPER(TRIM(Applications!I1278))="INTERVIEWING",UPPER(TRIM(Applications!I1278))="OFFER")),Applications!M1278-WEEKDAY(Applications!M1278,3),"")</f>
        <v/>
      </c>
      <c r="F1278" s="26">
        <f>IF(AND(UPPER(TRIM(Applications!I1278))="SKIPPED",ISNUMBER(Applications!A1278)),Applications!A1278-WEEKDAY(Applications!A1278,3),"")</f>
        <v/>
      </c>
      <c r="G1278" s="26">
        <f>IF(AND(UPPER(TRIM(Applications!I1278))="BOOKMARKED",ISNUMBER(Applications!A1278)),Applications!A1278-WEEKDAY(Applications!A1278,3),"")</f>
        <v/>
      </c>
      <c r="H1278" s="26">
        <f>IF(AND(UPPER(TRIM(Applications!I1278))="NOT APPLIED",ISNUMBER(Applications!A1278)),Applications!A1278-WEEKDAY(Applications!A1278,3),"")</f>
        <v/>
      </c>
      <c r="I1278" s="26">
        <f>IF(AND(UPPER(TRIM(Applications!I1278))="REJECTED",ISNUMBER(Applications!M1278)),Applications!M1278-WEEKDAY(Applications!M1278,3),"")</f>
        <v/>
      </c>
      <c r="J1278" s="26">
        <f>IF(AND(UPPER(TRIM(Applications!I1278))="OFFER",ISNUMBER(Applications!M1278)),Applications!M1278-WEEKDAY(Applications!M1278,3),"")</f>
        <v/>
      </c>
      <c r="K1278" s="26">
        <f>IF(TRIM(Applications!J1278)="","",IFERROR(LOOKUP(2,1/ISNUMBER(SEARCH($R$2:$R$25,Applications!J1278)),$S$2:$S$25),""))</f>
        <v/>
      </c>
      <c r="L1278" s="26">
        <f>IF(K1278="","",IF(COUNTIF(K$2:K1278,K1278)=1,COUNTIF(K$2:K$2000,K1278)+(2001-ROW())/100000,""))</f>
        <v/>
      </c>
      <c r="M1278" s="26">
        <f>IF(TRIM(Applications!D1278)="","",TRIM(LEFT(TRIM(Applications!D1278),FIND(",",TRIM(Applications!D1278)&amp;",")-1)))</f>
        <v/>
      </c>
      <c r="N1278" s="26">
        <f>IF(M1278="","",IF(LEN(TRIM(LEFT(TRIM(MID(TRIM(Applications!D1278),FIND(",",TRIM(Applications!D1278)&amp;",")+1,200)),FIND(",",TRIM(MID(TRIM(Applications!D1278),FIND(",",TRIM(Applications!D1278)&amp;",")+1,200))&amp;",")-1)))=2,UPPER(TRIM(LEFT(TRIM(MID(TRIM(Applications!D1278),FIND(",",TRIM(Applications!D1278)&amp;",")+1,200)),FIND(",",TRIM(MID(TRIM(Applications!D1278),FIND(",",TRIM(Applications!D1278)&amp;",")+1,200))&amp;",")-1))),IFERROR(VLOOKUP(LOWER(TRIM(LEFT(TRIM(MID(TRIM(Applications!D1278),FIND(",",TRIM(Applications!D1278)&amp;",")+1,200)),FIND(",",TRIM(MID(TRIM(Applications!D1278),FIND(",",TRIM(Applications!D1278)&amp;",")+1,200))&amp;",")-1))),$U$2:$V$67,2,FALSE),"")))</f>
        <v/>
      </c>
      <c r="O1278" s="26">
        <f>IF(M1278="","",IF(N1278="",M1278,M1278&amp;", "&amp;N1278))</f>
        <v/>
      </c>
      <c r="P1278" s="26">
        <f>IF(O1278="","",IF(COUNTIF(O$2:O1278,O1278)=1,COUNTIF(O$2:O$2000,O1278)+(2001-ROW())/100000,""))</f>
        <v/>
      </c>
    </row>
    <row r="1279">
      <c r="A1279" s="26">
        <f>IF(AND(ISNUMBER(Applications!A1279),ISNUMBER(Applications!M1279),OR(UPPER(TRIM(Applications!I1279))="INTERVIEWING",UPPER(TRIM(Applications!I1279))="REJECTED",UPPER(TRIM(Applications!I1279))="OFFER")),IF(Applications!M1279&gt;=Applications!A1279,Applications!M1279-Applications!A1279,""),"")</f>
        <v/>
      </c>
      <c r="B1279" s="26">
        <f>IF(AND(D1279=1,ISNUMBER(Applications!A1279)),WEEKDAY(Applications!A1279),"")</f>
        <v/>
      </c>
      <c r="C1279" s="27">
        <f>IF(AND(D1279=1,ISNUMBER(Applications!A1279)),Applications!A1279-WEEKDAY(Applications!A1279,3),"")</f>
        <v/>
      </c>
      <c r="D1279" s="26">
        <f>IF(OR(UPPER(TRIM(Applications!I1279))="APPLIED",UPPER(TRIM(Applications!I1279))="INTERVIEWING",UPPER(TRIM(Applications!I1279))="REJECTED",UPPER(TRIM(Applications!I1279))="OFFER"),1,0)</f>
        <v/>
      </c>
      <c r="E1279" s="26">
        <f>IF(AND(ISNUMBER(Applications!M1279),OR(N(Applications!O1279)&gt;0,UPPER(TRIM(Applications!I1279))="INTERVIEWING",UPPER(TRIM(Applications!I1279))="OFFER")),Applications!M1279-WEEKDAY(Applications!M1279,3),"")</f>
        <v/>
      </c>
      <c r="F1279" s="26">
        <f>IF(AND(UPPER(TRIM(Applications!I1279))="SKIPPED",ISNUMBER(Applications!A1279)),Applications!A1279-WEEKDAY(Applications!A1279,3),"")</f>
        <v/>
      </c>
      <c r="G1279" s="26">
        <f>IF(AND(UPPER(TRIM(Applications!I1279))="BOOKMARKED",ISNUMBER(Applications!A1279)),Applications!A1279-WEEKDAY(Applications!A1279,3),"")</f>
        <v/>
      </c>
      <c r="H1279" s="26">
        <f>IF(AND(UPPER(TRIM(Applications!I1279))="NOT APPLIED",ISNUMBER(Applications!A1279)),Applications!A1279-WEEKDAY(Applications!A1279,3),"")</f>
        <v/>
      </c>
      <c r="I1279" s="26">
        <f>IF(AND(UPPER(TRIM(Applications!I1279))="REJECTED",ISNUMBER(Applications!M1279)),Applications!M1279-WEEKDAY(Applications!M1279,3),"")</f>
        <v/>
      </c>
      <c r="J1279" s="26">
        <f>IF(AND(UPPER(TRIM(Applications!I1279))="OFFER",ISNUMBER(Applications!M1279)),Applications!M1279-WEEKDAY(Applications!M1279,3),"")</f>
        <v/>
      </c>
      <c r="K1279" s="26">
        <f>IF(TRIM(Applications!J1279)="","",IFERROR(LOOKUP(2,1/ISNUMBER(SEARCH($R$2:$R$25,Applications!J1279)),$S$2:$S$25),""))</f>
        <v/>
      </c>
      <c r="L1279" s="26">
        <f>IF(K1279="","",IF(COUNTIF(K$2:K1279,K1279)=1,COUNTIF(K$2:K$2000,K1279)+(2001-ROW())/100000,""))</f>
        <v/>
      </c>
      <c r="M1279" s="26">
        <f>IF(TRIM(Applications!D1279)="","",TRIM(LEFT(TRIM(Applications!D1279),FIND(",",TRIM(Applications!D1279)&amp;",")-1)))</f>
        <v/>
      </c>
      <c r="N1279" s="26">
        <f>IF(M1279="","",IF(LEN(TRIM(LEFT(TRIM(MID(TRIM(Applications!D1279),FIND(",",TRIM(Applications!D1279)&amp;",")+1,200)),FIND(",",TRIM(MID(TRIM(Applications!D1279),FIND(",",TRIM(Applications!D1279)&amp;",")+1,200))&amp;",")-1)))=2,UPPER(TRIM(LEFT(TRIM(MID(TRIM(Applications!D1279),FIND(",",TRIM(Applications!D1279)&amp;",")+1,200)),FIND(",",TRIM(MID(TRIM(Applications!D1279),FIND(",",TRIM(Applications!D1279)&amp;",")+1,200))&amp;",")-1))),IFERROR(VLOOKUP(LOWER(TRIM(LEFT(TRIM(MID(TRIM(Applications!D1279),FIND(",",TRIM(Applications!D1279)&amp;",")+1,200)),FIND(",",TRIM(MID(TRIM(Applications!D1279),FIND(",",TRIM(Applications!D1279)&amp;",")+1,200))&amp;",")-1))),$U$2:$V$67,2,FALSE),"")))</f>
        <v/>
      </c>
      <c r="O1279" s="26">
        <f>IF(M1279="","",IF(N1279="",M1279,M1279&amp;", "&amp;N1279))</f>
        <v/>
      </c>
      <c r="P1279" s="26">
        <f>IF(O1279="","",IF(COUNTIF(O$2:O1279,O1279)=1,COUNTIF(O$2:O$2000,O1279)+(2001-ROW())/100000,""))</f>
        <v/>
      </c>
    </row>
    <row r="1280">
      <c r="A1280" s="26">
        <f>IF(AND(ISNUMBER(Applications!A1280),ISNUMBER(Applications!M1280),OR(UPPER(TRIM(Applications!I1280))="INTERVIEWING",UPPER(TRIM(Applications!I1280))="REJECTED",UPPER(TRIM(Applications!I1280))="OFFER")),IF(Applications!M1280&gt;=Applications!A1280,Applications!M1280-Applications!A1280,""),"")</f>
        <v/>
      </c>
      <c r="B1280" s="26">
        <f>IF(AND(D1280=1,ISNUMBER(Applications!A1280)),WEEKDAY(Applications!A1280),"")</f>
        <v/>
      </c>
      <c r="C1280" s="27">
        <f>IF(AND(D1280=1,ISNUMBER(Applications!A1280)),Applications!A1280-WEEKDAY(Applications!A1280,3),"")</f>
        <v/>
      </c>
      <c r="D1280" s="26">
        <f>IF(OR(UPPER(TRIM(Applications!I1280))="APPLIED",UPPER(TRIM(Applications!I1280))="INTERVIEWING",UPPER(TRIM(Applications!I1280))="REJECTED",UPPER(TRIM(Applications!I1280))="OFFER"),1,0)</f>
        <v/>
      </c>
      <c r="E1280" s="26">
        <f>IF(AND(ISNUMBER(Applications!M1280),OR(N(Applications!O1280)&gt;0,UPPER(TRIM(Applications!I1280))="INTERVIEWING",UPPER(TRIM(Applications!I1280))="OFFER")),Applications!M1280-WEEKDAY(Applications!M1280,3),"")</f>
        <v/>
      </c>
      <c r="F1280" s="26">
        <f>IF(AND(UPPER(TRIM(Applications!I1280))="SKIPPED",ISNUMBER(Applications!A1280)),Applications!A1280-WEEKDAY(Applications!A1280,3),"")</f>
        <v/>
      </c>
      <c r="G1280" s="26">
        <f>IF(AND(UPPER(TRIM(Applications!I1280))="BOOKMARKED",ISNUMBER(Applications!A1280)),Applications!A1280-WEEKDAY(Applications!A1280,3),"")</f>
        <v/>
      </c>
      <c r="H1280" s="26">
        <f>IF(AND(UPPER(TRIM(Applications!I1280))="NOT APPLIED",ISNUMBER(Applications!A1280)),Applications!A1280-WEEKDAY(Applications!A1280,3),"")</f>
        <v/>
      </c>
      <c r="I1280" s="26">
        <f>IF(AND(UPPER(TRIM(Applications!I1280))="REJECTED",ISNUMBER(Applications!M1280)),Applications!M1280-WEEKDAY(Applications!M1280,3),"")</f>
        <v/>
      </c>
      <c r="J1280" s="26">
        <f>IF(AND(UPPER(TRIM(Applications!I1280))="OFFER",ISNUMBER(Applications!M1280)),Applications!M1280-WEEKDAY(Applications!M1280,3),"")</f>
        <v/>
      </c>
      <c r="K1280" s="26">
        <f>IF(TRIM(Applications!J1280)="","",IFERROR(LOOKUP(2,1/ISNUMBER(SEARCH($R$2:$R$25,Applications!J1280)),$S$2:$S$25),""))</f>
        <v/>
      </c>
      <c r="L1280" s="26">
        <f>IF(K1280="","",IF(COUNTIF(K$2:K1280,K1280)=1,COUNTIF(K$2:K$2000,K1280)+(2001-ROW())/100000,""))</f>
        <v/>
      </c>
      <c r="M1280" s="26">
        <f>IF(TRIM(Applications!D1280)="","",TRIM(LEFT(TRIM(Applications!D1280),FIND(",",TRIM(Applications!D1280)&amp;",")-1)))</f>
        <v/>
      </c>
      <c r="N1280" s="26">
        <f>IF(M1280="","",IF(LEN(TRIM(LEFT(TRIM(MID(TRIM(Applications!D1280),FIND(",",TRIM(Applications!D1280)&amp;",")+1,200)),FIND(",",TRIM(MID(TRIM(Applications!D1280),FIND(",",TRIM(Applications!D1280)&amp;",")+1,200))&amp;",")-1)))=2,UPPER(TRIM(LEFT(TRIM(MID(TRIM(Applications!D1280),FIND(",",TRIM(Applications!D1280)&amp;",")+1,200)),FIND(",",TRIM(MID(TRIM(Applications!D1280),FIND(",",TRIM(Applications!D1280)&amp;",")+1,200))&amp;",")-1))),IFERROR(VLOOKUP(LOWER(TRIM(LEFT(TRIM(MID(TRIM(Applications!D1280),FIND(",",TRIM(Applications!D1280)&amp;",")+1,200)),FIND(",",TRIM(MID(TRIM(Applications!D1280),FIND(",",TRIM(Applications!D1280)&amp;",")+1,200))&amp;",")-1))),$U$2:$V$67,2,FALSE),"")))</f>
        <v/>
      </c>
      <c r="O1280" s="26">
        <f>IF(M1280="","",IF(N1280="",M1280,M1280&amp;", "&amp;N1280))</f>
        <v/>
      </c>
      <c r="P1280" s="26">
        <f>IF(O1280="","",IF(COUNTIF(O$2:O1280,O1280)=1,COUNTIF(O$2:O$2000,O1280)+(2001-ROW())/100000,""))</f>
        <v/>
      </c>
    </row>
    <row r="1281">
      <c r="A1281" s="26">
        <f>IF(AND(ISNUMBER(Applications!A1281),ISNUMBER(Applications!M1281),OR(UPPER(TRIM(Applications!I1281))="INTERVIEWING",UPPER(TRIM(Applications!I1281))="REJECTED",UPPER(TRIM(Applications!I1281))="OFFER")),IF(Applications!M1281&gt;=Applications!A1281,Applications!M1281-Applications!A1281,""),"")</f>
        <v/>
      </c>
      <c r="B1281" s="26">
        <f>IF(AND(D1281=1,ISNUMBER(Applications!A1281)),WEEKDAY(Applications!A1281),"")</f>
        <v/>
      </c>
      <c r="C1281" s="27">
        <f>IF(AND(D1281=1,ISNUMBER(Applications!A1281)),Applications!A1281-WEEKDAY(Applications!A1281,3),"")</f>
        <v/>
      </c>
      <c r="D1281" s="26">
        <f>IF(OR(UPPER(TRIM(Applications!I1281))="APPLIED",UPPER(TRIM(Applications!I1281))="INTERVIEWING",UPPER(TRIM(Applications!I1281))="REJECTED",UPPER(TRIM(Applications!I1281))="OFFER"),1,0)</f>
        <v/>
      </c>
      <c r="E1281" s="26">
        <f>IF(AND(ISNUMBER(Applications!M1281),OR(N(Applications!O1281)&gt;0,UPPER(TRIM(Applications!I1281))="INTERVIEWING",UPPER(TRIM(Applications!I1281))="OFFER")),Applications!M1281-WEEKDAY(Applications!M1281,3),"")</f>
        <v/>
      </c>
      <c r="F1281" s="26">
        <f>IF(AND(UPPER(TRIM(Applications!I1281))="SKIPPED",ISNUMBER(Applications!A1281)),Applications!A1281-WEEKDAY(Applications!A1281,3),"")</f>
        <v/>
      </c>
      <c r="G1281" s="26">
        <f>IF(AND(UPPER(TRIM(Applications!I1281))="BOOKMARKED",ISNUMBER(Applications!A1281)),Applications!A1281-WEEKDAY(Applications!A1281,3),"")</f>
        <v/>
      </c>
      <c r="H1281" s="26">
        <f>IF(AND(UPPER(TRIM(Applications!I1281))="NOT APPLIED",ISNUMBER(Applications!A1281)),Applications!A1281-WEEKDAY(Applications!A1281,3),"")</f>
        <v/>
      </c>
      <c r="I1281" s="26">
        <f>IF(AND(UPPER(TRIM(Applications!I1281))="REJECTED",ISNUMBER(Applications!M1281)),Applications!M1281-WEEKDAY(Applications!M1281,3),"")</f>
        <v/>
      </c>
      <c r="J1281" s="26">
        <f>IF(AND(UPPER(TRIM(Applications!I1281))="OFFER",ISNUMBER(Applications!M1281)),Applications!M1281-WEEKDAY(Applications!M1281,3),"")</f>
        <v/>
      </c>
      <c r="K1281" s="26">
        <f>IF(TRIM(Applications!J1281)="","",IFERROR(LOOKUP(2,1/ISNUMBER(SEARCH($R$2:$R$25,Applications!J1281)),$S$2:$S$25),""))</f>
        <v/>
      </c>
      <c r="L1281" s="26">
        <f>IF(K1281="","",IF(COUNTIF(K$2:K1281,K1281)=1,COUNTIF(K$2:K$2000,K1281)+(2001-ROW())/100000,""))</f>
        <v/>
      </c>
      <c r="M1281" s="26">
        <f>IF(TRIM(Applications!D1281)="","",TRIM(LEFT(TRIM(Applications!D1281),FIND(",",TRIM(Applications!D1281)&amp;",")-1)))</f>
        <v/>
      </c>
      <c r="N1281" s="26">
        <f>IF(M1281="","",IF(LEN(TRIM(LEFT(TRIM(MID(TRIM(Applications!D1281),FIND(",",TRIM(Applications!D1281)&amp;",")+1,200)),FIND(",",TRIM(MID(TRIM(Applications!D1281),FIND(",",TRIM(Applications!D1281)&amp;",")+1,200))&amp;",")-1)))=2,UPPER(TRIM(LEFT(TRIM(MID(TRIM(Applications!D1281),FIND(",",TRIM(Applications!D1281)&amp;",")+1,200)),FIND(",",TRIM(MID(TRIM(Applications!D1281),FIND(",",TRIM(Applications!D1281)&amp;",")+1,200))&amp;",")-1))),IFERROR(VLOOKUP(LOWER(TRIM(LEFT(TRIM(MID(TRIM(Applications!D1281),FIND(",",TRIM(Applications!D1281)&amp;",")+1,200)),FIND(",",TRIM(MID(TRIM(Applications!D1281),FIND(",",TRIM(Applications!D1281)&amp;",")+1,200))&amp;",")-1))),$U$2:$V$67,2,FALSE),"")))</f>
        <v/>
      </c>
      <c r="O1281" s="26">
        <f>IF(M1281="","",IF(N1281="",M1281,M1281&amp;", "&amp;N1281))</f>
        <v/>
      </c>
      <c r="P1281" s="26">
        <f>IF(O1281="","",IF(COUNTIF(O$2:O1281,O1281)=1,COUNTIF(O$2:O$2000,O1281)+(2001-ROW())/100000,""))</f>
        <v/>
      </c>
    </row>
    <row r="1282">
      <c r="A1282" s="26">
        <f>IF(AND(ISNUMBER(Applications!A1282),ISNUMBER(Applications!M1282),OR(UPPER(TRIM(Applications!I1282))="INTERVIEWING",UPPER(TRIM(Applications!I1282))="REJECTED",UPPER(TRIM(Applications!I1282))="OFFER")),IF(Applications!M1282&gt;=Applications!A1282,Applications!M1282-Applications!A1282,""),"")</f>
        <v/>
      </c>
      <c r="B1282" s="26">
        <f>IF(AND(D1282=1,ISNUMBER(Applications!A1282)),WEEKDAY(Applications!A1282),"")</f>
        <v/>
      </c>
      <c r="C1282" s="27">
        <f>IF(AND(D1282=1,ISNUMBER(Applications!A1282)),Applications!A1282-WEEKDAY(Applications!A1282,3),"")</f>
        <v/>
      </c>
      <c r="D1282" s="26">
        <f>IF(OR(UPPER(TRIM(Applications!I1282))="APPLIED",UPPER(TRIM(Applications!I1282))="INTERVIEWING",UPPER(TRIM(Applications!I1282))="REJECTED",UPPER(TRIM(Applications!I1282))="OFFER"),1,0)</f>
        <v/>
      </c>
      <c r="E1282" s="26">
        <f>IF(AND(ISNUMBER(Applications!M1282),OR(N(Applications!O1282)&gt;0,UPPER(TRIM(Applications!I1282))="INTERVIEWING",UPPER(TRIM(Applications!I1282))="OFFER")),Applications!M1282-WEEKDAY(Applications!M1282,3),"")</f>
        <v/>
      </c>
      <c r="F1282" s="26">
        <f>IF(AND(UPPER(TRIM(Applications!I1282))="SKIPPED",ISNUMBER(Applications!A1282)),Applications!A1282-WEEKDAY(Applications!A1282,3),"")</f>
        <v/>
      </c>
      <c r="G1282" s="26">
        <f>IF(AND(UPPER(TRIM(Applications!I1282))="BOOKMARKED",ISNUMBER(Applications!A1282)),Applications!A1282-WEEKDAY(Applications!A1282,3),"")</f>
        <v/>
      </c>
      <c r="H1282" s="26">
        <f>IF(AND(UPPER(TRIM(Applications!I1282))="NOT APPLIED",ISNUMBER(Applications!A1282)),Applications!A1282-WEEKDAY(Applications!A1282,3),"")</f>
        <v/>
      </c>
      <c r="I1282" s="26">
        <f>IF(AND(UPPER(TRIM(Applications!I1282))="REJECTED",ISNUMBER(Applications!M1282)),Applications!M1282-WEEKDAY(Applications!M1282,3),"")</f>
        <v/>
      </c>
      <c r="J1282" s="26">
        <f>IF(AND(UPPER(TRIM(Applications!I1282))="OFFER",ISNUMBER(Applications!M1282)),Applications!M1282-WEEKDAY(Applications!M1282,3),"")</f>
        <v/>
      </c>
      <c r="K1282" s="26">
        <f>IF(TRIM(Applications!J1282)="","",IFERROR(LOOKUP(2,1/ISNUMBER(SEARCH($R$2:$R$25,Applications!J1282)),$S$2:$S$25),""))</f>
        <v/>
      </c>
      <c r="L1282" s="26">
        <f>IF(K1282="","",IF(COUNTIF(K$2:K1282,K1282)=1,COUNTIF(K$2:K$2000,K1282)+(2001-ROW())/100000,""))</f>
        <v/>
      </c>
      <c r="M1282" s="26">
        <f>IF(TRIM(Applications!D1282)="","",TRIM(LEFT(TRIM(Applications!D1282),FIND(",",TRIM(Applications!D1282)&amp;",")-1)))</f>
        <v/>
      </c>
      <c r="N1282" s="26">
        <f>IF(M1282="","",IF(LEN(TRIM(LEFT(TRIM(MID(TRIM(Applications!D1282),FIND(",",TRIM(Applications!D1282)&amp;",")+1,200)),FIND(",",TRIM(MID(TRIM(Applications!D1282),FIND(",",TRIM(Applications!D1282)&amp;",")+1,200))&amp;",")-1)))=2,UPPER(TRIM(LEFT(TRIM(MID(TRIM(Applications!D1282),FIND(",",TRIM(Applications!D1282)&amp;",")+1,200)),FIND(",",TRIM(MID(TRIM(Applications!D1282),FIND(",",TRIM(Applications!D1282)&amp;",")+1,200))&amp;",")-1))),IFERROR(VLOOKUP(LOWER(TRIM(LEFT(TRIM(MID(TRIM(Applications!D1282),FIND(",",TRIM(Applications!D1282)&amp;",")+1,200)),FIND(",",TRIM(MID(TRIM(Applications!D1282),FIND(",",TRIM(Applications!D1282)&amp;",")+1,200))&amp;",")-1))),$U$2:$V$67,2,FALSE),"")))</f>
        <v/>
      </c>
      <c r="O1282" s="26">
        <f>IF(M1282="","",IF(N1282="",M1282,M1282&amp;", "&amp;N1282))</f>
        <v/>
      </c>
      <c r="P1282" s="26">
        <f>IF(O1282="","",IF(COUNTIF(O$2:O1282,O1282)=1,COUNTIF(O$2:O$2000,O1282)+(2001-ROW())/100000,""))</f>
        <v/>
      </c>
    </row>
    <row r="1283">
      <c r="A1283" s="26">
        <f>IF(AND(ISNUMBER(Applications!A1283),ISNUMBER(Applications!M1283),OR(UPPER(TRIM(Applications!I1283))="INTERVIEWING",UPPER(TRIM(Applications!I1283))="REJECTED",UPPER(TRIM(Applications!I1283))="OFFER")),IF(Applications!M1283&gt;=Applications!A1283,Applications!M1283-Applications!A1283,""),"")</f>
        <v/>
      </c>
      <c r="B1283" s="26">
        <f>IF(AND(D1283=1,ISNUMBER(Applications!A1283)),WEEKDAY(Applications!A1283),"")</f>
        <v/>
      </c>
      <c r="C1283" s="27">
        <f>IF(AND(D1283=1,ISNUMBER(Applications!A1283)),Applications!A1283-WEEKDAY(Applications!A1283,3),"")</f>
        <v/>
      </c>
      <c r="D1283" s="26">
        <f>IF(OR(UPPER(TRIM(Applications!I1283))="APPLIED",UPPER(TRIM(Applications!I1283))="INTERVIEWING",UPPER(TRIM(Applications!I1283))="REJECTED",UPPER(TRIM(Applications!I1283))="OFFER"),1,0)</f>
        <v/>
      </c>
      <c r="E1283" s="26">
        <f>IF(AND(ISNUMBER(Applications!M1283),OR(N(Applications!O1283)&gt;0,UPPER(TRIM(Applications!I1283))="INTERVIEWING",UPPER(TRIM(Applications!I1283))="OFFER")),Applications!M1283-WEEKDAY(Applications!M1283,3),"")</f>
        <v/>
      </c>
      <c r="F1283" s="26">
        <f>IF(AND(UPPER(TRIM(Applications!I1283))="SKIPPED",ISNUMBER(Applications!A1283)),Applications!A1283-WEEKDAY(Applications!A1283,3),"")</f>
        <v/>
      </c>
      <c r="G1283" s="26">
        <f>IF(AND(UPPER(TRIM(Applications!I1283))="BOOKMARKED",ISNUMBER(Applications!A1283)),Applications!A1283-WEEKDAY(Applications!A1283,3),"")</f>
        <v/>
      </c>
      <c r="H1283" s="26">
        <f>IF(AND(UPPER(TRIM(Applications!I1283))="NOT APPLIED",ISNUMBER(Applications!A1283)),Applications!A1283-WEEKDAY(Applications!A1283,3),"")</f>
        <v/>
      </c>
      <c r="I1283" s="26">
        <f>IF(AND(UPPER(TRIM(Applications!I1283))="REJECTED",ISNUMBER(Applications!M1283)),Applications!M1283-WEEKDAY(Applications!M1283,3),"")</f>
        <v/>
      </c>
      <c r="J1283" s="26">
        <f>IF(AND(UPPER(TRIM(Applications!I1283))="OFFER",ISNUMBER(Applications!M1283)),Applications!M1283-WEEKDAY(Applications!M1283,3),"")</f>
        <v/>
      </c>
      <c r="K1283" s="26">
        <f>IF(TRIM(Applications!J1283)="","",IFERROR(LOOKUP(2,1/ISNUMBER(SEARCH($R$2:$R$25,Applications!J1283)),$S$2:$S$25),""))</f>
        <v/>
      </c>
      <c r="L1283" s="26">
        <f>IF(K1283="","",IF(COUNTIF(K$2:K1283,K1283)=1,COUNTIF(K$2:K$2000,K1283)+(2001-ROW())/100000,""))</f>
        <v/>
      </c>
      <c r="M1283" s="26">
        <f>IF(TRIM(Applications!D1283)="","",TRIM(LEFT(TRIM(Applications!D1283),FIND(",",TRIM(Applications!D1283)&amp;",")-1)))</f>
        <v/>
      </c>
      <c r="N1283" s="26">
        <f>IF(M1283="","",IF(LEN(TRIM(LEFT(TRIM(MID(TRIM(Applications!D1283),FIND(",",TRIM(Applications!D1283)&amp;",")+1,200)),FIND(",",TRIM(MID(TRIM(Applications!D1283),FIND(",",TRIM(Applications!D1283)&amp;",")+1,200))&amp;",")-1)))=2,UPPER(TRIM(LEFT(TRIM(MID(TRIM(Applications!D1283),FIND(",",TRIM(Applications!D1283)&amp;",")+1,200)),FIND(",",TRIM(MID(TRIM(Applications!D1283),FIND(",",TRIM(Applications!D1283)&amp;",")+1,200))&amp;",")-1))),IFERROR(VLOOKUP(LOWER(TRIM(LEFT(TRIM(MID(TRIM(Applications!D1283),FIND(",",TRIM(Applications!D1283)&amp;",")+1,200)),FIND(",",TRIM(MID(TRIM(Applications!D1283),FIND(",",TRIM(Applications!D1283)&amp;",")+1,200))&amp;",")-1))),$U$2:$V$67,2,FALSE),"")))</f>
        <v/>
      </c>
      <c r="O1283" s="26">
        <f>IF(M1283="","",IF(N1283="",M1283,M1283&amp;", "&amp;N1283))</f>
        <v/>
      </c>
      <c r="P1283" s="26">
        <f>IF(O1283="","",IF(COUNTIF(O$2:O1283,O1283)=1,COUNTIF(O$2:O$2000,O1283)+(2001-ROW())/100000,""))</f>
        <v/>
      </c>
    </row>
    <row r="1284">
      <c r="A1284" s="26">
        <f>IF(AND(ISNUMBER(Applications!A1284),ISNUMBER(Applications!M1284),OR(UPPER(TRIM(Applications!I1284))="INTERVIEWING",UPPER(TRIM(Applications!I1284))="REJECTED",UPPER(TRIM(Applications!I1284))="OFFER")),IF(Applications!M1284&gt;=Applications!A1284,Applications!M1284-Applications!A1284,""),"")</f>
        <v/>
      </c>
      <c r="B1284" s="26">
        <f>IF(AND(D1284=1,ISNUMBER(Applications!A1284)),WEEKDAY(Applications!A1284),"")</f>
        <v/>
      </c>
      <c r="C1284" s="27">
        <f>IF(AND(D1284=1,ISNUMBER(Applications!A1284)),Applications!A1284-WEEKDAY(Applications!A1284,3),"")</f>
        <v/>
      </c>
      <c r="D1284" s="26">
        <f>IF(OR(UPPER(TRIM(Applications!I1284))="APPLIED",UPPER(TRIM(Applications!I1284))="INTERVIEWING",UPPER(TRIM(Applications!I1284))="REJECTED",UPPER(TRIM(Applications!I1284))="OFFER"),1,0)</f>
        <v/>
      </c>
      <c r="E1284" s="26">
        <f>IF(AND(ISNUMBER(Applications!M1284),OR(N(Applications!O1284)&gt;0,UPPER(TRIM(Applications!I1284))="INTERVIEWING",UPPER(TRIM(Applications!I1284))="OFFER")),Applications!M1284-WEEKDAY(Applications!M1284,3),"")</f>
        <v/>
      </c>
      <c r="F1284" s="26">
        <f>IF(AND(UPPER(TRIM(Applications!I1284))="SKIPPED",ISNUMBER(Applications!A1284)),Applications!A1284-WEEKDAY(Applications!A1284,3),"")</f>
        <v/>
      </c>
      <c r="G1284" s="26">
        <f>IF(AND(UPPER(TRIM(Applications!I1284))="BOOKMARKED",ISNUMBER(Applications!A1284)),Applications!A1284-WEEKDAY(Applications!A1284,3),"")</f>
        <v/>
      </c>
      <c r="H1284" s="26">
        <f>IF(AND(UPPER(TRIM(Applications!I1284))="NOT APPLIED",ISNUMBER(Applications!A1284)),Applications!A1284-WEEKDAY(Applications!A1284,3),"")</f>
        <v/>
      </c>
      <c r="I1284" s="26">
        <f>IF(AND(UPPER(TRIM(Applications!I1284))="REJECTED",ISNUMBER(Applications!M1284)),Applications!M1284-WEEKDAY(Applications!M1284,3),"")</f>
        <v/>
      </c>
      <c r="J1284" s="26">
        <f>IF(AND(UPPER(TRIM(Applications!I1284))="OFFER",ISNUMBER(Applications!M1284)),Applications!M1284-WEEKDAY(Applications!M1284,3),"")</f>
        <v/>
      </c>
      <c r="K1284" s="26">
        <f>IF(TRIM(Applications!J1284)="","",IFERROR(LOOKUP(2,1/ISNUMBER(SEARCH($R$2:$R$25,Applications!J1284)),$S$2:$S$25),""))</f>
        <v/>
      </c>
      <c r="L1284" s="26">
        <f>IF(K1284="","",IF(COUNTIF(K$2:K1284,K1284)=1,COUNTIF(K$2:K$2000,K1284)+(2001-ROW())/100000,""))</f>
        <v/>
      </c>
      <c r="M1284" s="26">
        <f>IF(TRIM(Applications!D1284)="","",TRIM(LEFT(TRIM(Applications!D1284),FIND(",",TRIM(Applications!D1284)&amp;",")-1)))</f>
        <v/>
      </c>
      <c r="N1284" s="26">
        <f>IF(M1284="","",IF(LEN(TRIM(LEFT(TRIM(MID(TRIM(Applications!D1284),FIND(",",TRIM(Applications!D1284)&amp;",")+1,200)),FIND(",",TRIM(MID(TRIM(Applications!D1284),FIND(",",TRIM(Applications!D1284)&amp;",")+1,200))&amp;",")-1)))=2,UPPER(TRIM(LEFT(TRIM(MID(TRIM(Applications!D1284),FIND(",",TRIM(Applications!D1284)&amp;",")+1,200)),FIND(",",TRIM(MID(TRIM(Applications!D1284),FIND(",",TRIM(Applications!D1284)&amp;",")+1,200))&amp;",")-1))),IFERROR(VLOOKUP(LOWER(TRIM(LEFT(TRIM(MID(TRIM(Applications!D1284),FIND(",",TRIM(Applications!D1284)&amp;",")+1,200)),FIND(",",TRIM(MID(TRIM(Applications!D1284),FIND(",",TRIM(Applications!D1284)&amp;",")+1,200))&amp;",")-1))),$U$2:$V$67,2,FALSE),"")))</f>
        <v/>
      </c>
      <c r="O1284" s="26">
        <f>IF(M1284="","",IF(N1284="",M1284,M1284&amp;", "&amp;N1284))</f>
        <v/>
      </c>
      <c r="P1284" s="26">
        <f>IF(O1284="","",IF(COUNTIF(O$2:O1284,O1284)=1,COUNTIF(O$2:O$2000,O1284)+(2001-ROW())/100000,""))</f>
        <v/>
      </c>
    </row>
    <row r="1285">
      <c r="A1285" s="26">
        <f>IF(AND(ISNUMBER(Applications!A1285),ISNUMBER(Applications!M1285),OR(UPPER(TRIM(Applications!I1285))="INTERVIEWING",UPPER(TRIM(Applications!I1285))="REJECTED",UPPER(TRIM(Applications!I1285))="OFFER")),IF(Applications!M1285&gt;=Applications!A1285,Applications!M1285-Applications!A1285,""),"")</f>
        <v/>
      </c>
      <c r="B1285" s="26">
        <f>IF(AND(D1285=1,ISNUMBER(Applications!A1285)),WEEKDAY(Applications!A1285),"")</f>
        <v/>
      </c>
      <c r="C1285" s="27">
        <f>IF(AND(D1285=1,ISNUMBER(Applications!A1285)),Applications!A1285-WEEKDAY(Applications!A1285,3),"")</f>
        <v/>
      </c>
      <c r="D1285" s="26">
        <f>IF(OR(UPPER(TRIM(Applications!I1285))="APPLIED",UPPER(TRIM(Applications!I1285))="INTERVIEWING",UPPER(TRIM(Applications!I1285))="REJECTED",UPPER(TRIM(Applications!I1285))="OFFER"),1,0)</f>
        <v/>
      </c>
      <c r="E1285" s="26">
        <f>IF(AND(ISNUMBER(Applications!M1285),OR(N(Applications!O1285)&gt;0,UPPER(TRIM(Applications!I1285))="INTERVIEWING",UPPER(TRIM(Applications!I1285))="OFFER")),Applications!M1285-WEEKDAY(Applications!M1285,3),"")</f>
        <v/>
      </c>
      <c r="F1285" s="26">
        <f>IF(AND(UPPER(TRIM(Applications!I1285))="SKIPPED",ISNUMBER(Applications!A1285)),Applications!A1285-WEEKDAY(Applications!A1285,3),"")</f>
        <v/>
      </c>
      <c r="G1285" s="26">
        <f>IF(AND(UPPER(TRIM(Applications!I1285))="BOOKMARKED",ISNUMBER(Applications!A1285)),Applications!A1285-WEEKDAY(Applications!A1285,3),"")</f>
        <v/>
      </c>
      <c r="H1285" s="26">
        <f>IF(AND(UPPER(TRIM(Applications!I1285))="NOT APPLIED",ISNUMBER(Applications!A1285)),Applications!A1285-WEEKDAY(Applications!A1285,3),"")</f>
        <v/>
      </c>
      <c r="I1285" s="26">
        <f>IF(AND(UPPER(TRIM(Applications!I1285))="REJECTED",ISNUMBER(Applications!M1285)),Applications!M1285-WEEKDAY(Applications!M1285,3),"")</f>
        <v/>
      </c>
      <c r="J1285" s="26">
        <f>IF(AND(UPPER(TRIM(Applications!I1285))="OFFER",ISNUMBER(Applications!M1285)),Applications!M1285-WEEKDAY(Applications!M1285,3),"")</f>
        <v/>
      </c>
      <c r="K1285" s="26">
        <f>IF(TRIM(Applications!J1285)="","",IFERROR(LOOKUP(2,1/ISNUMBER(SEARCH($R$2:$R$25,Applications!J1285)),$S$2:$S$25),""))</f>
        <v/>
      </c>
      <c r="L1285" s="26">
        <f>IF(K1285="","",IF(COUNTIF(K$2:K1285,K1285)=1,COUNTIF(K$2:K$2000,K1285)+(2001-ROW())/100000,""))</f>
        <v/>
      </c>
      <c r="M1285" s="26">
        <f>IF(TRIM(Applications!D1285)="","",TRIM(LEFT(TRIM(Applications!D1285),FIND(",",TRIM(Applications!D1285)&amp;",")-1)))</f>
        <v/>
      </c>
      <c r="N1285" s="26">
        <f>IF(M1285="","",IF(LEN(TRIM(LEFT(TRIM(MID(TRIM(Applications!D1285),FIND(",",TRIM(Applications!D1285)&amp;",")+1,200)),FIND(",",TRIM(MID(TRIM(Applications!D1285),FIND(",",TRIM(Applications!D1285)&amp;",")+1,200))&amp;",")-1)))=2,UPPER(TRIM(LEFT(TRIM(MID(TRIM(Applications!D1285),FIND(",",TRIM(Applications!D1285)&amp;",")+1,200)),FIND(",",TRIM(MID(TRIM(Applications!D1285),FIND(",",TRIM(Applications!D1285)&amp;",")+1,200))&amp;",")-1))),IFERROR(VLOOKUP(LOWER(TRIM(LEFT(TRIM(MID(TRIM(Applications!D1285),FIND(",",TRIM(Applications!D1285)&amp;",")+1,200)),FIND(",",TRIM(MID(TRIM(Applications!D1285),FIND(",",TRIM(Applications!D1285)&amp;",")+1,200))&amp;",")-1))),$U$2:$V$67,2,FALSE),"")))</f>
        <v/>
      </c>
      <c r="O1285" s="26">
        <f>IF(M1285="","",IF(N1285="",M1285,M1285&amp;", "&amp;N1285))</f>
        <v/>
      </c>
      <c r="P1285" s="26">
        <f>IF(O1285="","",IF(COUNTIF(O$2:O1285,O1285)=1,COUNTIF(O$2:O$2000,O1285)+(2001-ROW())/100000,""))</f>
        <v/>
      </c>
    </row>
    <row r="1286">
      <c r="A1286" s="26">
        <f>IF(AND(ISNUMBER(Applications!A1286),ISNUMBER(Applications!M1286),OR(UPPER(TRIM(Applications!I1286))="INTERVIEWING",UPPER(TRIM(Applications!I1286))="REJECTED",UPPER(TRIM(Applications!I1286))="OFFER")),IF(Applications!M1286&gt;=Applications!A1286,Applications!M1286-Applications!A1286,""),"")</f>
        <v/>
      </c>
      <c r="B1286" s="26">
        <f>IF(AND(D1286=1,ISNUMBER(Applications!A1286)),WEEKDAY(Applications!A1286),"")</f>
        <v/>
      </c>
      <c r="C1286" s="27">
        <f>IF(AND(D1286=1,ISNUMBER(Applications!A1286)),Applications!A1286-WEEKDAY(Applications!A1286,3),"")</f>
        <v/>
      </c>
      <c r="D1286" s="26">
        <f>IF(OR(UPPER(TRIM(Applications!I1286))="APPLIED",UPPER(TRIM(Applications!I1286))="INTERVIEWING",UPPER(TRIM(Applications!I1286))="REJECTED",UPPER(TRIM(Applications!I1286))="OFFER"),1,0)</f>
        <v/>
      </c>
      <c r="E1286" s="26">
        <f>IF(AND(ISNUMBER(Applications!M1286),OR(N(Applications!O1286)&gt;0,UPPER(TRIM(Applications!I1286))="INTERVIEWING",UPPER(TRIM(Applications!I1286))="OFFER")),Applications!M1286-WEEKDAY(Applications!M1286,3),"")</f>
        <v/>
      </c>
      <c r="F1286" s="26">
        <f>IF(AND(UPPER(TRIM(Applications!I1286))="SKIPPED",ISNUMBER(Applications!A1286)),Applications!A1286-WEEKDAY(Applications!A1286,3),"")</f>
        <v/>
      </c>
      <c r="G1286" s="26">
        <f>IF(AND(UPPER(TRIM(Applications!I1286))="BOOKMARKED",ISNUMBER(Applications!A1286)),Applications!A1286-WEEKDAY(Applications!A1286,3),"")</f>
        <v/>
      </c>
      <c r="H1286" s="26">
        <f>IF(AND(UPPER(TRIM(Applications!I1286))="NOT APPLIED",ISNUMBER(Applications!A1286)),Applications!A1286-WEEKDAY(Applications!A1286,3),"")</f>
        <v/>
      </c>
      <c r="I1286" s="26">
        <f>IF(AND(UPPER(TRIM(Applications!I1286))="REJECTED",ISNUMBER(Applications!M1286)),Applications!M1286-WEEKDAY(Applications!M1286,3),"")</f>
        <v/>
      </c>
      <c r="J1286" s="26">
        <f>IF(AND(UPPER(TRIM(Applications!I1286))="OFFER",ISNUMBER(Applications!M1286)),Applications!M1286-WEEKDAY(Applications!M1286,3),"")</f>
        <v/>
      </c>
      <c r="K1286" s="26">
        <f>IF(TRIM(Applications!J1286)="","",IFERROR(LOOKUP(2,1/ISNUMBER(SEARCH($R$2:$R$25,Applications!J1286)),$S$2:$S$25),""))</f>
        <v/>
      </c>
      <c r="L1286" s="26">
        <f>IF(K1286="","",IF(COUNTIF(K$2:K1286,K1286)=1,COUNTIF(K$2:K$2000,K1286)+(2001-ROW())/100000,""))</f>
        <v/>
      </c>
      <c r="M1286" s="26">
        <f>IF(TRIM(Applications!D1286)="","",TRIM(LEFT(TRIM(Applications!D1286),FIND(",",TRIM(Applications!D1286)&amp;",")-1)))</f>
        <v/>
      </c>
      <c r="N1286" s="26">
        <f>IF(M1286="","",IF(LEN(TRIM(LEFT(TRIM(MID(TRIM(Applications!D1286),FIND(",",TRIM(Applications!D1286)&amp;",")+1,200)),FIND(",",TRIM(MID(TRIM(Applications!D1286),FIND(",",TRIM(Applications!D1286)&amp;",")+1,200))&amp;",")-1)))=2,UPPER(TRIM(LEFT(TRIM(MID(TRIM(Applications!D1286),FIND(",",TRIM(Applications!D1286)&amp;",")+1,200)),FIND(",",TRIM(MID(TRIM(Applications!D1286),FIND(",",TRIM(Applications!D1286)&amp;",")+1,200))&amp;",")-1))),IFERROR(VLOOKUP(LOWER(TRIM(LEFT(TRIM(MID(TRIM(Applications!D1286),FIND(",",TRIM(Applications!D1286)&amp;",")+1,200)),FIND(",",TRIM(MID(TRIM(Applications!D1286),FIND(",",TRIM(Applications!D1286)&amp;",")+1,200))&amp;",")-1))),$U$2:$V$67,2,FALSE),"")))</f>
        <v/>
      </c>
      <c r="O1286" s="26">
        <f>IF(M1286="","",IF(N1286="",M1286,M1286&amp;", "&amp;N1286))</f>
        <v/>
      </c>
      <c r="P1286" s="26">
        <f>IF(O1286="","",IF(COUNTIF(O$2:O1286,O1286)=1,COUNTIF(O$2:O$2000,O1286)+(2001-ROW())/100000,""))</f>
        <v/>
      </c>
    </row>
    <row r="1287">
      <c r="A1287" s="26">
        <f>IF(AND(ISNUMBER(Applications!A1287),ISNUMBER(Applications!M1287),OR(UPPER(TRIM(Applications!I1287))="INTERVIEWING",UPPER(TRIM(Applications!I1287))="REJECTED",UPPER(TRIM(Applications!I1287))="OFFER")),IF(Applications!M1287&gt;=Applications!A1287,Applications!M1287-Applications!A1287,""),"")</f>
        <v/>
      </c>
      <c r="B1287" s="26">
        <f>IF(AND(D1287=1,ISNUMBER(Applications!A1287)),WEEKDAY(Applications!A1287),"")</f>
        <v/>
      </c>
      <c r="C1287" s="27">
        <f>IF(AND(D1287=1,ISNUMBER(Applications!A1287)),Applications!A1287-WEEKDAY(Applications!A1287,3),"")</f>
        <v/>
      </c>
      <c r="D1287" s="26">
        <f>IF(OR(UPPER(TRIM(Applications!I1287))="APPLIED",UPPER(TRIM(Applications!I1287))="INTERVIEWING",UPPER(TRIM(Applications!I1287))="REJECTED",UPPER(TRIM(Applications!I1287))="OFFER"),1,0)</f>
        <v/>
      </c>
      <c r="E1287" s="26">
        <f>IF(AND(ISNUMBER(Applications!M1287),OR(N(Applications!O1287)&gt;0,UPPER(TRIM(Applications!I1287))="INTERVIEWING",UPPER(TRIM(Applications!I1287))="OFFER")),Applications!M1287-WEEKDAY(Applications!M1287,3),"")</f>
        <v/>
      </c>
      <c r="F1287" s="26">
        <f>IF(AND(UPPER(TRIM(Applications!I1287))="SKIPPED",ISNUMBER(Applications!A1287)),Applications!A1287-WEEKDAY(Applications!A1287,3),"")</f>
        <v/>
      </c>
      <c r="G1287" s="26">
        <f>IF(AND(UPPER(TRIM(Applications!I1287))="BOOKMARKED",ISNUMBER(Applications!A1287)),Applications!A1287-WEEKDAY(Applications!A1287,3),"")</f>
        <v/>
      </c>
      <c r="H1287" s="26">
        <f>IF(AND(UPPER(TRIM(Applications!I1287))="NOT APPLIED",ISNUMBER(Applications!A1287)),Applications!A1287-WEEKDAY(Applications!A1287,3),"")</f>
        <v/>
      </c>
      <c r="I1287" s="26">
        <f>IF(AND(UPPER(TRIM(Applications!I1287))="REJECTED",ISNUMBER(Applications!M1287)),Applications!M1287-WEEKDAY(Applications!M1287,3),"")</f>
        <v/>
      </c>
      <c r="J1287" s="26">
        <f>IF(AND(UPPER(TRIM(Applications!I1287))="OFFER",ISNUMBER(Applications!M1287)),Applications!M1287-WEEKDAY(Applications!M1287,3),"")</f>
        <v/>
      </c>
      <c r="K1287" s="26">
        <f>IF(TRIM(Applications!J1287)="","",IFERROR(LOOKUP(2,1/ISNUMBER(SEARCH($R$2:$R$25,Applications!J1287)),$S$2:$S$25),""))</f>
        <v/>
      </c>
      <c r="L1287" s="26">
        <f>IF(K1287="","",IF(COUNTIF(K$2:K1287,K1287)=1,COUNTIF(K$2:K$2000,K1287)+(2001-ROW())/100000,""))</f>
        <v/>
      </c>
      <c r="M1287" s="26">
        <f>IF(TRIM(Applications!D1287)="","",TRIM(LEFT(TRIM(Applications!D1287),FIND(",",TRIM(Applications!D1287)&amp;",")-1)))</f>
        <v/>
      </c>
      <c r="N1287" s="26">
        <f>IF(M1287="","",IF(LEN(TRIM(LEFT(TRIM(MID(TRIM(Applications!D1287),FIND(",",TRIM(Applications!D1287)&amp;",")+1,200)),FIND(",",TRIM(MID(TRIM(Applications!D1287),FIND(",",TRIM(Applications!D1287)&amp;",")+1,200))&amp;",")-1)))=2,UPPER(TRIM(LEFT(TRIM(MID(TRIM(Applications!D1287),FIND(",",TRIM(Applications!D1287)&amp;",")+1,200)),FIND(",",TRIM(MID(TRIM(Applications!D1287),FIND(",",TRIM(Applications!D1287)&amp;",")+1,200))&amp;",")-1))),IFERROR(VLOOKUP(LOWER(TRIM(LEFT(TRIM(MID(TRIM(Applications!D1287),FIND(",",TRIM(Applications!D1287)&amp;",")+1,200)),FIND(",",TRIM(MID(TRIM(Applications!D1287),FIND(",",TRIM(Applications!D1287)&amp;",")+1,200))&amp;",")-1))),$U$2:$V$67,2,FALSE),"")))</f>
        <v/>
      </c>
      <c r="O1287" s="26">
        <f>IF(M1287="","",IF(N1287="",M1287,M1287&amp;", "&amp;N1287))</f>
        <v/>
      </c>
      <c r="P1287" s="26">
        <f>IF(O1287="","",IF(COUNTIF(O$2:O1287,O1287)=1,COUNTIF(O$2:O$2000,O1287)+(2001-ROW())/100000,""))</f>
        <v/>
      </c>
    </row>
    <row r="1288">
      <c r="A1288" s="26">
        <f>IF(AND(ISNUMBER(Applications!A1288),ISNUMBER(Applications!M1288),OR(UPPER(TRIM(Applications!I1288))="INTERVIEWING",UPPER(TRIM(Applications!I1288))="REJECTED",UPPER(TRIM(Applications!I1288))="OFFER")),IF(Applications!M1288&gt;=Applications!A1288,Applications!M1288-Applications!A1288,""),"")</f>
        <v/>
      </c>
      <c r="B1288" s="26">
        <f>IF(AND(D1288=1,ISNUMBER(Applications!A1288)),WEEKDAY(Applications!A1288),"")</f>
        <v/>
      </c>
      <c r="C1288" s="27">
        <f>IF(AND(D1288=1,ISNUMBER(Applications!A1288)),Applications!A1288-WEEKDAY(Applications!A1288,3),"")</f>
        <v/>
      </c>
      <c r="D1288" s="26">
        <f>IF(OR(UPPER(TRIM(Applications!I1288))="APPLIED",UPPER(TRIM(Applications!I1288))="INTERVIEWING",UPPER(TRIM(Applications!I1288))="REJECTED",UPPER(TRIM(Applications!I1288))="OFFER"),1,0)</f>
        <v/>
      </c>
      <c r="E1288" s="26">
        <f>IF(AND(ISNUMBER(Applications!M1288),OR(N(Applications!O1288)&gt;0,UPPER(TRIM(Applications!I1288))="INTERVIEWING",UPPER(TRIM(Applications!I1288))="OFFER")),Applications!M1288-WEEKDAY(Applications!M1288,3),"")</f>
        <v/>
      </c>
      <c r="F1288" s="26">
        <f>IF(AND(UPPER(TRIM(Applications!I1288))="SKIPPED",ISNUMBER(Applications!A1288)),Applications!A1288-WEEKDAY(Applications!A1288,3),"")</f>
        <v/>
      </c>
      <c r="G1288" s="26">
        <f>IF(AND(UPPER(TRIM(Applications!I1288))="BOOKMARKED",ISNUMBER(Applications!A1288)),Applications!A1288-WEEKDAY(Applications!A1288,3),"")</f>
        <v/>
      </c>
      <c r="H1288" s="26">
        <f>IF(AND(UPPER(TRIM(Applications!I1288))="NOT APPLIED",ISNUMBER(Applications!A1288)),Applications!A1288-WEEKDAY(Applications!A1288,3),"")</f>
        <v/>
      </c>
      <c r="I1288" s="26">
        <f>IF(AND(UPPER(TRIM(Applications!I1288))="REJECTED",ISNUMBER(Applications!M1288)),Applications!M1288-WEEKDAY(Applications!M1288,3),"")</f>
        <v/>
      </c>
      <c r="J1288" s="26">
        <f>IF(AND(UPPER(TRIM(Applications!I1288))="OFFER",ISNUMBER(Applications!M1288)),Applications!M1288-WEEKDAY(Applications!M1288,3),"")</f>
        <v/>
      </c>
      <c r="K1288" s="26">
        <f>IF(TRIM(Applications!J1288)="","",IFERROR(LOOKUP(2,1/ISNUMBER(SEARCH($R$2:$R$25,Applications!J1288)),$S$2:$S$25),""))</f>
        <v/>
      </c>
      <c r="L1288" s="26">
        <f>IF(K1288="","",IF(COUNTIF(K$2:K1288,K1288)=1,COUNTIF(K$2:K$2000,K1288)+(2001-ROW())/100000,""))</f>
        <v/>
      </c>
      <c r="M1288" s="26">
        <f>IF(TRIM(Applications!D1288)="","",TRIM(LEFT(TRIM(Applications!D1288),FIND(",",TRIM(Applications!D1288)&amp;",")-1)))</f>
        <v/>
      </c>
      <c r="N1288" s="26">
        <f>IF(M1288="","",IF(LEN(TRIM(LEFT(TRIM(MID(TRIM(Applications!D1288),FIND(",",TRIM(Applications!D1288)&amp;",")+1,200)),FIND(",",TRIM(MID(TRIM(Applications!D1288),FIND(",",TRIM(Applications!D1288)&amp;",")+1,200))&amp;",")-1)))=2,UPPER(TRIM(LEFT(TRIM(MID(TRIM(Applications!D1288),FIND(",",TRIM(Applications!D1288)&amp;",")+1,200)),FIND(",",TRIM(MID(TRIM(Applications!D1288),FIND(",",TRIM(Applications!D1288)&amp;",")+1,200))&amp;",")-1))),IFERROR(VLOOKUP(LOWER(TRIM(LEFT(TRIM(MID(TRIM(Applications!D1288),FIND(",",TRIM(Applications!D1288)&amp;",")+1,200)),FIND(",",TRIM(MID(TRIM(Applications!D1288),FIND(",",TRIM(Applications!D1288)&amp;",")+1,200))&amp;",")-1))),$U$2:$V$67,2,FALSE),"")))</f>
        <v/>
      </c>
      <c r="O1288" s="26">
        <f>IF(M1288="","",IF(N1288="",M1288,M1288&amp;", "&amp;N1288))</f>
        <v/>
      </c>
      <c r="P1288" s="26">
        <f>IF(O1288="","",IF(COUNTIF(O$2:O1288,O1288)=1,COUNTIF(O$2:O$2000,O1288)+(2001-ROW())/100000,""))</f>
        <v/>
      </c>
    </row>
    <row r="1289">
      <c r="A1289" s="26">
        <f>IF(AND(ISNUMBER(Applications!A1289),ISNUMBER(Applications!M1289),OR(UPPER(TRIM(Applications!I1289))="INTERVIEWING",UPPER(TRIM(Applications!I1289))="REJECTED",UPPER(TRIM(Applications!I1289))="OFFER")),IF(Applications!M1289&gt;=Applications!A1289,Applications!M1289-Applications!A1289,""),"")</f>
        <v/>
      </c>
      <c r="B1289" s="26">
        <f>IF(AND(D1289=1,ISNUMBER(Applications!A1289)),WEEKDAY(Applications!A1289),"")</f>
        <v/>
      </c>
      <c r="C1289" s="27">
        <f>IF(AND(D1289=1,ISNUMBER(Applications!A1289)),Applications!A1289-WEEKDAY(Applications!A1289,3),"")</f>
        <v/>
      </c>
      <c r="D1289" s="26">
        <f>IF(OR(UPPER(TRIM(Applications!I1289))="APPLIED",UPPER(TRIM(Applications!I1289))="INTERVIEWING",UPPER(TRIM(Applications!I1289))="REJECTED",UPPER(TRIM(Applications!I1289))="OFFER"),1,0)</f>
        <v/>
      </c>
      <c r="E1289" s="26">
        <f>IF(AND(ISNUMBER(Applications!M1289),OR(N(Applications!O1289)&gt;0,UPPER(TRIM(Applications!I1289))="INTERVIEWING",UPPER(TRIM(Applications!I1289))="OFFER")),Applications!M1289-WEEKDAY(Applications!M1289,3),"")</f>
        <v/>
      </c>
      <c r="F1289" s="26">
        <f>IF(AND(UPPER(TRIM(Applications!I1289))="SKIPPED",ISNUMBER(Applications!A1289)),Applications!A1289-WEEKDAY(Applications!A1289,3),"")</f>
        <v/>
      </c>
      <c r="G1289" s="26">
        <f>IF(AND(UPPER(TRIM(Applications!I1289))="BOOKMARKED",ISNUMBER(Applications!A1289)),Applications!A1289-WEEKDAY(Applications!A1289,3),"")</f>
        <v/>
      </c>
      <c r="H1289" s="26">
        <f>IF(AND(UPPER(TRIM(Applications!I1289))="NOT APPLIED",ISNUMBER(Applications!A1289)),Applications!A1289-WEEKDAY(Applications!A1289,3),"")</f>
        <v/>
      </c>
      <c r="I1289" s="26">
        <f>IF(AND(UPPER(TRIM(Applications!I1289))="REJECTED",ISNUMBER(Applications!M1289)),Applications!M1289-WEEKDAY(Applications!M1289,3),"")</f>
        <v/>
      </c>
      <c r="J1289" s="26">
        <f>IF(AND(UPPER(TRIM(Applications!I1289))="OFFER",ISNUMBER(Applications!M1289)),Applications!M1289-WEEKDAY(Applications!M1289,3),"")</f>
        <v/>
      </c>
      <c r="K1289" s="26">
        <f>IF(TRIM(Applications!J1289)="","",IFERROR(LOOKUP(2,1/ISNUMBER(SEARCH($R$2:$R$25,Applications!J1289)),$S$2:$S$25),""))</f>
        <v/>
      </c>
      <c r="L1289" s="26">
        <f>IF(K1289="","",IF(COUNTIF(K$2:K1289,K1289)=1,COUNTIF(K$2:K$2000,K1289)+(2001-ROW())/100000,""))</f>
        <v/>
      </c>
      <c r="M1289" s="26">
        <f>IF(TRIM(Applications!D1289)="","",TRIM(LEFT(TRIM(Applications!D1289),FIND(",",TRIM(Applications!D1289)&amp;",")-1)))</f>
        <v/>
      </c>
      <c r="N1289" s="26">
        <f>IF(M1289="","",IF(LEN(TRIM(LEFT(TRIM(MID(TRIM(Applications!D1289),FIND(",",TRIM(Applications!D1289)&amp;",")+1,200)),FIND(",",TRIM(MID(TRIM(Applications!D1289),FIND(",",TRIM(Applications!D1289)&amp;",")+1,200))&amp;",")-1)))=2,UPPER(TRIM(LEFT(TRIM(MID(TRIM(Applications!D1289),FIND(",",TRIM(Applications!D1289)&amp;",")+1,200)),FIND(",",TRIM(MID(TRIM(Applications!D1289),FIND(",",TRIM(Applications!D1289)&amp;",")+1,200))&amp;",")-1))),IFERROR(VLOOKUP(LOWER(TRIM(LEFT(TRIM(MID(TRIM(Applications!D1289),FIND(",",TRIM(Applications!D1289)&amp;",")+1,200)),FIND(",",TRIM(MID(TRIM(Applications!D1289),FIND(",",TRIM(Applications!D1289)&amp;",")+1,200))&amp;",")-1))),$U$2:$V$67,2,FALSE),"")))</f>
        <v/>
      </c>
      <c r="O1289" s="26">
        <f>IF(M1289="","",IF(N1289="",M1289,M1289&amp;", "&amp;N1289))</f>
        <v/>
      </c>
      <c r="P1289" s="26">
        <f>IF(O1289="","",IF(COUNTIF(O$2:O1289,O1289)=1,COUNTIF(O$2:O$2000,O1289)+(2001-ROW())/100000,""))</f>
        <v/>
      </c>
    </row>
    <row r="1290">
      <c r="A1290" s="26">
        <f>IF(AND(ISNUMBER(Applications!A1290),ISNUMBER(Applications!M1290),OR(UPPER(TRIM(Applications!I1290))="INTERVIEWING",UPPER(TRIM(Applications!I1290))="REJECTED",UPPER(TRIM(Applications!I1290))="OFFER")),IF(Applications!M1290&gt;=Applications!A1290,Applications!M1290-Applications!A1290,""),"")</f>
        <v/>
      </c>
      <c r="B1290" s="26">
        <f>IF(AND(D1290=1,ISNUMBER(Applications!A1290)),WEEKDAY(Applications!A1290),"")</f>
        <v/>
      </c>
      <c r="C1290" s="27">
        <f>IF(AND(D1290=1,ISNUMBER(Applications!A1290)),Applications!A1290-WEEKDAY(Applications!A1290,3),"")</f>
        <v/>
      </c>
      <c r="D1290" s="26">
        <f>IF(OR(UPPER(TRIM(Applications!I1290))="APPLIED",UPPER(TRIM(Applications!I1290))="INTERVIEWING",UPPER(TRIM(Applications!I1290))="REJECTED",UPPER(TRIM(Applications!I1290))="OFFER"),1,0)</f>
        <v/>
      </c>
      <c r="E1290" s="26">
        <f>IF(AND(ISNUMBER(Applications!M1290),OR(N(Applications!O1290)&gt;0,UPPER(TRIM(Applications!I1290))="INTERVIEWING",UPPER(TRIM(Applications!I1290))="OFFER")),Applications!M1290-WEEKDAY(Applications!M1290,3),"")</f>
        <v/>
      </c>
      <c r="F1290" s="26">
        <f>IF(AND(UPPER(TRIM(Applications!I1290))="SKIPPED",ISNUMBER(Applications!A1290)),Applications!A1290-WEEKDAY(Applications!A1290,3),"")</f>
        <v/>
      </c>
      <c r="G1290" s="26">
        <f>IF(AND(UPPER(TRIM(Applications!I1290))="BOOKMARKED",ISNUMBER(Applications!A1290)),Applications!A1290-WEEKDAY(Applications!A1290,3),"")</f>
        <v/>
      </c>
      <c r="H1290" s="26">
        <f>IF(AND(UPPER(TRIM(Applications!I1290))="NOT APPLIED",ISNUMBER(Applications!A1290)),Applications!A1290-WEEKDAY(Applications!A1290,3),"")</f>
        <v/>
      </c>
      <c r="I1290" s="26">
        <f>IF(AND(UPPER(TRIM(Applications!I1290))="REJECTED",ISNUMBER(Applications!M1290)),Applications!M1290-WEEKDAY(Applications!M1290,3),"")</f>
        <v/>
      </c>
      <c r="J1290" s="26">
        <f>IF(AND(UPPER(TRIM(Applications!I1290))="OFFER",ISNUMBER(Applications!M1290)),Applications!M1290-WEEKDAY(Applications!M1290,3),"")</f>
        <v/>
      </c>
      <c r="K1290" s="26">
        <f>IF(TRIM(Applications!J1290)="","",IFERROR(LOOKUP(2,1/ISNUMBER(SEARCH($R$2:$R$25,Applications!J1290)),$S$2:$S$25),""))</f>
        <v/>
      </c>
      <c r="L1290" s="26">
        <f>IF(K1290="","",IF(COUNTIF(K$2:K1290,K1290)=1,COUNTIF(K$2:K$2000,K1290)+(2001-ROW())/100000,""))</f>
        <v/>
      </c>
      <c r="M1290" s="26">
        <f>IF(TRIM(Applications!D1290)="","",TRIM(LEFT(TRIM(Applications!D1290),FIND(",",TRIM(Applications!D1290)&amp;",")-1)))</f>
        <v/>
      </c>
      <c r="N1290" s="26">
        <f>IF(M1290="","",IF(LEN(TRIM(LEFT(TRIM(MID(TRIM(Applications!D1290),FIND(",",TRIM(Applications!D1290)&amp;",")+1,200)),FIND(",",TRIM(MID(TRIM(Applications!D1290),FIND(",",TRIM(Applications!D1290)&amp;",")+1,200))&amp;",")-1)))=2,UPPER(TRIM(LEFT(TRIM(MID(TRIM(Applications!D1290),FIND(",",TRIM(Applications!D1290)&amp;",")+1,200)),FIND(",",TRIM(MID(TRIM(Applications!D1290),FIND(",",TRIM(Applications!D1290)&amp;",")+1,200))&amp;",")-1))),IFERROR(VLOOKUP(LOWER(TRIM(LEFT(TRIM(MID(TRIM(Applications!D1290),FIND(",",TRIM(Applications!D1290)&amp;",")+1,200)),FIND(",",TRIM(MID(TRIM(Applications!D1290),FIND(",",TRIM(Applications!D1290)&amp;",")+1,200))&amp;",")-1))),$U$2:$V$67,2,FALSE),"")))</f>
        <v/>
      </c>
      <c r="O1290" s="26">
        <f>IF(M1290="","",IF(N1290="",M1290,M1290&amp;", "&amp;N1290))</f>
        <v/>
      </c>
      <c r="P1290" s="26">
        <f>IF(O1290="","",IF(COUNTIF(O$2:O1290,O1290)=1,COUNTIF(O$2:O$2000,O1290)+(2001-ROW())/100000,""))</f>
        <v/>
      </c>
    </row>
    <row r="1291">
      <c r="A1291" s="26">
        <f>IF(AND(ISNUMBER(Applications!A1291),ISNUMBER(Applications!M1291),OR(UPPER(TRIM(Applications!I1291))="INTERVIEWING",UPPER(TRIM(Applications!I1291))="REJECTED",UPPER(TRIM(Applications!I1291))="OFFER")),IF(Applications!M1291&gt;=Applications!A1291,Applications!M1291-Applications!A1291,""),"")</f>
        <v/>
      </c>
      <c r="B1291" s="26">
        <f>IF(AND(D1291=1,ISNUMBER(Applications!A1291)),WEEKDAY(Applications!A1291),"")</f>
        <v/>
      </c>
      <c r="C1291" s="27">
        <f>IF(AND(D1291=1,ISNUMBER(Applications!A1291)),Applications!A1291-WEEKDAY(Applications!A1291,3),"")</f>
        <v/>
      </c>
      <c r="D1291" s="26">
        <f>IF(OR(UPPER(TRIM(Applications!I1291))="APPLIED",UPPER(TRIM(Applications!I1291))="INTERVIEWING",UPPER(TRIM(Applications!I1291))="REJECTED",UPPER(TRIM(Applications!I1291))="OFFER"),1,0)</f>
        <v/>
      </c>
      <c r="E1291" s="26">
        <f>IF(AND(ISNUMBER(Applications!M1291),OR(N(Applications!O1291)&gt;0,UPPER(TRIM(Applications!I1291))="INTERVIEWING",UPPER(TRIM(Applications!I1291))="OFFER")),Applications!M1291-WEEKDAY(Applications!M1291,3),"")</f>
        <v/>
      </c>
      <c r="F1291" s="26">
        <f>IF(AND(UPPER(TRIM(Applications!I1291))="SKIPPED",ISNUMBER(Applications!A1291)),Applications!A1291-WEEKDAY(Applications!A1291,3),"")</f>
        <v/>
      </c>
      <c r="G1291" s="26">
        <f>IF(AND(UPPER(TRIM(Applications!I1291))="BOOKMARKED",ISNUMBER(Applications!A1291)),Applications!A1291-WEEKDAY(Applications!A1291,3),"")</f>
        <v/>
      </c>
      <c r="H1291" s="26">
        <f>IF(AND(UPPER(TRIM(Applications!I1291))="NOT APPLIED",ISNUMBER(Applications!A1291)),Applications!A1291-WEEKDAY(Applications!A1291,3),"")</f>
        <v/>
      </c>
      <c r="I1291" s="26">
        <f>IF(AND(UPPER(TRIM(Applications!I1291))="REJECTED",ISNUMBER(Applications!M1291)),Applications!M1291-WEEKDAY(Applications!M1291,3),"")</f>
        <v/>
      </c>
      <c r="J1291" s="26">
        <f>IF(AND(UPPER(TRIM(Applications!I1291))="OFFER",ISNUMBER(Applications!M1291)),Applications!M1291-WEEKDAY(Applications!M1291,3),"")</f>
        <v/>
      </c>
      <c r="K1291" s="26">
        <f>IF(TRIM(Applications!J1291)="","",IFERROR(LOOKUP(2,1/ISNUMBER(SEARCH($R$2:$R$25,Applications!J1291)),$S$2:$S$25),""))</f>
        <v/>
      </c>
      <c r="L1291" s="26">
        <f>IF(K1291="","",IF(COUNTIF(K$2:K1291,K1291)=1,COUNTIF(K$2:K$2000,K1291)+(2001-ROW())/100000,""))</f>
        <v/>
      </c>
      <c r="M1291" s="26">
        <f>IF(TRIM(Applications!D1291)="","",TRIM(LEFT(TRIM(Applications!D1291),FIND(",",TRIM(Applications!D1291)&amp;",")-1)))</f>
        <v/>
      </c>
      <c r="N1291" s="26">
        <f>IF(M1291="","",IF(LEN(TRIM(LEFT(TRIM(MID(TRIM(Applications!D1291),FIND(",",TRIM(Applications!D1291)&amp;",")+1,200)),FIND(",",TRIM(MID(TRIM(Applications!D1291),FIND(",",TRIM(Applications!D1291)&amp;",")+1,200))&amp;",")-1)))=2,UPPER(TRIM(LEFT(TRIM(MID(TRIM(Applications!D1291),FIND(",",TRIM(Applications!D1291)&amp;",")+1,200)),FIND(",",TRIM(MID(TRIM(Applications!D1291),FIND(",",TRIM(Applications!D1291)&amp;",")+1,200))&amp;",")-1))),IFERROR(VLOOKUP(LOWER(TRIM(LEFT(TRIM(MID(TRIM(Applications!D1291),FIND(",",TRIM(Applications!D1291)&amp;",")+1,200)),FIND(",",TRIM(MID(TRIM(Applications!D1291),FIND(",",TRIM(Applications!D1291)&amp;",")+1,200))&amp;",")-1))),$U$2:$V$67,2,FALSE),"")))</f>
        <v/>
      </c>
      <c r="O1291" s="26">
        <f>IF(M1291="","",IF(N1291="",M1291,M1291&amp;", "&amp;N1291))</f>
        <v/>
      </c>
      <c r="P1291" s="26">
        <f>IF(O1291="","",IF(COUNTIF(O$2:O1291,O1291)=1,COUNTIF(O$2:O$2000,O1291)+(2001-ROW())/100000,""))</f>
        <v/>
      </c>
    </row>
    <row r="1292">
      <c r="A1292" s="26">
        <f>IF(AND(ISNUMBER(Applications!A1292),ISNUMBER(Applications!M1292),OR(UPPER(TRIM(Applications!I1292))="INTERVIEWING",UPPER(TRIM(Applications!I1292))="REJECTED",UPPER(TRIM(Applications!I1292))="OFFER")),IF(Applications!M1292&gt;=Applications!A1292,Applications!M1292-Applications!A1292,""),"")</f>
        <v/>
      </c>
      <c r="B1292" s="26">
        <f>IF(AND(D1292=1,ISNUMBER(Applications!A1292)),WEEKDAY(Applications!A1292),"")</f>
        <v/>
      </c>
      <c r="C1292" s="27">
        <f>IF(AND(D1292=1,ISNUMBER(Applications!A1292)),Applications!A1292-WEEKDAY(Applications!A1292,3),"")</f>
        <v/>
      </c>
      <c r="D1292" s="26">
        <f>IF(OR(UPPER(TRIM(Applications!I1292))="APPLIED",UPPER(TRIM(Applications!I1292))="INTERVIEWING",UPPER(TRIM(Applications!I1292))="REJECTED",UPPER(TRIM(Applications!I1292))="OFFER"),1,0)</f>
        <v/>
      </c>
      <c r="E1292" s="26">
        <f>IF(AND(ISNUMBER(Applications!M1292),OR(N(Applications!O1292)&gt;0,UPPER(TRIM(Applications!I1292))="INTERVIEWING",UPPER(TRIM(Applications!I1292))="OFFER")),Applications!M1292-WEEKDAY(Applications!M1292,3),"")</f>
        <v/>
      </c>
      <c r="F1292" s="26">
        <f>IF(AND(UPPER(TRIM(Applications!I1292))="SKIPPED",ISNUMBER(Applications!A1292)),Applications!A1292-WEEKDAY(Applications!A1292,3),"")</f>
        <v/>
      </c>
      <c r="G1292" s="26">
        <f>IF(AND(UPPER(TRIM(Applications!I1292))="BOOKMARKED",ISNUMBER(Applications!A1292)),Applications!A1292-WEEKDAY(Applications!A1292,3),"")</f>
        <v/>
      </c>
      <c r="H1292" s="26">
        <f>IF(AND(UPPER(TRIM(Applications!I1292))="NOT APPLIED",ISNUMBER(Applications!A1292)),Applications!A1292-WEEKDAY(Applications!A1292,3),"")</f>
        <v/>
      </c>
      <c r="I1292" s="26">
        <f>IF(AND(UPPER(TRIM(Applications!I1292))="REJECTED",ISNUMBER(Applications!M1292)),Applications!M1292-WEEKDAY(Applications!M1292,3),"")</f>
        <v/>
      </c>
      <c r="J1292" s="26">
        <f>IF(AND(UPPER(TRIM(Applications!I1292))="OFFER",ISNUMBER(Applications!M1292)),Applications!M1292-WEEKDAY(Applications!M1292,3),"")</f>
        <v/>
      </c>
      <c r="K1292" s="26">
        <f>IF(TRIM(Applications!J1292)="","",IFERROR(LOOKUP(2,1/ISNUMBER(SEARCH($R$2:$R$25,Applications!J1292)),$S$2:$S$25),""))</f>
        <v/>
      </c>
      <c r="L1292" s="26">
        <f>IF(K1292="","",IF(COUNTIF(K$2:K1292,K1292)=1,COUNTIF(K$2:K$2000,K1292)+(2001-ROW())/100000,""))</f>
        <v/>
      </c>
      <c r="M1292" s="26">
        <f>IF(TRIM(Applications!D1292)="","",TRIM(LEFT(TRIM(Applications!D1292),FIND(",",TRIM(Applications!D1292)&amp;",")-1)))</f>
        <v/>
      </c>
      <c r="N1292" s="26">
        <f>IF(M1292="","",IF(LEN(TRIM(LEFT(TRIM(MID(TRIM(Applications!D1292),FIND(",",TRIM(Applications!D1292)&amp;",")+1,200)),FIND(",",TRIM(MID(TRIM(Applications!D1292),FIND(",",TRIM(Applications!D1292)&amp;",")+1,200))&amp;",")-1)))=2,UPPER(TRIM(LEFT(TRIM(MID(TRIM(Applications!D1292),FIND(",",TRIM(Applications!D1292)&amp;",")+1,200)),FIND(",",TRIM(MID(TRIM(Applications!D1292),FIND(",",TRIM(Applications!D1292)&amp;",")+1,200))&amp;",")-1))),IFERROR(VLOOKUP(LOWER(TRIM(LEFT(TRIM(MID(TRIM(Applications!D1292),FIND(",",TRIM(Applications!D1292)&amp;",")+1,200)),FIND(",",TRIM(MID(TRIM(Applications!D1292),FIND(",",TRIM(Applications!D1292)&amp;",")+1,200))&amp;",")-1))),$U$2:$V$67,2,FALSE),"")))</f>
        <v/>
      </c>
      <c r="O1292" s="26">
        <f>IF(M1292="","",IF(N1292="",M1292,M1292&amp;", "&amp;N1292))</f>
        <v/>
      </c>
      <c r="P1292" s="26">
        <f>IF(O1292="","",IF(COUNTIF(O$2:O1292,O1292)=1,COUNTIF(O$2:O$2000,O1292)+(2001-ROW())/100000,""))</f>
        <v/>
      </c>
    </row>
    <row r="1293">
      <c r="A1293" s="26">
        <f>IF(AND(ISNUMBER(Applications!A1293),ISNUMBER(Applications!M1293),OR(UPPER(TRIM(Applications!I1293))="INTERVIEWING",UPPER(TRIM(Applications!I1293))="REJECTED",UPPER(TRIM(Applications!I1293))="OFFER")),IF(Applications!M1293&gt;=Applications!A1293,Applications!M1293-Applications!A1293,""),"")</f>
        <v/>
      </c>
      <c r="B1293" s="26">
        <f>IF(AND(D1293=1,ISNUMBER(Applications!A1293)),WEEKDAY(Applications!A1293),"")</f>
        <v/>
      </c>
      <c r="C1293" s="27">
        <f>IF(AND(D1293=1,ISNUMBER(Applications!A1293)),Applications!A1293-WEEKDAY(Applications!A1293,3),"")</f>
        <v/>
      </c>
      <c r="D1293" s="26">
        <f>IF(OR(UPPER(TRIM(Applications!I1293))="APPLIED",UPPER(TRIM(Applications!I1293))="INTERVIEWING",UPPER(TRIM(Applications!I1293))="REJECTED",UPPER(TRIM(Applications!I1293))="OFFER"),1,0)</f>
        <v/>
      </c>
      <c r="E1293" s="26">
        <f>IF(AND(ISNUMBER(Applications!M1293),OR(N(Applications!O1293)&gt;0,UPPER(TRIM(Applications!I1293))="INTERVIEWING",UPPER(TRIM(Applications!I1293))="OFFER")),Applications!M1293-WEEKDAY(Applications!M1293,3),"")</f>
        <v/>
      </c>
      <c r="F1293" s="26">
        <f>IF(AND(UPPER(TRIM(Applications!I1293))="SKIPPED",ISNUMBER(Applications!A1293)),Applications!A1293-WEEKDAY(Applications!A1293,3),"")</f>
        <v/>
      </c>
      <c r="G1293" s="26">
        <f>IF(AND(UPPER(TRIM(Applications!I1293))="BOOKMARKED",ISNUMBER(Applications!A1293)),Applications!A1293-WEEKDAY(Applications!A1293,3),"")</f>
        <v/>
      </c>
      <c r="H1293" s="26">
        <f>IF(AND(UPPER(TRIM(Applications!I1293))="NOT APPLIED",ISNUMBER(Applications!A1293)),Applications!A1293-WEEKDAY(Applications!A1293,3),"")</f>
        <v/>
      </c>
      <c r="I1293" s="26">
        <f>IF(AND(UPPER(TRIM(Applications!I1293))="REJECTED",ISNUMBER(Applications!M1293)),Applications!M1293-WEEKDAY(Applications!M1293,3),"")</f>
        <v/>
      </c>
      <c r="J1293" s="26">
        <f>IF(AND(UPPER(TRIM(Applications!I1293))="OFFER",ISNUMBER(Applications!M1293)),Applications!M1293-WEEKDAY(Applications!M1293,3),"")</f>
        <v/>
      </c>
      <c r="K1293" s="26">
        <f>IF(TRIM(Applications!J1293)="","",IFERROR(LOOKUP(2,1/ISNUMBER(SEARCH($R$2:$R$25,Applications!J1293)),$S$2:$S$25),""))</f>
        <v/>
      </c>
      <c r="L1293" s="26">
        <f>IF(K1293="","",IF(COUNTIF(K$2:K1293,K1293)=1,COUNTIF(K$2:K$2000,K1293)+(2001-ROW())/100000,""))</f>
        <v/>
      </c>
      <c r="M1293" s="26">
        <f>IF(TRIM(Applications!D1293)="","",TRIM(LEFT(TRIM(Applications!D1293),FIND(",",TRIM(Applications!D1293)&amp;",")-1)))</f>
        <v/>
      </c>
      <c r="N1293" s="26">
        <f>IF(M1293="","",IF(LEN(TRIM(LEFT(TRIM(MID(TRIM(Applications!D1293),FIND(",",TRIM(Applications!D1293)&amp;",")+1,200)),FIND(",",TRIM(MID(TRIM(Applications!D1293),FIND(",",TRIM(Applications!D1293)&amp;",")+1,200))&amp;",")-1)))=2,UPPER(TRIM(LEFT(TRIM(MID(TRIM(Applications!D1293),FIND(",",TRIM(Applications!D1293)&amp;",")+1,200)),FIND(",",TRIM(MID(TRIM(Applications!D1293),FIND(",",TRIM(Applications!D1293)&amp;",")+1,200))&amp;",")-1))),IFERROR(VLOOKUP(LOWER(TRIM(LEFT(TRIM(MID(TRIM(Applications!D1293),FIND(",",TRIM(Applications!D1293)&amp;",")+1,200)),FIND(",",TRIM(MID(TRIM(Applications!D1293),FIND(",",TRIM(Applications!D1293)&amp;",")+1,200))&amp;",")-1))),$U$2:$V$67,2,FALSE),"")))</f>
        <v/>
      </c>
      <c r="O1293" s="26">
        <f>IF(M1293="","",IF(N1293="",M1293,M1293&amp;", "&amp;N1293))</f>
        <v/>
      </c>
      <c r="P1293" s="26">
        <f>IF(O1293="","",IF(COUNTIF(O$2:O1293,O1293)=1,COUNTIF(O$2:O$2000,O1293)+(2001-ROW())/100000,""))</f>
        <v/>
      </c>
    </row>
    <row r="1294">
      <c r="A1294" s="26">
        <f>IF(AND(ISNUMBER(Applications!A1294),ISNUMBER(Applications!M1294),OR(UPPER(TRIM(Applications!I1294))="INTERVIEWING",UPPER(TRIM(Applications!I1294))="REJECTED",UPPER(TRIM(Applications!I1294))="OFFER")),IF(Applications!M1294&gt;=Applications!A1294,Applications!M1294-Applications!A1294,""),"")</f>
        <v/>
      </c>
      <c r="B1294" s="26">
        <f>IF(AND(D1294=1,ISNUMBER(Applications!A1294)),WEEKDAY(Applications!A1294),"")</f>
        <v/>
      </c>
      <c r="C1294" s="27">
        <f>IF(AND(D1294=1,ISNUMBER(Applications!A1294)),Applications!A1294-WEEKDAY(Applications!A1294,3),"")</f>
        <v/>
      </c>
      <c r="D1294" s="26">
        <f>IF(OR(UPPER(TRIM(Applications!I1294))="APPLIED",UPPER(TRIM(Applications!I1294))="INTERVIEWING",UPPER(TRIM(Applications!I1294))="REJECTED",UPPER(TRIM(Applications!I1294))="OFFER"),1,0)</f>
        <v/>
      </c>
      <c r="E1294" s="26">
        <f>IF(AND(ISNUMBER(Applications!M1294),OR(N(Applications!O1294)&gt;0,UPPER(TRIM(Applications!I1294))="INTERVIEWING",UPPER(TRIM(Applications!I1294))="OFFER")),Applications!M1294-WEEKDAY(Applications!M1294,3),"")</f>
        <v/>
      </c>
      <c r="F1294" s="26">
        <f>IF(AND(UPPER(TRIM(Applications!I1294))="SKIPPED",ISNUMBER(Applications!A1294)),Applications!A1294-WEEKDAY(Applications!A1294,3),"")</f>
        <v/>
      </c>
      <c r="G1294" s="26">
        <f>IF(AND(UPPER(TRIM(Applications!I1294))="BOOKMARKED",ISNUMBER(Applications!A1294)),Applications!A1294-WEEKDAY(Applications!A1294,3),"")</f>
        <v/>
      </c>
      <c r="H1294" s="26">
        <f>IF(AND(UPPER(TRIM(Applications!I1294))="NOT APPLIED",ISNUMBER(Applications!A1294)),Applications!A1294-WEEKDAY(Applications!A1294,3),"")</f>
        <v/>
      </c>
      <c r="I1294" s="26">
        <f>IF(AND(UPPER(TRIM(Applications!I1294))="REJECTED",ISNUMBER(Applications!M1294)),Applications!M1294-WEEKDAY(Applications!M1294,3),"")</f>
        <v/>
      </c>
      <c r="J1294" s="26">
        <f>IF(AND(UPPER(TRIM(Applications!I1294))="OFFER",ISNUMBER(Applications!M1294)),Applications!M1294-WEEKDAY(Applications!M1294,3),"")</f>
        <v/>
      </c>
      <c r="K1294" s="26">
        <f>IF(TRIM(Applications!J1294)="","",IFERROR(LOOKUP(2,1/ISNUMBER(SEARCH($R$2:$R$25,Applications!J1294)),$S$2:$S$25),""))</f>
        <v/>
      </c>
      <c r="L1294" s="26">
        <f>IF(K1294="","",IF(COUNTIF(K$2:K1294,K1294)=1,COUNTIF(K$2:K$2000,K1294)+(2001-ROW())/100000,""))</f>
        <v/>
      </c>
      <c r="M1294" s="26">
        <f>IF(TRIM(Applications!D1294)="","",TRIM(LEFT(TRIM(Applications!D1294),FIND(",",TRIM(Applications!D1294)&amp;",")-1)))</f>
        <v/>
      </c>
      <c r="N1294" s="26">
        <f>IF(M1294="","",IF(LEN(TRIM(LEFT(TRIM(MID(TRIM(Applications!D1294),FIND(",",TRIM(Applications!D1294)&amp;",")+1,200)),FIND(",",TRIM(MID(TRIM(Applications!D1294),FIND(",",TRIM(Applications!D1294)&amp;",")+1,200))&amp;",")-1)))=2,UPPER(TRIM(LEFT(TRIM(MID(TRIM(Applications!D1294),FIND(",",TRIM(Applications!D1294)&amp;",")+1,200)),FIND(",",TRIM(MID(TRIM(Applications!D1294),FIND(",",TRIM(Applications!D1294)&amp;",")+1,200))&amp;",")-1))),IFERROR(VLOOKUP(LOWER(TRIM(LEFT(TRIM(MID(TRIM(Applications!D1294),FIND(",",TRIM(Applications!D1294)&amp;",")+1,200)),FIND(",",TRIM(MID(TRIM(Applications!D1294),FIND(",",TRIM(Applications!D1294)&amp;",")+1,200))&amp;",")-1))),$U$2:$V$67,2,FALSE),"")))</f>
        <v/>
      </c>
      <c r="O1294" s="26">
        <f>IF(M1294="","",IF(N1294="",M1294,M1294&amp;", "&amp;N1294))</f>
        <v/>
      </c>
      <c r="P1294" s="26">
        <f>IF(O1294="","",IF(COUNTIF(O$2:O1294,O1294)=1,COUNTIF(O$2:O$2000,O1294)+(2001-ROW())/100000,""))</f>
        <v/>
      </c>
    </row>
    <row r="1295">
      <c r="A1295" s="26">
        <f>IF(AND(ISNUMBER(Applications!A1295),ISNUMBER(Applications!M1295),OR(UPPER(TRIM(Applications!I1295))="INTERVIEWING",UPPER(TRIM(Applications!I1295))="REJECTED",UPPER(TRIM(Applications!I1295))="OFFER")),IF(Applications!M1295&gt;=Applications!A1295,Applications!M1295-Applications!A1295,""),"")</f>
        <v/>
      </c>
      <c r="B1295" s="26">
        <f>IF(AND(D1295=1,ISNUMBER(Applications!A1295)),WEEKDAY(Applications!A1295),"")</f>
        <v/>
      </c>
      <c r="C1295" s="27">
        <f>IF(AND(D1295=1,ISNUMBER(Applications!A1295)),Applications!A1295-WEEKDAY(Applications!A1295,3),"")</f>
        <v/>
      </c>
      <c r="D1295" s="26">
        <f>IF(OR(UPPER(TRIM(Applications!I1295))="APPLIED",UPPER(TRIM(Applications!I1295))="INTERVIEWING",UPPER(TRIM(Applications!I1295))="REJECTED",UPPER(TRIM(Applications!I1295))="OFFER"),1,0)</f>
        <v/>
      </c>
      <c r="E1295" s="26">
        <f>IF(AND(ISNUMBER(Applications!M1295),OR(N(Applications!O1295)&gt;0,UPPER(TRIM(Applications!I1295))="INTERVIEWING",UPPER(TRIM(Applications!I1295))="OFFER")),Applications!M1295-WEEKDAY(Applications!M1295,3),"")</f>
        <v/>
      </c>
      <c r="F1295" s="26">
        <f>IF(AND(UPPER(TRIM(Applications!I1295))="SKIPPED",ISNUMBER(Applications!A1295)),Applications!A1295-WEEKDAY(Applications!A1295,3),"")</f>
        <v/>
      </c>
      <c r="G1295" s="26">
        <f>IF(AND(UPPER(TRIM(Applications!I1295))="BOOKMARKED",ISNUMBER(Applications!A1295)),Applications!A1295-WEEKDAY(Applications!A1295,3),"")</f>
        <v/>
      </c>
      <c r="H1295" s="26">
        <f>IF(AND(UPPER(TRIM(Applications!I1295))="NOT APPLIED",ISNUMBER(Applications!A1295)),Applications!A1295-WEEKDAY(Applications!A1295,3),"")</f>
        <v/>
      </c>
      <c r="I1295" s="26">
        <f>IF(AND(UPPER(TRIM(Applications!I1295))="REJECTED",ISNUMBER(Applications!M1295)),Applications!M1295-WEEKDAY(Applications!M1295,3),"")</f>
        <v/>
      </c>
      <c r="J1295" s="26">
        <f>IF(AND(UPPER(TRIM(Applications!I1295))="OFFER",ISNUMBER(Applications!M1295)),Applications!M1295-WEEKDAY(Applications!M1295,3),"")</f>
        <v/>
      </c>
      <c r="K1295" s="26">
        <f>IF(TRIM(Applications!J1295)="","",IFERROR(LOOKUP(2,1/ISNUMBER(SEARCH($R$2:$R$25,Applications!J1295)),$S$2:$S$25),""))</f>
        <v/>
      </c>
      <c r="L1295" s="26">
        <f>IF(K1295="","",IF(COUNTIF(K$2:K1295,K1295)=1,COUNTIF(K$2:K$2000,K1295)+(2001-ROW())/100000,""))</f>
        <v/>
      </c>
      <c r="M1295" s="26">
        <f>IF(TRIM(Applications!D1295)="","",TRIM(LEFT(TRIM(Applications!D1295),FIND(",",TRIM(Applications!D1295)&amp;",")-1)))</f>
        <v/>
      </c>
      <c r="N1295" s="26">
        <f>IF(M1295="","",IF(LEN(TRIM(LEFT(TRIM(MID(TRIM(Applications!D1295),FIND(",",TRIM(Applications!D1295)&amp;",")+1,200)),FIND(",",TRIM(MID(TRIM(Applications!D1295),FIND(",",TRIM(Applications!D1295)&amp;",")+1,200))&amp;",")-1)))=2,UPPER(TRIM(LEFT(TRIM(MID(TRIM(Applications!D1295),FIND(",",TRIM(Applications!D1295)&amp;",")+1,200)),FIND(",",TRIM(MID(TRIM(Applications!D1295),FIND(",",TRIM(Applications!D1295)&amp;",")+1,200))&amp;",")-1))),IFERROR(VLOOKUP(LOWER(TRIM(LEFT(TRIM(MID(TRIM(Applications!D1295),FIND(",",TRIM(Applications!D1295)&amp;",")+1,200)),FIND(",",TRIM(MID(TRIM(Applications!D1295),FIND(",",TRIM(Applications!D1295)&amp;",")+1,200))&amp;",")-1))),$U$2:$V$67,2,FALSE),"")))</f>
        <v/>
      </c>
      <c r="O1295" s="26">
        <f>IF(M1295="","",IF(N1295="",M1295,M1295&amp;", "&amp;N1295))</f>
        <v/>
      </c>
      <c r="P1295" s="26">
        <f>IF(O1295="","",IF(COUNTIF(O$2:O1295,O1295)=1,COUNTIF(O$2:O$2000,O1295)+(2001-ROW())/100000,""))</f>
        <v/>
      </c>
    </row>
    <row r="1296">
      <c r="A1296" s="26">
        <f>IF(AND(ISNUMBER(Applications!A1296),ISNUMBER(Applications!M1296),OR(UPPER(TRIM(Applications!I1296))="INTERVIEWING",UPPER(TRIM(Applications!I1296))="REJECTED",UPPER(TRIM(Applications!I1296))="OFFER")),IF(Applications!M1296&gt;=Applications!A1296,Applications!M1296-Applications!A1296,""),"")</f>
        <v/>
      </c>
      <c r="B1296" s="26">
        <f>IF(AND(D1296=1,ISNUMBER(Applications!A1296)),WEEKDAY(Applications!A1296),"")</f>
        <v/>
      </c>
      <c r="C1296" s="27">
        <f>IF(AND(D1296=1,ISNUMBER(Applications!A1296)),Applications!A1296-WEEKDAY(Applications!A1296,3),"")</f>
        <v/>
      </c>
      <c r="D1296" s="26">
        <f>IF(OR(UPPER(TRIM(Applications!I1296))="APPLIED",UPPER(TRIM(Applications!I1296))="INTERVIEWING",UPPER(TRIM(Applications!I1296))="REJECTED",UPPER(TRIM(Applications!I1296))="OFFER"),1,0)</f>
        <v/>
      </c>
      <c r="E1296" s="26">
        <f>IF(AND(ISNUMBER(Applications!M1296),OR(N(Applications!O1296)&gt;0,UPPER(TRIM(Applications!I1296))="INTERVIEWING",UPPER(TRIM(Applications!I1296))="OFFER")),Applications!M1296-WEEKDAY(Applications!M1296,3),"")</f>
        <v/>
      </c>
      <c r="F1296" s="26">
        <f>IF(AND(UPPER(TRIM(Applications!I1296))="SKIPPED",ISNUMBER(Applications!A1296)),Applications!A1296-WEEKDAY(Applications!A1296,3),"")</f>
        <v/>
      </c>
      <c r="G1296" s="26">
        <f>IF(AND(UPPER(TRIM(Applications!I1296))="BOOKMARKED",ISNUMBER(Applications!A1296)),Applications!A1296-WEEKDAY(Applications!A1296,3),"")</f>
        <v/>
      </c>
      <c r="H1296" s="26">
        <f>IF(AND(UPPER(TRIM(Applications!I1296))="NOT APPLIED",ISNUMBER(Applications!A1296)),Applications!A1296-WEEKDAY(Applications!A1296,3),"")</f>
        <v/>
      </c>
      <c r="I1296" s="26">
        <f>IF(AND(UPPER(TRIM(Applications!I1296))="REJECTED",ISNUMBER(Applications!M1296)),Applications!M1296-WEEKDAY(Applications!M1296,3),"")</f>
        <v/>
      </c>
      <c r="J1296" s="26">
        <f>IF(AND(UPPER(TRIM(Applications!I1296))="OFFER",ISNUMBER(Applications!M1296)),Applications!M1296-WEEKDAY(Applications!M1296,3),"")</f>
        <v/>
      </c>
      <c r="K1296" s="26">
        <f>IF(TRIM(Applications!J1296)="","",IFERROR(LOOKUP(2,1/ISNUMBER(SEARCH($R$2:$R$25,Applications!J1296)),$S$2:$S$25),""))</f>
        <v/>
      </c>
      <c r="L1296" s="26">
        <f>IF(K1296="","",IF(COUNTIF(K$2:K1296,K1296)=1,COUNTIF(K$2:K$2000,K1296)+(2001-ROW())/100000,""))</f>
        <v/>
      </c>
      <c r="M1296" s="26">
        <f>IF(TRIM(Applications!D1296)="","",TRIM(LEFT(TRIM(Applications!D1296),FIND(",",TRIM(Applications!D1296)&amp;",")-1)))</f>
        <v/>
      </c>
      <c r="N1296" s="26">
        <f>IF(M1296="","",IF(LEN(TRIM(LEFT(TRIM(MID(TRIM(Applications!D1296),FIND(",",TRIM(Applications!D1296)&amp;",")+1,200)),FIND(",",TRIM(MID(TRIM(Applications!D1296),FIND(",",TRIM(Applications!D1296)&amp;",")+1,200))&amp;",")-1)))=2,UPPER(TRIM(LEFT(TRIM(MID(TRIM(Applications!D1296),FIND(",",TRIM(Applications!D1296)&amp;",")+1,200)),FIND(",",TRIM(MID(TRIM(Applications!D1296),FIND(",",TRIM(Applications!D1296)&amp;",")+1,200))&amp;",")-1))),IFERROR(VLOOKUP(LOWER(TRIM(LEFT(TRIM(MID(TRIM(Applications!D1296),FIND(",",TRIM(Applications!D1296)&amp;",")+1,200)),FIND(",",TRIM(MID(TRIM(Applications!D1296),FIND(",",TRIM(Applications!D1296)&amp;",")+1,200))&amp;",")-1))),$U$2:$V$67,2,FALSE),"")))</f>
        <v/>
      </c>
      <c r="O1296" s="26">
        <f>IF(M1296="","",IF(N1296="",M1296,M1296&amp;", "&amp;N1296))</f>
        <v/>
      </c>
      <c r="P1296" s="26">
        <f>IF(O1296="","",IF(COUNTIF(O$2:O1296,O1296)=1,COUNTIF(O$2:O$2000,O1296)+(2001-ROW())/100000,""))</f>
        <v/>
      </c>
    </row>
    <row r="1297">
      <c r="A1297" s="26">
        <f>IF(AND(ISNUMBER(Applications!A1297),ISNUMBER(Applications!M1297),OR(UPPER(TRIM(Applications!I1297))="INTERVIEWING",UPPER(TRIM(Applications!I1297))="REJECTED",UPPER(TRIM(Applications!I1297))="OFFER")),IF(Applications!M1297&gt;=Applications!A1297,Applications!M1297-Applications!A1297,""),"")</f>
        <v/>
      </c>
      <c r="B1297" s="26">
        <f>IF(AND(D1297=1,ISNUMBER(Applications!A1297)),WEEKDAY(Applications!A1297),"")</f>
        <v/>
      </c>
      <c r="C1297" s="27">
        <f>IF(AND(D1297=1,ISNUMBER(Applications!A1297)),Applications!A1297-WEEKDAY(Applications!A1297,3),"")</f>
        <v/>
      </c>
      <c r="D1297" s="26">
        <f>IF(OR(UPPER(TRIM(Applications!I1297))="APPLIED",UPPER(TRIM(Applications!I1297))="INTERVIEWING",UPPER(TRIM(Applications!I1297))="REJECTED",UPPER(TRIM(Applications!I1297))="OFFER"),1,0)</f>
        <v/>
      </c>
      <c r="E1297" s="26">
        <f>IF(AND(ISNUMBER(Applications!M1297),OR(N(Applications!O1297)&gt;0,UPPER(TRIM(Applications!I1297))="INTERVIEWING",UPPER(TRIM(Applications!I1297))="OFFER")),Applications!M1297-WEEKDAY(Applications!M1297,3),"")</f>
        <v/>
      </c>
      <c r="F1297" s="26">
        <f>IF(AND(UPPER(TRIM(Applications!I1297))="SKIPPED",ISNUMBER(Applications!A1297)),Applications!A1297-WEEKDAY(Applications!A1297,3),"")</f>
        <v/>
      </c>
      <c r="G1297" s="26">
        <f>IF(AND(UPPER(TRIM(Applications!I1297))="BOOKMARKED",ISNUMBER(Applications!A1297)),Applications!A1297-WEEKDAY(Applications!A1297,3),"")</f>
        <v/>
      </c>
      <c r="H1297" s="26">
        <f>IF(AND(UPPER(TRIM(Applications!I1297))="NOT APPLIED",ISNUMBER(Applications!A1297)),Applications!A1297-WEEKDAY(Applications!A1297,3),"")</f>
        <v/>
      </c>
      <c r="I1297" s="26">
        <f>IF(AND(UPPER(TRIM(Applications!I1297))="REJECTED",ISNUMBER(Applications!M1297)),Applications!M1297-WEEKDAY(Applications!M1297,3),"")</f>
        <v/>
      </c>
      <c r="J1297" s="26">
        <f>IF(AND(UPPER(TRIM(Applications!I1297))="OFFER",ISNUMBER(Applications!M1297)),Applications!M1297-WEEKDAY(Applications!M1297,3),"")</f>
        <v/>
      </c>
      <c r="K1297" s="26">
        <f>IF(TRIM(Applications!J1297)="","",IFERROR(LOOKUP(2,1/ISNUMBER(SEARCH($R$2:$R$25,Applications!J1297)),$S$2:$S$25),""))</f>
        <v/>
      </c>
      <c r="L1297" s="26">
        <f>IF(K1297="","",IF(COUNTIF(K$2:K1297,K1297)=1,COUNTIF(K$2:K$2000,K1297)+(2001-ROW())/100000,""))</f>
        <v/>
      </c>
      <c r="M1297" s="26">
        <f>IF(TRIM(Applications!D1297)="","",TRIM(LEFT(TRIM(Applications!D1297),FIND(",",TRIM(Applications!D1297)&amp;",")-1)))</f>
        <v/>
      </c>
      <c r="N1297" s="26">
        <f>IF(M1297="","",IF(LEN(TRIM(LEFT(TRIM(MID(TRIM(Applications!D1297),FIND(",",TRIM(Applications!D1297)&amp;",")+1,200)),FIND(",",TRIM(MID(TRIM(Applications!D1297),FIND(",",TRIM(Applications!D1297)&amp;",")+1,200))&amp;",")-1)))=2,UPPER(TRIM(LEFT(TRIM(MID(TRIM(Applications!D1297),FIND(",",TRIM(Applications!D1297)&amp;",")+1,200)),FIND(",",TRIM(MID(TRIM(Applications!D1297),FIND(",",TRIM(Applications!D1297)&amp;",")+1,200))&amp;",")-1))),IFERROR(VLOOKUP(LOWER(TRIM(LEFT(TRIM(MID(TRIM(Applications!D1297),FIND(",",TRIM(Applications!D1297)&amp;",")+1,200)),FIND(",",TRIM(MID(TRIM(Applications!D1297),FIND(",",TRIM(Applications!D1297)&amp;",")+1,200))&amp;",")-1))),$U$2:$V$67,2,FALSE),"")))</f>
        <v/>
      </c>
      <c r="O1297" s="26">
        <f>IF(M1297="","",IF(N1297="",M1297,M1297&amp;", "&amp;N1297))</f>
        <v/>
      </c>
      <c r="P1297" s="26">
        <f>IF(O1297="","",IF(COUNTIF(O$2:O1297,O1297)=1,COUNTIF(O$2:O$2000,O1297)+(2001-ROW())/100000,""))</f>
        <v/>
      </c>
    </row>
    <row r="1298">
      <c r="A1298" s="26">
        <f>IF(AND(ISNUMBER(Applications!A1298),ISNUMBER(Applications!M1298),OR(UPPER(TRIM(Applications!I1298))="INTERVIEWING",UPPER(TRIM(Applications!I1298))="REJECTED",UPPER(TRIM(Applications!I1298))="OFFER")),IF(Applications!M1298&gt;=Applications!A1298,Applications!M1298-Applications!A1298,""),"")</f>
        <v/>
      </c>
      <c r="B1298" s="26">
        <f>IF(AND(D1298=1,ISNUMBER(Applications!A1298)),WEEKDAY(Applications!A1298),"")</f>
        <v/>
      </c>
      <c r="C1298" s="27">
        <f>IF(AND(D1298=1,ISNUMBER(Applications!A1298)),Applications!A1298-WEEKDAY(Applications!A1298,3),"")</f>
        <v/>
      </c>
      <c r="D1298" s="26">
        <f>IF(OR(UPPER(TRIM(Applications!I1298))="APPLIED",UPPER(TRIM(Applications!I1298))="INTERVIEWING",UPPER(TRIM(Applications!I1298))="REJECTED",UPPER(TRIM(Applications!I1298))="OFFER"),1,0)</f>
        <v/>
      </c>
      <c r="E1298" s="26">
        <f>IF(AND(ISNUMBER(Applications!M1298),OR(N(Applications!O1298)&gt;0,UPPER(TRIM(Applications!I1298))="INTERVIEWING",UPPER(TRIM(Applications!I1298))="OFFER")),Applications!M1298-WEEKDAY(Applications!M1298,3),"")</f>
        <v/>
      </c>
      <c r="F1298" s="26">
        <f>IF(AND(UPPER(TRIM(Applications!I1298))="SKIPPED",ISNUMBER(Applications!A1298)),Applications!A1298-WEEKDAY(Applications!A1298,3),"")</f>
        <v/>
      </c>
      <c r="G1298" s="26">
        <f>IF(AND(UPPER(TRIM(Applications!I1298))="BOOKMARKED",ISNUMBER(Applications!A1298)),Applications!A1298-WEEKDAY(Applications!A1298,3),"")</f>
        <v/>
      </c>
      <c r="H1298" s="26">
        <f>IF(AND(UPPER(TRIM(Applications!I1298))="NOT APPLIED",ISNUMBER(Applications!A1298)),Applications!A1298-WEEKDAY(Applications!A1298,3),"")</f>
        <v/>
      </c>
      <c r="I1298" s="26">
        <f>IF(AND(UPPER(TRIM(Applications!I1298))="REJECTED",ISNUMBER(Applications!M1298)),Applications!M1298-WEEKDAY(Applications!M1298,3),"")</f>
        <v/>
      </c>
      <c r="J1298" s="26">
        <f>IF(AND(UPPER(TRIM(Applications!I1298))="OFFER",ISNUMBER(Applications!M1298)),Applications!M1298-WEEKDAY(Applications!M1298,3),"")</f>
        <v/>
      </c>
      <c r="K1298" s="26">
        <f>IF(TRIM(Applications!J1298)="","",IFERROR(LOOKUP(2,1/ISNUMBER(SEARCH($R$2:$R$25,Applications!J1298)),$S$2:$S$25),""))</f>
        <v/>
      </c>
      <c r="L1298" s="26">
        <f>IF(K1298="","",IF(COUNTIF(K$2:K1298,K1298)=1,COUNTIF(K$2:K$2000,K1298)+(2001-ROW())/100000,""))</f>
        <v/>
      </c>
      <c r="M1298" s="26">
        <f>IF(TRIM(Applications!D1298)="","",TRIM(LEFT(TRIM(Applications!D1298),FIND(",",TRIM(Applications!D1298)&amp;",")-1)))</f>
        <v/>
      </c>
      <c r="N1298" s="26">
        <f>IF(M1298="","",IF(LEN(TRIM(LEFT(TRIM(MID(TRIM(Applications!D1298),FIND(",",TRIM(Applications!D1298)&amp;",")+1,200)),FIND(",",TRIM(MID(TRIM(Applications!D1298),FIND(",",TRIM(Applications!D1298)&amp;",")+1,200))&amp;",")-1)))=2,UPPER(TRIM(LEFT(TRIM(MID(TRIM(Applications!D1298),FIND(",",TRIM(Applications!D1298)&amp;",")+1,200)),FIND(",",TRIM(MID(TRIM(Applications!D1298),FIND(",",TRIM(Applications!D1298)&amp;",")+1,200))&amp;",")-1))),IFERROR(VLOOKUP(LOWER(TRIM(LEFT(TRIM(MID(TRIM(Applications!D1298),FIND(",",TRIM(Applications!D1298)&amp;",")+1,200)),FIND(",",TRIM(MID(TRIM(Applications!D1298),FIND(",",TRIM(Applications!D1298)&amp;",")+1,200))&amp;",")-1))),$U$2:$V$67,2,FALSE),"")))</f>
        <v/>
      </c>
      <c r="O1298" s="26">
        <f>IF(M1298="","",IF(N1298="",M1298,M1298&amp;", "&amp;N1298))</f>
        <v/>
      </c>
      <c r="P1298" s="26">
        <f>IF(O1298="","",IF(COUNTIF(O$2:O1298,O1298)=1,COUNTIF(O$2:O$2000,O1298)+(2001-ROW())/100000,""))</f>
        <v/>
      </c>
    </row>
    <row r="1299">
      <c r="A1299" s="26">
        <f>IF(AND(ISNUMBER(Applications!A1299),ISNUMBER(Applications!M1299),OR(UPPER(TRIM(Applications!I1299))="INTERVIEWING",UPPER(TRIM(Applications!I1299))="REJECTED",UPPER(TRIM(Applications!I1299))="OFFER")),IF(Applications!M1299&gt;=Applications!A1299,Applications!M1299-Applications!A1299,""),"")</f>
        <v/>
      </c>
      <c r="B1299" s="26">
        <f>IF(AND(D1299=1,ISNUMBER(Applications!A1299)),WEEKDAY(Applications!A1299),"")</f>
        <v/>
      </c>
      <c r="C1299" s="27">
        <f>IF(AND(D1299=1,ISNUMBER(Applications!A1299)),Applications!A1299-WEEKDAY(Applications!A1299,3),"")</f>
        <v/>
      </c>
      <c r="D1299" s="26">
        <f>IF(OR(UPPER(TRIM(Applications!I1299))="APPLIED",UPPER(TRIM(Applications!I1299))="INTERVIEWING",UPPER(TRIM(Applications!I1299))="REJECTED",UPPER(TRIM(Applications!I1299))="OFFER"),1,0)</f>
        <v/>
      </c>
      <c r="E1299" s="26">
        <f>IF(AND(ISNUMBER(Applications!M1299),OR(N(Applications!O1299)&gt;0,UPPER(TRIM(Applications!I1299))="INTERVIEWING",UPPER(TRIM(Applications!I1299))="OFFER")),Applications!M1299-WEEKDAY(Applications!M1299,3),"")</f>
        <v/>
      </c>
      <c r="F1299" s="26">
        <f>IF(AND(UPPER(TRIM(Applications!I1299))="SKIPPED",ISNUMBER(Applications!A1299)),Applications!A1299-WEEKDAY(Applications!A1299,3),"")</f>
        <v/>
      </c>
      <c r="G1299" s="26">
        <f>IF(AND(UPPER(TRIM(Applications!I1299))="BOOKMARKED",ISNUMBER(Applications!A1299)),Applications!A1299-WEEKDAY(Applications!A1299,3),"")</f>
        <v/>
      </c>
      <c r="H1299" s="26">
        <f>IF(AND(UPPER(TRIM(Applications!I1299))="NOT APPLIED",ISNUMBER(Applications!A1299)),Applications!A1299-WEEKDAY(Applications!A1299,3),"")</f>
        <v/>
      </c>
      <c r="I1299" s="26">
        <f>IF(AND(UPPER(TRIM(Applications!I1299))="REJECTED",ISNUMBER(Applications!M1299)),Applications!M1299-WEEKDAY(Applications!M1299,3),"")</f>
        <v/>
      </c>
      <c r="J1299" s="26">
        <f>IF(AND(UPPER(TRIM(Applications!I1299))="OFFER",ISNUMBER(Applications!M1299)),Applications!M1299-WEEKDAY(Applications!M1299,3),"")</f>
        <v/>
      </c>
      <c r="K1299" s="26">
        <f>IF(TRIM(Applications!J1299)="","",IFERROR(LOOKUP(2,1/ISNUMBER(SEARCH($R$2:$R$25,Applications!J1299)),$S$2:$S$25),""))</f>
        <v/>
      </c>
      <c r="L1299" s="26">
        <f>IF(K1299="","",IF(COUNTIF(K$2:K1299,K1299)=1,COUNTIF(K$2:K$2000,K1299)+(2001-ROW())/100000,""))</f>
        <v/>
      </c>
      <c r="M1299" s="26">
        <f>IF(TRIM(Applications!D1299)="","",TRIM(LEFT(TRIM(Applications!D1299),FIND(",",TRIM(Applications!D1299)&amp;",")-1)))</f>
        <v/>
      </c>
      <c r="N1299" s="26">
        <f>IF(M1299="","",IF(LEN(TRIM(LEFT(TRIM(MID(TRIM(Applications!D1299),FIND(",",TRIM(Applications!D1299)&amp;",")+1,200)),FIND(",",TRIM(MID(TRIM(Applications!D1299),FIND(",",TRIM(Applications!D1299)&amp;",")+1,200))&amp;",")-1)))=2,UPPER(TRIM(LEFT(TRIM(MID(TRIM(Applications!D1299),FIND(",",TRIM(Applications!D1299)&amp;",")+1,200)),FIND(",",TRIM(MID(TRIM(Applications!D1299),FIND(",",TRIM(Applications!D1299)&amp;",")+1,200))&amp;",")-1))),IFERROR(VLOOKUP(LOWER(TRIM(LEFT(TRIM(MID(TRIM(Applications!D1299),FIND(",",TRIM(Applications!D1299)&amp;",")+1,200)),FIND(",",TRIM(MID(TRIM(Applications!D1299),FIND(",",TRIM(Applications!D1299)&amp;",")+1,200))&amp;",")-1))),$U$2:$V$67,2,FALSE),"")))</f>
        <v/>
      </c>
      <c r="O1299" s="26">
        <f>IF(M1299="","",IF(N1299="",M1299,M1299&amp;", "&amp;N1299))</f>
        <v/>
      </c>
      <c r="P1299" s="26">
        <f>IF(O1299="","",IF(COUNTIF(O$2:O1299,O1299)=1,COUNTIF(O$2:O$2000,O1299)+(2001-ROW())/100000,""))</f>
        <v/>
      </c>
    </row>
    <row r="1300">
      <c r="A1300" s="26">
        <f>IF(AND(ISNUMBER(Applications!A1300),ISNUMBER(Applications!M1300),OR(UPPER(TRIM(Applications!I1300))="INTERVIEWING",UPPER(TRIM(Applications!I1300))="REJECTED",UPPER(TRIM(Applications!I1300))="OFFER")),IF(Applications!M1300&gt;=Applications!A1300,Applications!M1300-Applications!A1300,""),"")</f>
        <v/>
      </c>
      <c r="B1300" s="26">
        <f>IF(AND(D1300=1,ISNUMBER(Applications!A1300)),WEEKDAY(Applications!A1300),"")</f>
        <v/>
      </c>
      <c r="C1300" s="27">
        <f>IF(AND(D1300=1,ISNUMBER(Applications!A1300)),Applications!A1300-WEEKDAY(Applications!A1300,3),"")</f>
        <v/>
      </c>
      <c r="D1300" s="26">
        <f>IF(OR(UPPER(TRIM(Applications!I1300))="APPLIED",UPPER(TRIM(Applications!I1300))="INTERVIEWING",UPPER(TRIM(Applications!I1300))="REJECTED",UPPER(TRIM(Applications!I1300))="OFFER"),1,0)</f>
        <v/>
      </c>
      <c r="E1300" s="26">
        <f>IF(AND(ISNUMBER(Applications!M1300),OR(N(Applications!O1300)&gt;0,UPPER(TRIM(Applications!I1300))="INTERVIEWING",UPPER(TRIM(Applications!I1300))="OFFER")),Applications!M1300-WEEKDAY(Applications!M1300,3),"")</f>
        <v/>
      </c>
      <c r="F1300" s="26">
        <f>IF(AND(UPPER(TRIM(Applications!I1300))="SKIPPED",ISNUMBER(Applications!A1300)),Applications!A1300-WEEKDAY(Applications!A1300,3),"")</f>
        <v/>
      </c>
      <c r="G1300" s="26">
        <f>IF(AND(UPPER(TRIM(Applications!I1300))="BOOKMARKED",ISNUMBER(Applications!A1300)),Applications!A1300-WEEKDAY(Applications!A1300,3),"")</f>
        <v/>
      </c>
      <c r="H1300" s="26">
        <f>IF(AND(UPPER(TRIM(Applications!I1300))="NOT APPLIED",ISNUMBER(Applications!A1300)),Applications!A1300-WEEKDAY(Applications!A1300,3),"")</f>
        <v/>
      </c>
      <c r="I1300" s="26">
        <f>IF(AND(UPPER(TRIM(Applications!I1300))="REJECTED",ISNUMBER(Applications!M1300)),Applications!M1300-WEEKDAY(Applications!M1300,3),"")</f>
        <v/>
      </c>
      <c r="J1300" s="26">
        <f>IF(AND(UPPER(TRIM(Applications!I1300))="OFFER",ISNUMBER(Applications!M1300)),Applications!M1300-WEEKDAY(Applications!M1300,3),"")</f>
        <v/>
      </c>
      <c r="K1300" s="26">
        <f>IF(TRIM(Applications!J1300)="","",IFERROR(LOOKUP(2,1/ISNUMBER(SEARCH($R$2:$R$25,Applications!J1300)),$S$2:$S$25),""))</f>
        <v/>
      </c>
      <c r="L1300" s="26">
        <f>IF(K1300="","",IF(COUNTIF(K$2:K1300,K1300)=1,COUNTIF(K$2:K$2000,K1300)+(2001-ROW())/100000,""))</f>
        <v/>
      </c>
      <c r="M1300" s="26">
        <f>IF(TRIM(Applications!D1300)="","",TRIM(LEFT(TRIM(Applications!D1300),FIND(",",TRIM(Applications!D1300)&amp;",")-1)))</f>
        <v/>
      </c>
      <c r="N1300" s="26">
        <f>IF(M1300="","",IF(LEN(TRIM(LEFT(TRIM(MID(TRIM(Applications!D1300),FIND(",",TRIM(Applications!D1300)&amp;",")+1,200)),FIND(",",TRIM(MID(TRIM(Applications!D1300),FIND(",",TRIM(Applications!D1300)&amp;",")+1,200))&amp;",")-1)))=2,UPPER(TRIM(LEFT(TRIM(MID(TRIM(Applications!D1300),FIND(",",TRIM(Applications!D1300)&amp;",")+1,200)),FIND(",",TRIM(MID(TRIM(Applications!D1300),FIND(",",TRIM(Applications!D1300)&amp;",")+1,200))&amp;",")-1))),IFERROR(VLOOKUP(LOWER(TRIM(LEFT(TRIM(MID(TRIM(Applications!D1300),FIND(",",TRIM(Applications!D1300)&amp;",")+1,200)),FIND(",",TRIM(MID(TRIM(Applications!D1300),FIND(",",TRIM(Applications!D1300)&amp;",")+1,200))&amp;",")-1))),$U$2:$V$67,2,FALSE),"")))</f>
        <v/>
      </c>
      <c r="O1300" s="26">
        <f>IF(M1300="","",IF(N1300="",M1300,M1300&amp;", "&amp;N1300))</f>
        <v/>
      </c>
      <c r="P1300" s="26">
        <f>IF(O1300="","",IF(COUNTIF(O$2:O1300,O1300)=1,COUNTIF(O$2:O$2000,O1300)+(2001-ROW())/100000,""))</f>
        <v/>
      </c>
    </row>
    <row r="1301">
      <c r="A1301" s="26">
        <f>IF(AND(ISNUMBER(Applications!A1301),ISNUMBER(Applications!M1301),OR(UPPER(TRIM(Applications!I1301))="INTERVIEWING",UPPER(TRIM(Applications!I1301))="REJECTED",UPPER(TRIM(Applications!I1301))="OFFER")),IF(Applications!M1301&gt;=Applications!A1301,Applications!M1301-Applications!A1301,""),"")</f>
        <v/>
      </c>
      <c r="B1301" s="26">
        <f>IF(AND(D1301=1,ISNUMBER(Applications!A1301)),WEEKDAY(Applications!A1301),"")</f>
        <v/>
      </c>
      <c r="C1301" s="27">
        <f>IF(AND(D1301=1,ISNUMBER(Applications!A1301)),Applications!A1301-WEEKDAY(Applications!A1301,3),"")</f>
        <v/>
      </c>
      <c r="D1301" s="26">
        <f>IF(OR(UPPER(TRIM(Applications!I1301))="APPLIED",UPPER(TRIM(Applications!I1301))="INTERVIEWING",UPPER(TRIM(Applications!I1301))="REJECTED",UPPER(TRIM(Applications!I1301))="OFFER"),1,0)</f>
        <v/>
      </c>
      <c r="E1301" s="26">
        <f>IF(AND(ISNUMBER(Applications!M1301),OR(N(Applications!O1301)&gt;0,UPPER(TRIM(Applications!I1301))="INTERVIEWING",UPPER(TRIM(Applications!I1301))="OFFER")),Applications!M1301-WEEKDAY(Applications!M1301,3),"")</f>
        <v/>
      </c>
      <c r="F1301" s="26">
        <f>IF(AND(UPPER(TRIM(Applications!I1301))="SKIPPED",ISNUMBER(Applications!A1301)),Applications!A1301-WEEKDAY(Applications!A1301,3),"")</f>
        <v/>
      </c>
      <c r="G1301" s="26">
        <f>IF(AND(UPPER(TRIM(Applications!I1301))="BOOKMARKED",ISNUMBER(Applications!A1301)),Applications!A1301-WEEKDAY(Applications!A1301,3),"")</f>
        <v/>
      </c>
      <c r="H1301" s="26">
        <f>IF(AND(UPPER(TRIM(Applications!I1301))="NOT APPLIED",ISNUMBER(Applications!A1301)),Applications!A1301-WEEKDAY(Applications!A1301,3),"")</f>
        <v/>
      </c>
      <c r="I1301" s="26">
        <f>IF(AND(UPPER(TRIM(Applications!I1301))="REJECTED",ISNUMBER(Applications!M1301)),Applications!M1301-WEEKDAY(Applications!M1301,3),"")</f>
        <v/>
      </c>
      <c r="J1301" s="26">
        <f>IF(AND(UPPER(TRIM(Applications!I1301))="OFFER",ISNUMBER(Applications!M1301)),Applications!M1301-WEEKDAY(Applications!M1301,3),"")</f>
        <v/>
      </c>
      <c r="K1301" s="26">
        <f>IF(TRIM(Applications!J1301)="","",IFERROR(LOOKUP(2,1/ISNUMBER(SEARCH($R$2:$R$25,Applications!J1301)),$S$2:$S$25),""))</f>
        <v/>
      </c>
      <c r="L1301" s="26">
        <f>IF(K1301="","",IF(COUNTIF(K$2:K1301,K1301)=1,COUNTIF(K$2:K$2000,K1301)+(2001-ROW())/100000,""))</f>
        <v/>
      </c>
      <c r="M1301" s="26">
        <f>IF(TRIM(Applications!D1301)="","",TRIM(LEFT(TRIM(Applications!D1301),FIND(",",TRIM(Applications!D1301)&amp;",")-1)))</f>
        <v/>
      </c>
      <c r="N1301" s="26">
        <f>IF(M1301="","",IF(LEN(TRIM(LEFT(TRIM(MID(TRIM(Applications!D1301),FIND(",",TRIM(Applications!D1301)&amp;",")+1,200)),FIND(",",TRIM(MID(TRIM(Applications!D1301),FIND(",",TRIM(Applications!D1301)&amp;",")+1,200))&amp;",")-1)))=2,UPPER(TRIM(LEFT(TRIM(MID(TRIM(Applications!D1301),FIND(",",TRIM(Applications!D1301)&amp;",")+1,200)),FIND(",",TRIM(MID(TRIM(Applications!D1301),FIND(",",TRIM(Applications!D1301)&amp;",")+1,200))&amp;",")-1))),IFERROR(VLOOKUP(LOWER(TRIM(LEFT(TRIM(MID(TRIM(Applications!D1301),FIND(",",TRIM(Applications!D1301)&amp;",")+1,200)),FIND(",",TRIM(MID(TRIM(Applications!D1301),FIND(",",TRIM(Applications!D1301)&amp;",")+1,200))&amp;",")-1))),$U$2:$V$67,2,FALSE),"")))</f>
        <v/>
      </c>
      <c r="O1301" s="26">
        <f>IF(M1301="","",IF(N1301="",M1301,M1301&amp;", "&amp;N1301))</f>
        <v/>
      </c>
      <c r="P1301" s="26">
        <f>IF(O1301="","",IF(COUNTIF(O$2:O1301,O1301)=1,COUNTIF(O$2:O$2000,O1301)+(2001-ROW())/100000,""))</f>
        <v/>
      </c>
    </row>
    <row r="1302">
      <c r="A1302" s="26">
        <f>IF(AND(ISNUMBER(Applications!A1302),ISNUMBER(Applications!M1302),OR(UPPER(TRIM(Applications!I1302))="INTERVIEWING",UPPER(TRIM(Applications!I1302))="REJECTED",UPPER(TRIM(Applications!I1302))="OFFER")),IF(Applications!M1302&gt;=Applications!A1302,Applications!M1302-Applications!A1302,""),"")</f>
        <v/>
      </c>
      <c r="B1302" s="26">
        <f>IF(AND(D1302=1,ISNUMBER(Applications!A1302)),WEEKDAY(Applications!A1302),"")</f>
        <v/>
      </c>
      <c r="C1302" s="27">
        <f>IF(AND(D1302=1,ISNUMBER(Applications!A1302)),Applications!A1302-WEEKDAY(Applications!A1302,3),"")</f>
        <v/>
      </c>
      <c r="D1302" s="26">
        <f>IF(OR(UPPER(TRIM(Applications!I1302))="APPLIED",UPPER(TRIM(Applications!I1302))="INTERVIEWING",UPPER(TRIM(Applications!I1302))="REJECTED",UPPER(TRIM(Applications!I1302))="OFFER"),1,0)</f>
        <v/>
      </c>
      <c r="E1302" s="26">
        <f>IF(AND(ISNUMBER(Applications!M1302),OR(N(Applications!O1302)&gt;0,UPPER(TRIM(Applications!I1302))="INTERVIEWING",UPPER(TRIM(Applications!I1302))="OFFER")),Applications!M1302-WEEKDAY(Applications!M1302,3),"")</f>
        <v/>
      </c>
      <c r="F1302" s="26">
        <f>IF(AND(UPPER(TRIM(Applications!I1302))="SKIPPED",ISNUMBER(Applications!A1302)),Applications!A1302-WEEKDAY(Applications!A1302,3),"")</f>
        <v/>
      </c>
      <c r="G1302" s="26">
        <f>IF(AND(UPPER(TRIM(Applications!I1302))="BOOKMARKED",ISNUMBER(Applications!A1302)),Applications!A1302-WEEKDAY(Applications!A1302,3),"")</f>
        <v/>
      </c>
      <c r="H1302" s="26">
        <f>IF(AND(UPPER(TRIM(Applications!I1302))="NOT APPLIED",ISNUMBER(Applications!A1302)),Applications!A1302-WEEKDAY(Applications!A1302,3),"")</f>
        <v/>
      </c>
      <c r="I1302" s="26">
        <f>IF(AND(UPPER(TRIM(Applications!I1302))="REJECTED",ISNUMBER(Applications!M1302)),Applications!M1302-WEEKDAY(Applications!M1302,3),"")</f>
        <v/>
      </c>
      <c r="J1302" s="26">
        <f>IF(AND(UPPER(TRIM(Applications!I1302))="OFFER",ISNUMBER(Applications!M1302)),Applications!M1302-WEEKDAY(Applications!M1302,3),"")</f>
        <v/>
      </c>
      <c r="K1302" s="26">
        <f>IF(TRIM(Applications!J1302)="","",IFERROR(LOOKUP(2,1/ISNUMBER(SEARCH($R$2:$R$25,Applications!J1302)),$S$2:$S$25),""))</f>
        <v/>
      </c>
      <c r="L1302" s="26">
        <f>IF(K1302="","",IF(COUNTIF(K$2:K1302,K1302)=1,COUNTIF(K$2:K$2000,K1302)+(2001-ROW())/100000,""))</f>
        <v/>
      </c>
      <c r="M1302" s="26">
        <f>IF(TRIM(Applications!D1302)="","",TRIM(LEFT(TRIM(Applications!D1302),FIND(",",TRIM(Applications!D1302)&amp;",")-1)))</f>
        <v/>
      </c>
      <c r="N1302" s="26">
        <f>IF(M1302="","",IF(LEN(TRIM(LEFT(TRIM(MID(TRIM(Applications!D1302),FIND(",",TRIM(Applications!D1302)&amp;",")+1,200)),FIND(",",TRIM(MID(TRIM(Applications!D1302),FIND(",",TRIM(Applications!D1302)&amp;",")+1,200))&amp;",")-1)))=2,UPPER(TRIM(LEFT(TRIM(MID(TRIM(Applications!D1302),FIND(",",TRIM(Applications!D1302)&amp;",")+1,200)),FIND(",",TRIM(MID(TRIM(Applications!D1302),FIND(",",TRIM(Applications!D1302)&amp;",")+1,200))&amp;",")-1))),IFERROR(VLOOKUP(LOWER(TRIM(LEFT(TRIM(MID(TRIM(Applications!D1302),FIND(",",TRIM(Applications!D1302)&amp;",")+1,200)),FIND(",",TRIM(MID(TRIM(Applications!D1302),FIND(",",TRIM(Applications!D1302)&amp;",")+1,200))&amp;",")-1))),$U$2:$V$67,2,FALSE),"")))</f>
        <v/>
      </c>
      <c r="O1302" s="26">
        <f>IF(M1302="","",IF(N1302="",M1302,M1302&amp;", "&amp;N1302))</f>
        <v/>
      </c>
      <c r="P1302" s="26">
        <f>IF(O1302="","",IF(COUNTIF(O$2:O1302,O1302)=1,COUNTIF(O$2:O$2000,O1302)+(2001-ROW())/100000,""))</f>
        <v/>
      </c>
    </row>
    <row r="1303">
      <c r="A1303" s="26">
        <f>IF(AND(ISNUMBER(Applications!A1303),ISNUMBER(Applications!M1303),OR(UPPER(TRIM(Applications!I1303))="INTERVIEWING",UPPER(TRIM(Applications!I1303))="REJECTED",UPPER(TRIM(Applications!I1303))="OFFER")),IF(Applications!M1303&gt;=Applications!A1303,Applications!M1303-Applications!A1303,""),"")</f>
        <v/>
      </c>
      <c r="B1303" s="26">
        <f>IF(AND(D1303=1,ISNUMBER(Applications!A1303)),WEEKDAY(Applications!A1303),"")</f>
        <v/>
      </c>
      <c r="C1303" s="27">
        <f>IF(AND(D1303=1,ISNUMBER(Applications!A1303)),Applications!A1303-WEEKDAY(Applications!A1303,3),"")</f>
        <v/>
      </c>
      <c r="D1303" s="26">
        <f>IF(OR(UPPER(TRIM(Applications!I1303))="APPLIED",UPPER(TRIM(Applications!I1303))="INTERVIEWING",UPPER(TRIM(Applications!I1303))="REJECTED",UPPER(TRIM(Applications!I1303))="OFFER"),1,0)</f>
        <v/>
      </c>
      <c r="E1303" s="26">
        <f>IF(AND(ISNUMBER(Applications!M1303),OR(N(Applications!O1303)&gt;0,UPPER(TRIM(Applications!I1303))="INTERVIEWING",UPPER(TRIM(Applications!I1303))="OFFER")),Applications!M1303-WEEKDAY(Applications!M1303,3),"")</f>
        <v/>
      </c>
      <c r="F1303" s="26">
        <f>IF(AND(UPPER(TRIM(Applications!I1303))="SKIPPED",ISNUMBER(Applications!A1303)),Applications!A1303-WEEKDAY(Applications!A1303,3),"")</f>
        <v/>
      </c>
      <c r="G1303" s="26">
        <f>IF(AND(UPPER(TRIM(Applications!I1303))="BOOKMARKED",ISNUMBER(Applications!A1303)),Applications!A1303-WEEKDAY(Applications!A1303,3),"")</f>
        <v/>
      </c>
      <c r="H1303" s="26">
        <f>IF(AND(UPPER(TRIM(Applications!I1303))="NOT APPLIED",ISNUMBER(Applications!A1303)),Applications!A1303-WEEKDAY(Applications!A1303,3),"")</f>
        <v/>
      </c>
      <c r="I1303" s="26">
        <f>IF(AND(UPPER(TRIM(Applications!I1303))="REJECTED",ISNUMBER(Applications!M1303)),Applications!M1303-WEEKDAY(Applications!M1303,3),"")</f>
        <v/>
      </c>
      <c r="J1303" s="26">
        <f>IF(AND(UPPER(TRIM(Applications!I1303))="OFFER",ISNUMBER(Applications!M1303)),Applications!M1303-WEEKDAY(Applications!M1303,3),"")</f>
        <v/>
      </c>
      <c r="K1303" s="26">
        <f>IF(TRIM(Applications!J1303)="","",IFERROR(LOOKUP(2,1/ISNUMBER(SEARCH($R$2:$R$25,Applications!J1303)),$S$2:$S$25),""))</f>
        <v/>
      </c>
      <c r="L1303" s="26">
        <f>IF(K1303="","",IF(COUNTIF(K$2:K1303,K1303)=1,COUNTIF(K$2:K$2000,K1303)+(2001-ROW())/100000,""))</f>
        <v/>
      </c>
      <c r="M1303" s="26">
        <f>IF(TRIM(Applications!D1303)="","",TRIM(LEFT(TRIM(Applications!D1303),FIND(",",TRIM(Applications!D1303)&amp;",")-1)))</f>
        <v/>
      </c>
      <c r="N1303" s="26">
        <f>IF(M1303="","",IF(LEN(TRIM(LEFT(TRIM(MID(TRIM(Applications!D1303),FIND(",",TRIM(Applications!D1303)&amp;",")+1,200)),FIND(",",TRIM(MID(TRIM(Applications!D1303),FIND(",",TRIM(Applications!D1303)&amp;",")+1,200))&amp;",")-1)))=2,UPPER(TRIM(LEFT(TRIM(MID(TRIM(Applications!D1303),FIND(",",TRIM(Applications!D1303)&amp;",")+1,200)),FIND(",",TRIM(MID(TRIM(Applications!D1303),FIND(",",TRIM(Applications!D1303)&amp;",")+1,200))&amp;",")-1))),IFERROR(VLOOKUP(LOWER(TRIM(LEFT(TRIM(MID(TRIM(Applications!D1303),FIND(",",TRIM(Applications!D1303)&amp;",")+1,200)),FIND(",",TRIM(MID(TRIM(Applications!D1303),FIND(",",TRIM(Applications!D1303)&amp;",")+1,200))&amp;",")-1))),$U$2:$V$67,2,FALSE),"")))</f>
        <v/>
      </c>
      <c r="O1303" s="26">
        <f>IF(M1303="","",IF(N1303="",M1303,M1303&amp;", "&amp;N1303))</f>
        <v/>
      </c>
      <c r="P1303" s="26">
        <f>IF(O1303="","",IF(COUNTIF(O$2:O1303,O1303)=1,COUNTIF(O$2:O$2000,O1303)+(2001-ROW())/100000,""))</f>
        <v/>
      </c>
    </row>
    <row r="1304">
      <c r="A1304" s="26">
        <f>IF(AND(ISNUMBER(Applications!A1304),ISNUMBER(Applications!M1304),OR(UPPER(TRIM(Applications!I1304))="INTERVIEWING",UPPER(TRIM(Applications!I1304))="REJECTED",UPPER(TRIM(Applications!I1304))="OFFER")),IF(Applications!M1304&gt;=Applications!A1304,Applications!M1304-Applications!A1304,""),"")</f>
        <v/>
      </c>
      <c r="B1304" s="26">
        <f>IF(AND(D1304=1,ISNUMBER(Applications!A1304)),WEEKDAY(Applications!A1304),"")</f>
        <v/>
      </c>
      <c r="C1304" s="27">
        <f>IF(AND(D1304=1,ISNUMBER(Applications!A1304)),Applications!A1304-WEEKDAY(Applications!A1304,3),"")</f>
        <v/>
      </c>
      <c r="D1304" s="26">
        <f>IF(OR(UPPER(TRIM(Applications!I1304))="APPLIED",UPPER(TRIM(Applications!I1304))="INTERVIEWING",UPPER(TRIM(Applications!I1304))="REJECTED",UPPER(TRIM(Applications!I1304))="OFFER"),1,0)</f>
        <v/>
      </c>
      <c r="E1304" s="26">
        <f>IF(AND(ISNUMBER(Applications!M1304),OR(N(Applications!O1304)&gt;0,UPPER(TRIM(Applications!I1304))="INTERVIEWING",UPPER(TRIM(Applications!I1304))="OFFER")),Applications!M1304-WEEKDAY(Applications!M1304,3),"")</f>
        <v/>
      </c>
      <c r="F1304" s="26">
        <f>IF(AND(UPPER(TRIM(Applications!I1304))="SKIPPED",ISNUMBER(Applications!A1304)),Applications!A1304-WEEKDAY(Applications!A1304,3),"")</f>
        <v/>
      </c>
      <c r="G1304" s="26">
        <f>IF(AND(UPPER(TRIM(Applications!I1304))="BOOKMARKED",ISNUMBER(Applications!A1304)),Applications!A1304-WEEKDAY(Applications!A1304,3),"")</f>
        <v/>
      </c>
      <c r="H1304" s="26">
        <f>IF(AND(UPPER(TRIM(Applications!I1304))="NOT APPLIED",ISNUMBER(Applications!A1304)),Applications!A1304-WEEKDAY(Applications!A1304,3),"")</f>
        <v/>
      </c>
      <c r="I1304" s="26">
        <f>IF(AND(UPPER(TRIM(Applications!I1304))="REJECTED",ISNUMBER(Applications!M1304)),Applications!M1304-WEEKDAY(Applications!M1304,3),"")</f>
        <v/>
      </c>
      <c r="J1304" s="26">
        <f>IF(AND(UPPER(TRIM(Applications!I1304))="OFFER",ISNUMBER(Applications!M1304)),Applications!M1304-WEEKDAY(Applications!M1304,3),"")</f>
        <v/>
      </c>
      <c r="K1304" s="26">
        <f>IF(TRIM(Applications!J1304)="","",IFERROR(LOOKUP(2,1/ISNUMBER(SEARCH($R$2:$R$25,Applications!J1304)),$S$2:$S$25),""))</f>
        <v/>
      </c>
      <c r="L1304" s="26">
        <f>IF(K1304="","",IF(COUNTIF(K$2:K1304,K1304)=1,COUNTIF(K$2:K$2000,K1304)+(2001-ROW())/100000,""))</f>
        <v/>
      </c>
      <c r="M1304" s="26">
        <f>IF(TRIM(Applications!D1304)="","",TRIM(LEFT(TRIM(Applications!D1304),FIND(",",TRIM(Applications!D1304)&amp;",")-1)))</f>
        <v/>
      </c>
      <c r="N1304" s="26">
        <f>IF(M1304="","",IF(LEN(TRIM(LEFT(TRIM(MID(TRIM(Applications!D1304),FIND(",",TRIM(Applications!D1304)&amp;",")+1,200)),FIND(",",TRIM(MID(TRIM(Applications!D1304),FIND(",",TRIM(Applications!D1304)&amp;",")+1,200))&amp;",")-1)))=2,UPPER(TRIM(LEFT(TRIM(MID(TRIM(Applications!D1304),FIND(",",TRIM(Applications!D1304)&amp;",")+1,200)),FIND(",",TRIM(MID(TRIM(Applications!D1304),FIND(",",TRIM(Applications!D1304)&amp;",")+1,200))&amp;",")-1))),IFERROR(VLOOKUP(LOWER(TRIM(LEFT(TRIM(MID(TRIM(Applications!D1304),FIND(",",TRIM(Applications!D1304)&amp;",")+1,200)),FIND(",",TRIM(MID(TRIM(Applications!D1304),FIND(",",TRIM(Applications!D1304)&amp;",")+1,200))&amp;",")-1))),$U$2:$V$67,2,FALSE),"")))</f>
        <v/>
      </c>
      <c r="O1304" s="26">
        <f>IF(M1304="","",IF(N1304="",M1304,M1304&amp;", "&amp;N1304))</f>
        <v/>
      </c>
      <c r="P1304" s="26">
        <f>IF(O1304="","",IF(COUNTIF(O$2:O1304,O1304)=1,COUNTIF(O$2:O$2000,O1304)+(2001-ROW())/100000,""))</f>
        <v/>
      </c>
    </row>
    <row r="1305">
      <c r="A1305" s="26">
        <f>IF(AND(ISNUMBER(Applications!A1305),ISNUMBER(Applications!M1305),OR(UPPER(TRIM(Applications!I1305))="INTERVIEWING",UPPER(TRIM(Applications!I1305))="REJECTED",UPPER(TRIM(Applications!I1305))="OFFER")),IF(Applications!M1305&gt;=Applications!A1305,Applications!M1305-Applications!A1305,""),"")</f>
        <v/>
      </c>
      <c r="B1305" s="26">
        <f>IF(AND(D1305=1,ISNUMBER(Applications!A1305)),WEEKDAY(Applications!A1305),"")</f>
        <v/>
      </c>
      <c r="C1305" s="27">
        <f>IF(AND(D1305=1,ISNUMBER(Applications!A1305)),Applications!A1305-WEEKDAY(Applications!A1305,3),"")</f>
        <v/>
      </c>
      <c r="D1305" s="26">
        <f>IF(OR(UPPER(TRIM(Applications!I1305))="APPLIED",UPPER(TRIM(Applications!I1305))="INTERVIEWING",UPPER(TRIM(Applications!I1305))="REJECTED",UPPER(TRIM(Applications!I1305))="OFFER"),1,0)</f>
        <v/>
      </c>
      <c r="E1305" s="26">
        <f>IF(AND(ISNUMBER(Applications!M1305),OR(N(Applications!O1305)&gt;0,UPPER(TRIM(Applications!I1305))="INTERVIEWING",UPPER(TRIM(Applications!I1305))="OFFER")),Applications!M1305-WEEKDAY(Applications!M1305,3),"")</f>
        <v/>
      </c>
      <c r="F1305" s="26">
        <f>IF(AND(UPPER(TRIM(Applications!I1305))="SKIPPED",ISNUMBER(Applications!A1305)),Applications!A1305-WEEKDAY(Applications!A1305,3),"")</f>
        <v/>
      </c>
      <c r="G1305" s="26">
        <f>IF(AND(UPPER(TRIM(Applications!I1305))="BOOKMARKED",ISNUMBER(Applications!A1305)),Applications!A1305-WEEKDAY(Applications!A1305,3),"")</f>
        <v/>
      </c>
      <c r="H1305" s="26">
        <f>IF(AND(UPPER(TRIM(Applications!I1305))="NOT APPLIED",ISNUMBER(Applications!A1305)),Applications!A1305-WEEKDAY(Applications!A1305,3),"")</f>
        <v/>
      </c>
      <c r="I1305" s="26">
        <f>IF(AND(UPPER(TRIM(Applications!I1305))="REJECTED",ISNUMBER(Applications!M1305)),Applications!M1305-WEEKDAY(Applications!M1305,3),"")</f>
        <v/>
      </c>
      <c r="J1305" s="26">
        <f>IF(AND(UPPER(TRIM(Applications!I1305))="OFFER",ISNUMBER(Applications!M1305)),Applications!M1305-WEEKDAY(Applications!M1305,3),"")</f>
        <v/>
      </c>
      <c r="K1305" s="26">
        <f>IF(TRIM(Applications!J1305)="","",IFERROR(LOOKUP(2,1/ISNUMBER(SEARCH($R$2:$R$25,Applications!J1305)),$S$2:$S$25),""))</f>
        <v/>
      </c>
      <c r="L1305" s="26">
        <f>IF(K1305="","",IF(COUNTIF(K$2:K1305,K1305)=1,COUNTIF(K$2:K$2000,K1305)+(2001-ROW())/100000,""))</f>
        <v/>
      </c>
      <c r="M1305" s="26">
        <f>IF(TRIM(Applications!D1305)="","",TRIM(LEFT(TRIM(Applications!D1305),FIND(",",TRIM(Applications!D1305)&amp;",")-1)))</f>
        <v/>
      </c>
      <c r="N1305" s="26">
        <f>IF(M1305="","",IF(LEN(TRIM(LEFT(TRIM(MID(TRIM(Applications!D1305),FIND(",",TRIM(Applications!D1305)&amp;",")+1,200)),FIND(",",TRIM(MID(TRIM(Applications!D1305),FIND(",",TRIM(Applications!D1305)&amp;",")+1,200))&amp;",")-1)))=2,UPPER(TRIM(LEFT(TRIM(MID(TRIM(Applications!D1305),FIND(",",TRIM(Applications!D1305)&amp;",")+1,200)),FIND(",",TRIM(MID(TRIM(Applications!D1305),FIND(",",TRIM(Applications!D1305)&amp;",")+1,200))&amp;",")-1))),IFERROR(VLOOKUP(LOWER(TRIM(LEFT(TRIM(MID(TRIM(Applications!D1305),FIND(",",TRIM(Applications!D1305)&amp;",")+1,200)),FIND(",",TRIM(MID(TRIM(Applications!D1305),FIND(",",TRIM(Applications!D1305)&amp;",")+1,200))&amp;",")-1))),$U$2:$V$67,2,FALSE),"")))</f>
        <v/>
      </c>
      <c r="O1305" s="26">
        <f>IF(M1305="","",IF(N1305="",M1305,M1305&amp;", "&amp;N1305))</f>
        <v/>
      </c>
      <c r="P1305" s="26">
        <f>IF(O1305="","",IF(COUNTIF(O$2:O1305,O1305)=1,COUNTIF(O$2:O$2000,O1305)+(2001-ROW())/100000,""))</f>
        <v/>
      </c>
    </row>
    <row r="1306">
      <c r="A1306" s="26">
        <f>IF(AND(ISNUMBER(Applications!A1306),ISNUMBER(Applications!M1306),OR(UPPER(TRIM(Applications!I1306))="INTERVIEWING",UPPER(TRIM(Applications!I1306))="REJECTED",UPPER(TRIM(Applications!I1306))="OFFER")),IF(Applications!M1306&gt;=Applications!A1306,Applications!M1306-Applications!A1306,""),"")</f>
        <v/>
      </c>
      <c r="B1306" s="26">
        <f>IF(AND(D1306=1,ISNUMBER(Applications!A1306)),WEEKDAY(Applications!A1306),"")</f>
        <v/>
      </c>
      <c r="C1306" s="27">
        <f>IF(AND(D1306=1,ISNUMBER(Applications!A1306)),Applications!A1306-WEEKDAY(Applications!A1306,3),"")</f>
        <v/>
      </c>
      <c r="D1306" s="26">
        <f>IF(OR(UPPER(TRIM(Applications!I1306))="APPLIED",UPPER(TRIM(Applications!I1306))="INTERVIEWING",UPPER(TRIM(Applications!I1306))="REJECTED",UPPER(TRIM(Applications!I1306))="OFFER"),1,0)</f>
        <v/>
      </c>
      <c r="E1306" s="26">
        <f>IF(AND(ISNUMBER(Applications!M1306),OR(N(Applications!O1306)&gt;0,UPPER(TRIM(Applications!I1306))="INTERVIEWING",UPPER(TRIM(Applications!I1306))="OFFER")),Applications!M1306-WEEKDAY(Applications!M1306,3),"")</f>
        <v/>
      </c>
      <c r="F1306" s="26">
        <f>IF(AND(UPPER(TRIM(Applications!I1306))="SKIPPED",ISNUMBER(Applications!A1306)),Applications!A1306-WEEKDAY(Applications!A1306,3),"")</f>
        <v/>
      </c>
      <c r="G1306" s="26">
        <f>IF(AND(UPPER(TRIM(Applications!I1306))="BOOKMARKED",ISNUMBER(Applications!A1306)),Applications!A1306-WEEKDAY(Applications!A1306,3),"")</f>
        <v/>
      </c>
      <c r="H1306" s="26">
        <f>IF(AND(UPPER(TRIM(Applications!I1306))="NOT APPLIED",ISNUMBER(Applications!A1306)),Applications!A1306-WEEKDAY(Applications!A1306,3),"")</f>
        <v/>
      </c>
      <c r="I1306" s="26">
        <f>IF(AND(UPPER(TRIM(Applications!I1306))="REJECTED",ISNUMBER(Applications!M1306)),Applications!M1306-WEEKDAY(Applications!M1306,3),"")</f>
        <v/>
      </c>
      <c r="J1306" s="26">
        <f>IF(AND(UPPER(TRIM(Applications!I1306))="OFFER",ISNUMBER(Applications!M1306)),Applications!M1306-WEEKDAY(Applications!M1306,3),"")</f>
        <v/>
      </c>
      <c r="K1306" s="26">
        <f>IF(TRIM(Applications!J1306)="","",IFERROR(LOOKUP(2,1/ISNUMBER(SEARCH($R$2:$R$25,Applications!J1306)),$S$2:$S$25),""))</f>
        <v/>
      </c>
      <c r="L1306" s="26">
        <f>IF(K1306="","",IF(COUNTIF(K$2:K1306,K1306)=1,COUNTIF(K$2:K$2000,K1306)+(2001-ROW())/100000,""))</f>
        <v/>
      </c>
      <c r="M1306" s="26">
        <f>IF(TRIM(Applications!D1306)="","",TRIM(LEFT(TRIM(Applications!D1306),FIND(",",TRIM(Applications!D1306)&amp;",")-1)))</f>
        <v/>
      </c>
      <c r="N1306" s="26">
        <f>IF(M1306="","",IF(LEN(TRIM(LEFT(TRIM(MID(TRIM(Applications!D1306),FIND(",",TRIM(Applications!D1306)&amp;",")+1,200)),FIND(",",TRIM(MID(TRIM(Applications!D1306),FIND(",",TRIM(Applications!D1306)&amp;",")+1,200))&amp;",")-1)))=2,UPPER(TRIM(LEFT(TRIM(MID(TRIM(Applications!D1306),FIND(",",TRIM(Applications!D1306)&amp;",")+1,200)),FIND(",",TRIM(MID(TRIM(Applications!D1306),FIND(",",TRIM(Applications!D1306)&amp;",")+1,200))&amp;",")-1))),IFERROR(VLOOKUP(LOWER(TRIM(LEFT(TRIM(MID(TRIM(Applications!D1306),FIND(",",TRIM(Applications!D1306)&amp;",")+1,200)),FIND(",",TRIM(MID(TRIM(Applications!D1306),FIND(",",TRIM(Applications!D1306)&amp;",")+1,200))&amp;",")-1))),$U$2:$V$67,2,FALSE),"")))</f>
        <v/>
      </c>
      <c r="O1306" s="26">
        <f>IF(M1306="","",IF(N1306="",M1306,M1306&amp;", "&amp;N1306))</f>
        <v/>
      </c>
      <c r="P1306" s="26">
        <f>IF(O1306="","",IF(COUNTIF(O$2:O1306,O1306)=1,COUNTIF(O$2:O$2000,O1306)+(2001-ROW())/100000,""))</f>
        <v/>
      </c>
    </row>
    <row r="1307">
      <c r="A1307" s="26">
        <f>IF(AND(ISNUMBER(Applications!A1307),ISNUMBER(Applications!M1307),OR(UPPER(TRIM(Applications!I1307))="INTERVIEWING",UPPER(TRIM(Applications!I1307))="REJECTED",UPPER(TRIM(Applications!I1307))="OFFER")),IF(Applications!M1307&gt;=Applications!A1307,Applications!M1307-Applications!A1307,""),"")</f>
        <v/>
      </c>
      <c r="B1307" s="26">
        <f>IF(AND(D1307=1,ISNUMBER(Applications!A1307)),WEEKDAY(Applications!A1307),"")</f>
        <v/>
      </c>
      <c r="C1307" s="27">
        <f>IF(AND(D1307=1,ISNUMBER(Applications!A1307)),Applications!A1307-WEEKDAY(Applications!A1307,3),"")</f>
        <v/>
      </c>
      <c r="D1307" s="26">
        <f>IF(OR(UPPER(TRIM(Applications!I1307))="APPLIED",UPPER(TRIM(Applications!I1307))="INTERVIEWING",UPPER(TRIM(Applications!I1307))="REJECTED",UPPER(TRIM(Applications!I1307))="OFFER"),1,0)</f>
        <v/>
      </c>
      <c r="E1307" s="26">
        <f>IF(AND(ISNUMBER(Applications!M1307),OR(N(Applications!O1307)&gt;0,UPPER(TRIM(Applications!I1307))="INTERVIEWING",UPPER(TRIM(Applications!I1307))="OFFER")),Applications!M1307-WEEKDAY(Applications!M1307,3),"")</f>
        <v/>
      </c>
      <c r="F1307" s="26">
        <f>IF(AND(UPPER(TRIM(Applications!I1307))="SKIPPED",ISNUMBER(Applications!A1307)),Applications!A1307-WEEKDAY(Applications!A1307,3),"")</f>
        <v/>
      </c>
      <c r="G1307" s="26">
        <f>IF(AND(UPPER(TRIM(Applications!I1307))="BOOKMARKED",ISNUMBER(Applications!A1307)),Applications!A1307-WEEKDAY(Applications!A1307,3),"")</f>
        <v/>
      </c>
      <c r="H1307" s="26">
        <f>IF(AND(UPPER(TRIM(Applications!I1307))="NOT APPLIED",ISNUMBER(Applications!A1307)),Applications!A1307-WEEKDAY(Applications!A1307,3),"")</f>
        <v/>
      </c>
      <c r="I1307" s="26">
        <f>IF(AND(UPPER(TRIM(Applications!I1307))="REJECTED",ISNUMBER(Applications!M1307)),Applications!M1307-WEEKDAY(Applications!M1307,3),"")</f>
        <v/>
      </c>
      <c r="J1307" s="26">
        <f>IF(AND(UPPER(TRIM(Applications!I1307))="OFFER",ISNUMBER(Applications!M1307)),Applications!M1307-WEEKDAY(Applications!M1307,3),"")</f>
        <v/>
      </c>
      <c r="K1307" s="26">
        <f>IF(TRIM(Applications!J1307)="","",IFERROR(LOOKUP(2,1/ISNUMBER(SEARCH($R$2:$R$25,Applications!J1307)),$S$2:$S$25),""))</f>
        <v/>
      </c>
      <c r="L1307" s="26">
        <f>IF(K1307="","",IF(COUNTIF(K$2:K1307,K1307)=1,COUNTIF(K$2:K$2000,K1307)+(2001-ROW())/100000,""))</f>
        <v/>
      </c>
      <c r="M1307" s="26">
        <f>IF(TRIM(Applications!D1307)="","",TRIM(LEFT(TRIM(Applications!D1307),FIND(",",TRIM(Applications!D1307)&amp;",")-1)))</f>
        <v/>
      </c>
      <c r="N1307" s="26">
        <f>IF(M1307="","",IF(LEN(TRIM(LEFT(TRIM(MID(TRIM(Applications!D1307),FIND(",",TRIM(Applications!D1307)&amp;",")+1,200)),FIND(",",TRIM(MID(TRIM(Applications!D1307),FIND(",",TRIM(Applications!D1307)&amp;",")+1,200))&amp;",")-1)))=2,UPPER(TRIM(LEFT(TRIM(MID(TRIM(Applications!D1307),FIND(",",TRIM(Applications!D1307)&amp;",")+1,200)),FIND(",",TRIM(MID(TRIM(Applications!D1307),FIND(",",TRIM(Applications!D1307)&amp;",")+1,200))&amp;",")-1))),IFERROR(VLOOKUP(LOWER(TRIM(LEFT(TRIM(MID(TRIM(Applications!D1307),FIND(",",TRIM(Applications!D1307)&amp;",")+1,200)),FIND(",",TRIM(MID(TRIM(Applications!D1307),FIND(",",TRIM(Applications!D1307)&amp;",")+1,200))&amp;",")-1))),$U$2:$V$67,2,FALSE),"")))</f>
        <v/>
      </c>
      <c r="O1307" s="26">
        <f>IF(M1307="","",IF(N1307="",M1307,M1307&amp;", "&amp;N1307))</f>
        <v/>
      </c>
      <c r="P1307" s="26">
        <f>IF(O1307="","",IF(COUNTIF(O$2:O1307,O1307)=1,COUNTIF(O$2:O$2000,O1307)+(2001-ROW())/100000,""))</f>
        <v/>
      </c>
    </row>
    <row r="1308">
      <c r="A1308" s="26">
        <f>IF(AND(ISNUMBER(Applications!A1308),ISNUMBER(Applications!M1308),OR(UPPER(TRIM(Applications!I1308))="INTERVIEWING",UPPER(TRIM(Applications!I1308))="REJECTED",UPPER(TRIM(Applications!I1308))="OFFER")),IF(Applications!M1308&gt;=Applications!A1308,Applications!M1308-Applications!A1308,""),"")</f>
        <v/>
      </c>
      <c r="B1308" s="26">
        <f>IF(AND(D1308=1,ISNUMBER(Applications!A1308)),WEEKDAY(Applications!A1308),"")</f>
        <v/>
      </c>
      <c r="C1308" s="27">
        <f>IF(AND(D1308=1,ISNUMBER(Applications!A1308)),Applications!A1308-WEEKDAY(Applications!A1308,3),"")</f>
        <v/>
      </c>
      <c r="D1308" s="26">
        <f>IF(OR(UPPER(TRIM(Applications!I1308))="APPLIED",UPPER(TRIM(Applications!I1308))="INTERVIEWING",UPPER(TRIM(Applications!I1308))="REJECTED",UPPER(TRIM(Applications!I1308))="OFFER"),1,0)</f>
        <v/>
      </c>
      <c r="E1308" s="26">
        <f>IF(AND(ISNUMBER(Applications!M1308),OR(N(Applications!O1308)&gt;0,UPPER(TRIM(Applications!I1308))="INTERVIEWING",UPPER(TRIM(Applications!I1308))="OFFER")),Applications!M1308-WEEKDAY(Applications!M1308,3),"")</f>
        <v/>
      </c>
      <c r="F1308" s="26">
        <f>IF(AND(UPPER(TRIM(Applications!I1308))="SKIPPED",ISNUMBER(Applications!A1308)),Applications!A1308-WEEKDAY(Applications!A1308,3),"")</f>
        <v/>
      </c>
      <c r="G1308" s="26">
        <f>IF(AND(UPPER(TRIM(Applications!I1308))="BOOKMARKED",ISNUMBER(Applications!A1308)),Applications!A1308-WEEKDAY(Applications!A1308,3),"")</f>
        <v/>
      </c>
      <c r="H1308" s="26">
        <f>IF(AND(UPPER(TRIM(Applications!I1308))="NOT APPLIED",ISNUMBER(Applications!A1308)),Applications!A1308-WEEKDAY(Applications!A1308,3),"")</f>
        <v/>
      </c>
      <c r="I1308" s="26">
        <f>IF(AND(UPPER(TRIM(Applications!I1308))="REJECTED",ISNUMBER(Applications!M1308)),Applications!M1308-WEEKDAY(Applications!M1308,3),"")</f>
        <v/>
      </c>
      <c r="J1308" s="26">
        <f>IF(AND(UPPER(TRIM(Applications!I1308))="OFFER",ISNUMBER(Applications!M1308)),Applications!M1308-WEEKDAY(Applications!M1308,3),"")</f>
        <v/>
      </c>
      <c r="K1308" s="26">
        <f>IF(TRIM(Applications!J1308)="","",IFERROR(LOOKUP(2,1/ISNUMBER(SEARCH($R$2:$R$25,Applications!J1308)),$S$2:$S$25),""))</f>
        <v/>
      </c>
      <c r="L1308" s="26">
        <f>IF(K1308="","",IF(COUNTIF(K$2:K1308,K1308)=1,COUNTIF(K$2:K$2000,K1308)+(2001-ROW())/100000,""))</f>
        <v/>
      </c>
      <c r="M1308" s="26">
        <f>IF(TRIM(Applications!D1308)="","",TRIM(LEFT(TRIM(Applications!D1308),FIND(",",TRIM(Applications!D1308)&amp;",")-1)))</f>
        <v/>
      </c>
      <c r="N1308" s="26">
        <f>IF(M1308="","",IF(LEN(TRIM(LEFT(TRIM(MID(TRIM(Applications!D1308),FIND(",",TRIM(Applications!D1308)&amp;",")+1,200)),FIND(",",TRIM(MID(TRIM(Applications!D1308),FIND(",",TRIM(Applications!D1308)&amp;",")+1,200))&amp;",")-1)))=2,UPPER(TRIM(LEFT(TRIM(MID(TRIM(Applications!D1308),FIND(",",TRIM(Applications!D1308)&amp;",")+1,200)),FIND(",",TRIM(MID(TRIM(Applications!D1308),FIND(",",TRIM(Applications!D1308)&amp;",")+1,200))&amp;",")-1))),IFERROR(VLOOKUP(LOWER(TRIM(LEFT(TRIM(MID(TRIM(Applications!D1308),FIND(",",TRIM(Applications!D1308)&amp;",")+1,200)),FIND(",",TRIM(MID(TRIM(Applications!D1308),FIND(",",TRIM(Applications!D1308)&amp;",")+1,200))&amp;",")-1))),$U$2:$V$67,2,FALSE),"")))</f>
        <v/>
      </c>
      <c r="O1308" s="26">
        <f>IF(M1308="","",IF(N1308="",M1308,M1308&amp;", "&amp;N1308))</f>
        <v/>
      </c>
      <c r="P1308" s="26">
        <f>IF(O1308="","",IF(COUNTIF(O$2:O1308,O1308)=1,COUNTIF(O$2:O$2000,O1308)+(2001-ROW())/100000,""))</f>
        <v/>
      </c>
    </row>
    <row r="1309">
      <c r="A1309" s="26">
        <f>IF(AND(ISNUMBER(Applications!A1309),ISNUMBER(Applications!M1309),OR(UPPER(TRIM(Applications!I1309))="INTERVIEWING",UPPER(TRIM(Applications!I1309))="REJECTED",UPPER(TRIM(Applications!I1309))="OFFER")),IF(Applications!M1309&gt;=Applications!A1309,Applications!M1309-Applications!A1309,""),"")</f>
        <v/>
      </c>
      <c r="B1309" s="26">
        <f>IF(AND(D1309=1,ISNUMBER(Applications!A1309)),WEEKDAY(Applications!A1309),"")</f>
        <v/>
      </c>
      <c r="C1309" s="27">
        <f>IF(AND(D1309=1,ISNUMBER(Applications!A1309)),Applications!A1309-WEEKDAY(Applications!A1309,3),"")</f>
        <v/>
      </c>
      <c r="D1309" s="26">
        <f>IF(OR(UPPER(TRIM(Applications!I1309))="APPLIED",UPPER(TRIM(Applications!I1309))="INTERVIEWING",UPPER(TRIM(Applications!I1309))="REJECTED",UPPER(TRIM(Applications!I1309))="OFFER"),1,0)</f>
        <v/>
      </c>
      <c r="E1309" s="26">
        <f>IF(AND(ISNUMBER(Applications!M1309),OR(N(Applications!O1309)&gt;0,UPPER(TRIM(Applications!I1309))="INTERVIEWING",UPPER(TRIM(Applications!I1309))="OFFER")),Applications!M1309-WEEKDAY(Applications!M1309,3),"")</f>
        <v/>
      </c>
      <c r="F1309" s="26">
        <f>IF(AND(UPPER(TRIM(Applications!I1309))="SKIPPED",ISNUMBER(Applications!A1309)),Applications!A1309-WEEKDAY(Applications!A1309,3),"")</f>
        <v/>
      </c>
      <c r="G1309" s="26">
        <f>IF(AND(UPPER(TRIM(Applications!I1309))="BOOKMARKED",ISNUMBER(Applications!A1309)),Applications!A1309-WEEKDAY(Applications!A1309,3),"")</f>
        <v/>
      </c>
      <c r="H1309" s="26">
        <f>IF(AND(UPPER(TRIM(Applications!I1309))="NOT APPLIED",ISNUMBER(Applications!A1309)),Applications!A1309-WEEKDAY(Applications!A1309,3),"")</f>
        <v/>
      </c>
      <c r="I1309" s="26">
        <f>IF(AND(UPPER(TRIM(Applications!I1309))="REJECTED",ISNUMBER(Applications!M1309)),Applications!M1309-WEEKDAY(Applications!M1309,3),"")</f>
        <v/>
      </c>
      <c r="J1309" s="26">
        <f>IF(AND(UPPER(TRIM(Applications!I1309))="OFFER",ISNUMBER(Applications!M1309)),Applications!M1309-WEEKDAY(Applications!M1309,3),"")</f>
        <v/>
      </c>
      <c r="K1309" s="26">
        <f>IF(TRIM(Applications!J1309)="","",IFERROR(LOOKUP(2,1/ISNUMBER(SEARCH($R$2:$R$25,Applications!J1309)),$S$2:$S$25),""))</f>
        <v/>
      </c>
      <c r="L1309" s="26">
        <f>IF(K1309="","",IF(COUNTIF(K$2:K1309,K1309)=1,COUNTIF(K$2:K$2000,K1309)+(2001-ROW())/100000,""))</f>
        <v/>
      </c>
      <c r="M1309" s="26">
        <f>IF(TRIM(Applications!D1309)="","",TRIM(LEFT(TRIM(Applications!D1309),FIND(",",TRIM(Applications!D1309)&amp;",")-1)))</f>
        <v/>
      </c>
      <c r="N1309" s="26">
        <f>IF(M1309="","",IF(LEN(TRIM(LEFT(TRIM(MID(TRIM(Applications!D1309),FIND(",",TRIM(Applications!D1309)&amp;",")+1,200)),FIND(",",TRIM(MID(TRIM(Applications!D1309),FIND(",",TRIM(Applications!D1309)&amp;",")+1,200))&amp;",")-1)))=2,UPPER(TRIM(LEFT(TRIM(MID(TRIM(Applications!D1309),FIND(",",TRIM(Applications!D1309)&amp;",")+1,200)),FIND(",",TRIM(MID(TRIM(Applications!D1309),FIND(",",TRIM(Applications!D1309)&amp;",")+1,200))&amp;",")-1))),IFERROR(VLOOKUP(LOWER(TRIM(LEFT(TRIM(MID(TRIM(Applications!D1309),FIND(",",TRIM(Applications!D1309)&amp;",")+1,200)),FIND(",",TRIM(MID(TRIM(Applications!D1309),FIND(",",TRIM(Applications!D1309)&amp;",")+1,200))&amp;",")-1))),$U$2:$V$67,2,FALSE),"")))</f>
        <v/>
      </c>
      <c r="O1309" s="26">
        <f>IF(M1309="","",IF(N1309="",M1309,M1309&amp;", "&amp;N1309))</f>
        <v/>
      </c>
      <c r="P1309" s="26">
        <f>IF(O1309="","",IF(COUNTIF(O$2:O1309,O1309)=1,COUNTIF(O$2:O$2000,O1309)+(2001-ROW())/100000,""))</f>
        <v/>
      </c>
    </row>
    <row r="1310">
      <c r="A1310" s="26">
        <f>IF(AND(ISNUMBER(Applications!A1310),ISNUMBER(Applications!M1310),OR(UPPER(TRIM(Applications!I1310))="INTERVIEWING",UPPER(TRIM(Applications!I1310))="REJECTED",UPPER(TRIM(Applications!I1310))="OFFER")),IF(Applications!M1310&gt;=Applications!A1310,Applications!M1310-Applications!A1310,""),"")</f>
        <v/>
      </c>
      <c r="B1310" s="26">
        <f>IF(AND(D1310=1,ISNUMBER(Applications!A1310)),WEEKDAY(Applications!A1310),"")</f>
        <v/>
      </c>
      <c r="C1310" s="27">
        <f>IF(AND(D1310=1,ISNUMBER(Applications!A1310)),Applications!A1310-WEEKDAY(Applications!A1310,3),"")</f>
        <v/>
      </c>
      <c r="D1310" s="26">
        <f>IF(OR(UPPER(TRIM(Applications!I1310))="APPLIED",UPPER(TRIM(Applications!I1310))="INTERVIEWING",UPPER(TRIM(Applications!I1310))="REJECTED",UPPER(TRIM(Applications!I1310))="OFFER"),1,0)</f>
        <v/>
      </c>
      <c r="E1310" s="26">
        <f>IF(AND(ISNUMBER(Applications!M1310),OR(N(Applications!O1310)&gt;0,UPPER(TRIM(Applications!I1310))="INTERVIEWING",UPPER(TRIM(Applications!I1310))="OFFER")),Applications!M1310-WEEKDAY(Applications!M1310,3),"")</f>
        <v/>
      </c>
      <c r="F1310" s="26">
        <f>IF(AND(UPPER(TRIM(Applications!I1310))="SKIPPED",ISNUMBER(Applications!A1310)),Applications!A1310-WEEKDAY(Applications!A1310,3),"")</f>
        <v/>
      </c>
      <c r="G1310" s="26">
        <f>IF(AND(UPPER(TRIM(Applications!I1310))="BOOKMARKED",ISNUMBER(Applications!A1310)),Applications!A1310-WEEKDAY(Applications!A1310,3),"")</f>
        <v/>
      </c>
      <c r="H1310" s="26">
        <f>IF(AND(UPPER(TRIM(Applications!I1310))="NOT APPLIED",ISNUMBER(Applications!A1310)),Applications!A1310-WEEKDAY(Applications!A1310,3),"")</f>
        <v/>
      </c>
      <c r="I1310" s="26">
        <f>IF(AND(UPPER(TRIM(Applications!I1310))="REJECTED",ISNUMBER(Applications!M1310)),Applications!M1310-WEEKDAY(Applications!M1310,3),"")</f>
        <v/>
      </c>
      <c r="J1310" s="26">
        <f>IF(AND(UPPER(TRIM(Applications!I1310))="OFFER",ISNUMBER(Applications!M1310)),Applications!M1310-WEEKDAY(Applications!M1310,3),"")</f>
        <v/>
      </c>
      <c r="K1310" s="26">
        <f>IF(TRIM(Applications!J1310)="","",IFERROR(LOOKUP(2,1/ISNUMBER(SEARCH($R$2:$R$25,Applications!J1310)),$S$2:$S$25),""))</f>
        <v/>
      </c>
      <c r="L1310" s="26">
        <f>IF(K1310="","",IF(COUNTIF(K$2:K1310,K1310)=1,COUNTIF(K$2:K$2000,K1310)+(2001-ROW())/100000,""))</f>
        <v/>
      </c>
      <c r="M1310" s="26">
        <f>IF(TRIM(Applications!D1310)="","",TRIM(LEFT(TRIM(Applications!D1310),FIND(",",TRIM(Applications!D1310)&amp;",")-1)))</f>
        <v/>
      </c>
      <c r="N1310" s="26">
        <f>IF(M1310="","",IF(LEN(TRIM(LEFT(TRIM(MID(TRIM(Applications!D1310),FIND(",",TRIM(Applications!D1310)&amp;",")+1,200)),FIND(",",TRIM(MID(TRIM(Applications!D1310),FIND(",",TRIM(Applications!D1310)&amp;",")+1,200))&amp;",")-1)))=2,UPPER(TRIM(LEFT(TRIM(MID(TRIM(Applications!D1310),FIND(",",TRIM(Applications!D1310)&amp;",")+1,200)),FIND(",",TRIM(MID(TRIM(Applications!D1310),FIND(",",TRIM(Applications!D1310)&amp;",")+1,200))&amp;",")-1))),IFERROR(VLOOKUP(LOWER(TRIM(LEFT(TRIM(MID(TRIM(Applications!D1310),FIND(",",TRIM(Applications!D1310)&amp;",")+1,200)),FIND(",",TRIM(MID(TRIM(Applications!D1310),FIND(",",TRIM(Applications!D1310)&amp;",")+1,200))&amp;",")-1))),$U$2:$V$67,2,FALSE),"")))</f>
        <v/>
      </c>
      <c r="O1310" s="26">
        <f>IF(M1310="","",IF(N1310="",M1310,M1310&amp;", "&amp;N1310))</f>
        <v/>
      </c>
      <c r="P1310" s="26">
        <f>IF(O1310="","",IF(COUNTIF(O$2:O1310,O1310)=1,COUNTIF(O$2:O$2000,O1310)+(2001-ROW())/100000,""))</f>
        <v/>
      </c>
    </row>
    <row r="1311">
      <c r="A1311" s="26">
        <f>IF(AND(ISNUMBER(Applications!A1311),ISNUMBER(Applications!M1311),OR(UPPER(TRIM(Applications!I1311))="INTERVIEWING",UPPER(TRIM(Applications!I1311))="REJECTED",UPPER(TRIM(Applications!I1311))="OFFER")),IF(Applications!M1311&gt;=Applications!A1311,Applications!M1311-Applications!A1311,""),"")</f>
        <v/>
      </c>
      <c r="B1311" s="26">
        <f>IF(AND(D1311=1,ISNUMBER(Applications!A1311)),WEEKDAY(Applications!A1311),"")</f>
        <v/>
      </c>
      <c r="C1311" s="27">
        <f>IF(AND(D1311=1,ISNUMBER(Applications!A1311)),Applications!A1311-WEEKDAY(Applications!A1311,3),"")</f>
        <v/>
      </c>
      <c r="D1311" s="26">
        <f>IF(OR(UPPER(TRIM(Applications!I1311))="APPLIED",UPPER(TRIM(Applications!I1311))="INTERVIEWING",UPPER(TRIM(Applications!I1311))="REJECTED",UPPER(TRIM(Applications!I1311))="OFFER"),1,0)</f>
        <v/>
      </c>
      <c r="E1311" s="26">
        <f>IF(AND(ISNUMBER(Applications!M1311),OR(N(Applications!O1311)&gt;0,UPPER(TRIM(Applications!I1311))="INTERVIEWING",UPPER(TRIM(Applications!I1311))="OFFER")),Applications!M1311-WEEKDAY(Applications!M1311,3),"")</f>
        <v/>
      </c>
      <c r="F1311" s="26">
        <f>IF(AND(UPPER(TRIM(Applications!I1311))="SKIPPED",ISNUMBER(Applications!A1311)),Applications!A1311-WEEKDAY(Applications!A1311,3),"")</f>
        <v/>
      </c>
      <c r="G1311" s="26">
        <f>IF(AND(UPPER(TRIM(Applications!I1311))="BOOKMARKED",ISNUMBER(Applications!A1311)),Applications!A1311-WEEKDAY(Applications!A1311,3),"")</f>
        <v/>
      </c>
      <c r="H1311" s="26">
        <f>IF(AND(UPPER(TRIM(Applications!I1311))="NOT APPLIED",ISNUMBER(Applications!A1311)),Applications!A1311-WEEKDAY(Applications!A1311,3),"")</f>
        <v/>
      </c>
      <c r="I1311" s="26">
        <f>IF(AND(UPPER(TRIM(Applications!I1311))="REJECTED",ISNUMBER(Applications!M1311)),Applications!M1311-WEEKDAY(Applications!M1311,3),"")</f>
        <v/>
      </c>
      <c r="J1311" s="26">
        <f>IF(AND(UPPER(TRIM(Applications!I1311))="OFFER",ISNUMBER(Applications!M1311)),Applications!M1311-WEEKDAY(Applications!M1311,3),"")</f>
        <v/>
      </c>
      <c r="K1311" s="26">
        <f>IF(TRIM(Applications!J1311)="","",IFERROR(LOOKUP(2,1/ISNUMBER(SEARCH($R$2:$R$25,Applications!J1311)),$S$2:$S$25),""))</f>
        <v/>
      </c>
      <c r="L1311" s="26">
        <f>IF(K1311="","",IF(COUNTIF(K$2:K1311,K1311)=1,COUNTIF(K$2:K$2000,K1311)+(2001-ROW())/100000,""))</f>
        <v/>
      </c>
      <c r="M1311" s="26">
        <f>IF(TRIM(Applications!D1311)="","",TRIM(LEFT(TRIM(Applications!D1311),FIND(",",TRIM(Applications!D1311)&amp;",")-1)))</f>
        <v/>
      </c>
      <c r="N1311" s="26">
        <f>IF(M1311="","",IF(LEN(TRIM(LEFT(TRIM(MID(TRIM(Applications!D1311),FIND(",",TRIM(Applications!D1311)&amp;",")+1,200)),FIND(",",TRIM(MID(TRIM(Applications!D1311),FIND(",",TRIM(Applications!D1311)&amp;",")+1,200))&amp;",")-1)))=2,UPPER(TRIM(LEFT(TRIM(MID(TRIM(Applications!D1311),FIND(",",TRIM(Applications!D1311)&amp;",")+1,200)),FIND(",",TRIM(MID(TRIM(Applications!D1311),FIND(",",TRIM(Applications!D1311)&amp;",")+1,200))&amp;",")-1))),IFERROR(VLOOKUP(LOWER(TRIM(LEFT(TRIM(MID(TRIM(Applications!D1311),FIND(",",TRIM(Applications!D1311)&amp;",")+1,200)),FIND(",",TRIM(MID(TRIM(Applications!D1311),FIND(",",TRIM(Applications!D1311)&amp;",")+1,200))&amp;",")-1))),$U$2:$V$67,2,FALSE),"")))</f>
        <v/>
      </c>
      <c r="O1311" s="26">
        <f>IF(M1311="","",IF(N1311="",M1311,M1311&amp;", "&amp;N1311))</f>
        <v/>
      </c>
      <c r="P1311" s="26">
        <f>IF(O1311="","",IF(COUNTIF(O$2:O1311,O1311)=1,COUNTIF(O$2:O$2000,O1311)+(2001-ROW())/100000,""))</f>
        <v/>
      </c>
    </row>
    <row r="1312">
      <c r="A1312" s="26">
        <f>IF(AND(ISNUMBER(Applications!A1312),ISNUMBER(Applications!M1312),OR(UPPER(TRIM(Applications!I1312))="INTERVIEWING",UPPER(TRIM(Applications!I1312))="REJECTED",UPPER(TRIM(Applications!I1312))="OFFER")),IF(Applications!M1312&gt;=Applications!A1312,Applications!M1312-Applications!A1312,""),"")</f>
        <v/>
      </c>
      <c r="B1312" s="26">
        <f>IF(AND(D1312=1,ISNUMBER(Applications!A1312)),WEEKDAY(Applications!A1312),"")</f>
        <v/>
      </c>
      <c r="C1312" s="27">
        <f>IF(AND(D1312=1,ISNUMBER(Applications!A1312)),Applications!A1312-WEEKDAY(Applications!A1312,3),"")</f>
        <v/>
      </c>
      <c r="D1312" s="26">
        <f>IF(OR(UPPER(TRIM(Applications!I1312))="APPLIED",UPPER(TRIM(Applications!I1312))="INTERVIEWING",UPPER(TRIM(Applications!I1312))="REJECTED",UPPER(TRIM(Applications!I1312))="OFFER"),1,0)</f>
        <v/>
      </c>
      <c r="E1312" s="26">
        <f>IF(AND(ISNUMBER(Applications!M1312),OR(N(Applications!O1312)&gt;0,UPPER(TRIM(Applications!I1312))="INTERVIEWING",UPPER(TRIM(Applications!I1312))="OFFER")),Applications!M1312-WEEKDAY(Applications!M1312,3),"")</f>
        <v/>
      </c>
      <c r="F1312" s="26">
        <f>IF(AND(UPPER(TRIM(Applications!I1312))="SKIPPED",ISNUMBER(Applications!A1312)),Applications!A1312-WEEKDAY(Applications!A1312,3),"")</f>
        <v/>
      </c>
      <c r="G1312" s="26">
        <f>IF(AND(UPPER(TRIM(Applications!I1312))="BOOKMARKED",ISNUMBER(Applications!A1312)),Applications!A1312-WEEKDAY(Applications!A1312,3),"")</f>
        <v/>
      </c>
      <c r="H1312" s="26">
        <f>IF(AND(UPPER(TRIM(Applications!I1312))="NOT APPLIED",ISNUMBER(Applications!A1312)),Applications!A1312-WEEKDAY(Applications!A1312,3),"")</f>
        <v/>
      </c>
      <c r="I1312" s="26">
        <f>IF(AND(UPPER(TRIM(Applications!I1312))="REJECTED",ISNUMBER(Applications!M1312)),Applications!M1312-WEEKDAY(Applications!M1312,3),"")</f>
        <v/>
      </c>
      <c r="J1312" s="26">
        <f>IF(AND(UPPER(TRIM(Applications!I1312))="OFFER",ISNUMBER(Applications!M1312)),Applications!M1312-WEEKDAY(Applications!M1312,3),"")</f>
        <v/>
      </c>
      <c r="K1312" s="26">
        <f>IF(TRIM(Applications!J1312)="","",IFERROR(LOOKUP(2,1/ISNUMBER(SEARCH($R$2:$R$25,Applications!J1312)),$S$2:$S$25),""))</f>
        <v/>
      </c>
      <c r="L1312" s="26">
        <f>IF(K1312="","",IF(COUNTIF(K$2:K1312,K1312)=1,COUNTIF(K$2:K$2000,K1312)+(2001-ROW())/100000,""))</f>
        <v/>
      </c>
      <c r="M1312" s="26">
        <f>IF(TRIM(Applications!D1312)="","",TRIM(LEFT(TRIM(Applications!D1312),FIND(",",TRIM(Applications!D1312)&amp;",")-1)))</f>
        <v/>
      </c>
      <c r="N1312" s="26">
        <f>IF(M1312="","",IF(LEN(TRIM(LEFT(TRIM(MID(TRIM(Applications!D1312),FIND(",",TRIM(Applications!D1312)&amp;",")+1,200)),FIND(",",TRIM(MID(TRIM(Applications!D1312),FIND(",",TRIM(Applications!D1312)&amp;",")+1,200))&amp;",")-1)))=2,UPPER(TRIM(LEFT(TRIM(MID(TRIM(Applications!D1312),FIND(",",TRIM(Applications!D1312)&amp;",")+1,200)),FIND(",",TRIM(MID(TRIM(Applications!D1312),FIND(",",TRIM(Applications!D1312)&amp;",")+1,200))&amp;",")-1))),IFERROR(VLOOKUP(LOWER(TRIM(LEFT(TRIM(MID(TRIM(Applications!D1312),FIND(",",TRIM(Applications!D1312)&amp;",")+1,200)),FIND(",",TRIM(MID(TRIM(Applications!D1312),FIND(",",TRIM(Applications!D1312)&amp;",")+1,200))&amp;",")-1))),$U$2:$V$67,2,FALSE),"")))</f>
        <v/>
      </c>
      <c r="O1312" s="26">
        <f>IF(M1312="","",IF(N1312="",M1312,M1312&amp;", "&amp;N1312))</f>
        <v/>
      </c>
      <c r="P1312" s="26">
        <f>IF(O1312="","",IF(COUNTIF(O$2:O1312,O1312)=1,COUNTIF(O$2:O$2000,O1312)+(2001-ROW())/100000,""))</f>
        <v/>
      </c>
    </row>
    <row r="1313">
      <c r="A1313" s="26">
        <f>IF(AND(ISNUMBER(Applications!A1313),ISNUMBER(Applications!M1313),OR(UPPER(TRIM(Applications!I1313))="INTERVIEWING",UPPER(TRIM(Applications!I1313))="REJECTED",UPPER(TRIM(Applications!I1313))="OFFER")),IF(Applications!M1313&gt;=Applications!A1313,Applications!M1313-Applications!A1313,""),"")</f>
        <v/>
      </c>
      <c r="B1313" s="26">
        <f>IF(AND(D1313=1,ISNUMBER(Applications!A1313)),WEEKDAY(Applications!A1313),"")</f>
        <v/>
      </c>
      <c r="C1313" s="27">
        <f>IF(AND(D1313=1,ISNUMBER(Applications!A1313)),Applications!A1313-WEEKDAY(Applications!A1313,3),"")</f>
        <v/>
      </c>
      <c r="D1313" s="26">
        <f>IF(OR(UPPER(TRIM(Applications!I1313))="APPLIED",UPPER(TRIM(Applications!I1313))="INTERVIEWING",UPPER(TRIM(Applications!I1313))="REJECTED",UPPER(TRIM(Applications!I1313))="OFFER"),1,0)</f>
        <v/>
      </c>
      <c r="E1313" s="26">
        <f>IF(AND(ISNUMBER(Applications!M1313),OR(N(Applications!O1313)&gt;0,UPPER(TRIM(Applications!I1313))="INTERVIEWING",UPPER(TRIM(Applications!I1313))="OFFER")),Applications!M1313-WEEKDAY(Applications!M1313,3),"")</f>
        <v/>
      </c>
      <c r="F1313" s="26">
        <f>IF(AND(UPPER(TRIM(Applications!I1313))="SKIPPED",ISNUMBER(Applications!A1313)),Applications!A1313-WEEKDAY(Applications!A1313,3),"")</f>
        <v/>
      </c>
      <c r="G1313" s="26">
        <f>IF(AND(UPPER(TRIM(Applications!I1313))="BOOKMARKED",ISNUMBER(Applications!A1313)),Applications!A1313-WEEKDAY(Applications!A1313,3),"")</f>
        <v/>
      </c>
      <c r="H1313" s="26">
        <f>IF(AND(UPPER(TRIM(Applications!I1313))="NOT APPLIED",ISNUMBER(Applications!A1313)),Applications!A1313-WEEKDAY(Applications!A1313,3),"")</f>
        <v/>
      </c>
      <c r="I1313" s="26">
        <f>IF(AND(UPPER(TRIM(Applications!I1313))="REJECTED",ISNUMBER(Applications!M1313)),Applications!M1313-WEEKDAY(Applications!M1313,3),"")</f>
        <v/>
      </c>
      <c r="J1313" s="26">
        <f>IF(AND(UPPER(TRIM(Applications!I1313))="OFFER",ISNUMBER(Applications!M1313)),Applications!M1313-WEEKDAY(Applications!M1313,3),"")</f>
        <v/>
      </c>
      <c r="K1313" s="26">
        <f>IF(TRIM(Applications!J1313)="","",IFERROR(LOOKUP(2,1/ISNUMBER(SEARCH($R$2:$R$25,Applications!J1313)),$S$2:$S$25),""))</f>
        <v/>
      </c>
      <c r="L1313" s="26">
        <f>IF(K1313="","",IF(COUNTIF(K$2:K1313,K1313)=1,COUNTIF(K$2:K$2000,K1313)+(2001-ROW())/100000,""))</f>
        <v/>
      </c>
      <c r="M1313" s="26">
        <f>IF(TRIM(Applications!D1313)="","",TRIM(LEFT(TRIM(Applications!D1313),FIND(",",TRIM(Applications!D1313)&amp;",")-1)))</f>
        <v/>
      </c>
      <c r="N1313" s="26">
        <f>IF(M1313="","",IF(LEN(TRIM(LEFT(TRIM(MID(TRIM(Applications!D1313),FIND(",",TRIM(Applications!D1313)&amp;",")+1,200)),FIND(",",TRIM(MID(TRIM(Applications!D1313),FIND(",",TRIM(Applications!D1313)&amp;",")+1,200))&amp;",")-1)))=2,UPPER(TRIM(LEFT(TRIM(MID(TRIM(Applications!D1313),FIND(",",TRIM(Applications!D1313)&amp;",")+1,200)),FIND(",",TRIM(MID(TRIM(Applications!D1313),FIND(",",TRIM(Applications!D1313)&amp;",")+1,200))&amp;",")-1))),IFERROR(VLOOKUP(LOWER(TRIM(LEFT(TRIM(MID(TRIM(Applications!D1313),FIND(",",TRIM(Applications!D1313)&amp;",")+1,200)),FIND(",",TRIM(MID(TRIM(Applications!D1313),FIND(",",TRIM(Applications!D1313)&amp;",")+1,200))&amp;",")-1))),$U$2:$V$67,2,FALSE),"")))</f>
        <v/>
      </c>
      <c r="O1313" s="26">
        <f>IF(M1313="","",IF(N1313="",M1313,M1313&amp;", "&amp;N1313))</f>
        <v/>
      </c>
      <c r="P1313" s="26">
        <f>IF(O1313="","",IF(COUNTIF(O$2:O1313,O1313)=1,COUNTIF(O$2:O$2000,O1313)+(2001-ROW())/100000,""))</f>
        <v/>
      </c>
    </row>
    <row r="1314">
      <c r="A1314" s="26">
        <f>IF(AND(ISNUMBER(Applications!A1314),ISNUMBER(Applications!M1314),OR(UPPER(TRIM(Applications!I1314))="INTERVIEWING",UPPER(TRIM(Applications!I1314))="REJECTED",UPPER(TRIM(Applications!I1314))="OFFER")),IF(Applications!M1314&gt;=Applications!A1314,Applications!M1314-Applications!A1314,""),"")</f>
        <v/>
      </c>
      <c r="B1314" s="26">
        <f>IF(AND(D1314=1,ISNUMBER(Applications!A1314)),WEEKDAY(Applications!A1314),"")</f>
        <v/>
      </c>
      <c r="C1314" s="27">
        <f>IF(AND(D1314=1,ISNUMBER(Applications!A1314)),Applications!A1314-WEEKDAY(Applications!A1314,3),"")</f>
        <v/>
      </c>
      <c r="D1314" s="26">
        <f>IF(OR(UPPER(TRIM(Applications!I1314))="APPLIED",UPPER(TRIM(Applications!I1314))="INTERVIEWING",UPPER(TRIM(Applications!I1314))="REJECTED",UPPER(TRIM(Applications!I1314))="OFFER"),1,0)</f>
        <v/>
      </c>
      <c r="E1314" s="26">
        <f>IF(AND(ISNUMBER(Applications!M1314),OR(N(Applications!O1314)&gt;0,UPPER(TRIM(Applications!I1314))="INTERVIEWING",UPPER(TRIM(Applications!I1314))="OFFER")),Applications!M1314-WEEKDAY(Applications!M1314,3),"")</f>
        <v/>
      </c>
      <c r="F1314" s="26">
        <f>IF(AND(UPPER(TRIM(Applications!I1314))="SKIPPED",ISNUMBER(Applications!A1314)),Applications!A1314-WEEKDAY(Applications!A1314,3),"")</f>
        <v/>
      </c>
      <c r="G1314" s="26">
        <f>IF(AND(UPPER(TRIM(Applications!I1314))="BOOKMARKED",ISNUMBER(Applications!A1314)),Applications!A1314-WEEKDAY(Applications!A1314,3),"")</f>
        <v/>
      </c>
      <c r="H1314" s="26">
        <f>IF(AND(UPPER(TRIM(Applications!I1314))="NOT APPLIED",ISNUMBER(Applications!A1314)),Applications!A1314-WEEKDAY(Applications!A1314,3),"")</f>
        <v/>
      </c>
      <c r="I1314" s="26">
        <f>IF(AND(UPPER(TRIM(Applications!I1314))="REJECTED",ISNUMBER(Applications!M1314)),Applications!M1314-WEEKDAY(Applications!M1314,3),"")</f>
        <v/>
      </c>
      <c r="J1314" s="26">
        <f>IF(AND(UPPER(TRIM(Applications!I1314))="OFFER",ISNUMBER(Applications!M1314)),Applications!M1314-WEEKDAY(Applications!M1314,3),"")</f>
        <v/>
      </c>
      <c r="K1314" s="26">
        <f>IF(TRIM(Applications!J1314)="","",IFERROR(LOOKUP(2,1/ISNUMBER(SEARCH($R$2:$R$25,Applications!J1314)),$S$2:$S$25),""))</f>
        <v/>
      </c>
      <c r="L1314" s="26">
        <f>IF(K1314="","",IF(COUNTIF(K$2:K1314,K1314)=1,COUNTIF(K$2:K$2000,K1314)+(2001-ROW())/100000,""))</f>
        <v/>
      </c>
      <c r="M1314" s="26">
        <f>IF(TRIM(Applications!D1314)="","",TRIM(LEFT(TRIM(Applications!D1314),FIND(",",TRIM(Applications!D1314)&amp;",")-1)))</f>
        <v/>
      </c>
      <c r="N1314" s="26">
        <f>IF(M1314="","",IF(LEN(TRIM(LEFT(TRIM(MID(TRIM(Applications!D1314),FIND(",",TRIM(Applications!D1314)&amp;",")+1,200)),FIND(",",TRIM(MID(TRIM(Applications!D1314),FIND(",",TRIM(Applications!D1314)&amp;",")+1,200))&amp;",")-1)))=2,UPPER(TRIM(LEFT(TRIM(MID(TRIM(Applications!D1314),FIND(",",TRIM(Applications!D1314)&amp;",")+1,200)),FIND(",",TRIM(MID(TRIM(Applications!D1314),FIND(",",TRIM(Applications!D1314)&amp;",")+1,200))&amp;",")-1))),IFERROR(VLOOKUP(LOWER(TRIM(LEFT(TRIM(MID(TRIM(Applications!D1314),FIND(",",TRIM(Applications!D1314)&amp;",")+1,200)),FIND(",",TRIM(MID(TRIM(Applications!D1314),FIND(",",TRIM(Applications!D1314)&amp;",")+1,200))&amp;",")-1))),$U$2:$V$67,2,FALSE),"")))</f>
        <v/>
      </c>
      <c r="O1314" s="26">
        <f>IF(M1314="","",IF(N1314="",M1314,M1314&amp;", "&amp;N1314))</f>
        <v/>
      </c>
      <c r="P1314" s="26">
        <f>IF(O1314="","",IF(COUNTIF(O$2:O1314,O1314)=1,COUNTIF(O$2:O$2000,O1314)+(2001-ROW())/100000,""))</f>
        <v/>
      </c>
    </row>
    <row r="1315">
      <c r="A1315" s="26">
        <f>IF(AND(ISNUMBER(Applications!A1315),ISNUMBER(Applications!M1315),OR(UPPER(TRIM(Applications!I1315))="INTERVIEWING",UPPER(TRIM(Applications!I1315))="REJECTED",UPPER(TRIM(Applications!I1315))="OFFER")),IF(Applications!M1315&gt;=Applications!A1315,Applications!M1315-Applications!A1315,""),"")</f>
        <v/>
      </c>
      <c r="B1315" s="26">
        <f>IF(AND(D1315=1,ISNUMBER(Applications!A1315)),WEEKDAY(Applications!A1315),"")</f>
        <v/>
      </c>
      <c r="C1315" s="27">
        <f>IF(AND(D1315=1,ISNUMBER(Applications!A1315)),Applications!A1315-WEEKDAY(Applications!A1315,3),"")</f>
        <v/>
      </c>
      <c r="D1315" s="26">
        <f>IF(OR(UPPER(TRIM(Applications!I1315))="APPLIED",UPPER(TRIM(Applications!I1315))="INTERVIEWING",UPPER(TRIM(Applications!I1315))="REJECTED",UPPER(TRIM(Applications!I1315))="OFFER"),1,0)</f>
        <v/>
      </c>
      <c r="E1315" s="26">
        <f>IF(AND(ISNUMBER(Applications!M1315),OR(N(Applications!O1315)&gt;0,UPPER(TRIM(Applications!I1315))="INTERVIEWING",UPPER(TRIM(Applications!I1315))="OFFER")),Applications!M1315-WEEKDAY(Applications!M1315,3),"")</f>
        <v/>
      </c>
      <c r="F1315" s="26">
        <f>IF(AND(UPPER(TRIM(Applications!I1315))="SKIPPED",ISNUMBER(Applications!A1315)),Applications!A1315-WEEKDAY(Applications!A1315,3),"")</f>
        <v/>
      </c>
      <c r="G1315" s="26">
        <f>IF(AND(UPPER(TRIM(Applications!I1315))="BOOKMARKED",ISNUMBER(Applications!A1315)),Applications!A1315-WEEKDAY(Applications!A1315,3),"")</f>
        <v/>
      </c>
      <c r="H1315" s="26">
        <f>IF(AND(UPPER(TRIM(Applications!I1315))="NOT APPLIED",ISNUMBER(Applications!A1315)),Applications!A1315-WEEKDAY(Applications!A1315,3),"")</f>
        <v/>
      </c>
      <c r="I1315" s="26">
        <f>IF(AND(UPPER(TRIM(Applications!I1315))="REJECTED",ISNUMBER(Applications!M1315)),Applications!M1315-WEEKDAY(Applications!M1315,3),"")</f>
        <v/>
      </c>
      <c r="J1315" s="26">
        <f>IF(AND(UPPER(TRIM(Applications!I1315))="OFFER",ISNUMBER(Applications!M1315)),Applications!M1315-WEEKDAY(Applications!M1315,3),"")</f>
        <v/>
      </c>
      <c r="K1315" s="26">
        <f>IF(TRIM(Applications!J1315)="","",IFERROR(LOOKUP(2,1/ISNUMBER(SEARCH($R$2:$R$25,Applications!J1315)),$S$2:$S$25),""))</f>
        <v/>
      </c>
      <c r="L1315" s="26">
        <f>IF(K1315="","",IF(COUNTIF(K$2:K1315,K1315)=1,COUNTIF(K$2:K$2000,K1315)+(2001-ROW())/100000,""))</f>
        <v/>
      </c>
      <c r="M1315" s="26">
        <f>IF(TRIM(Applications!D1315)="","",TRIM(LEFT(TRIM(Applications!D1315),FIND(",",TRIM(Applications!D1315)&amp;",")-1)))</f>
        <v/>
      </c>
      <c r="N1315" s="26">
        <f>IF(M1315="","",IF(LEN(TRIM(LEFT(TRIM(MID(TRIM(Applications!D1315),FIND(",",TRIM(Applications!D1315)&amp;",")+1,200)),FIND(",",TRIM(MID(TRIM(Applications!D1315),FIND(",",TRIM(Applications!D1315)&amp;",")+1,200))&amp;",")-1)))=2,UPPER(TRIM(LEFT(TRIM(MID(TRIM(Applications!D1315),FIND(",",TRIM(Applications!D1315)&amp;",")+1,200)),FIND(",",TRIM(MID(TRIM(Applications!D1315),FIND(",",TRIM(Applications!D1315)&amp;",")+1,200))&amp;",")-1))),IFERROR(VLOOKUP(LOWER(TRIM(LEFT(TRIM(MID(TRIM(Applications!D1315),FIND(",",TRIM(Applications!D1315)&amp;",")+1,200)),FIND(",",TRIM(MID(TRIM(Applications!D1315),FIND(",",TRIM(Applications!D1315)&amp;",")+1,200))&amp;",")-1))),$U$2:$V$67,2,FALSE),"")))</f>
        <v/>
      </c>
      <c r="O1315" s="26">
        <f>IF(M1315="","",IF(N1315="",M1315,M1315&amp;", "&amp;N1315))</f>
        <v/>
      </c>
      <c r="P1315" s="26">
        <f>IF(O1315="","",IF(COUNTIF(O$2:O1315,O1315)=1,COUNTIF(O$2:O$2000,O1315)+(2001-ROW())/100000,""))</f>
        <v/>
      </c>
    </row>
    <row r="1316">
      <c r="A1316" s="26">
        <f>IF(AND(ISNUMBER(Applications!A1316),ISNUMBER(Applications!M1316),OR(UPPER(TRIM(Applications!I1316))="INTERVIEWING",UPPER(TRIM(Applications!I1316))="REJECTED",UPPER(TRIM(Applications!I1316))="OFFER")),IF(Applications!M1316&gt;=Applications!A1316,Applications!M1316-Applications!A1316,""),"")</f>
        <v/>
      </c>
      <c r="B1316" s="26">
        <f>IF(AND(D1316=1,ISNUMBER(Applications!A1316)),WEEKDAY(Applications!A1316),"")</f>
        <v/>
      </c>
      <c r="C1316" s="27">
        <f>IF(AND(D1316=1,ISNUMBER(Applications!A1316)),Applications!A1316-WEEKDAY(Applications!A1316,3),"")</f>
        <v/>
      </c>
      <c r="D1316" s="26">
        <f>IF(OR(UPPER(TRIM(Applications!I1316))="APPLIED",UPPER(TRIM(Applications!I1316))="INTERVIEWING",UPPER(TRIM(Applications!I1316))="REJECTED",UPPER(TRIM(Applications!I1316))="OFFER"),1,0)</f>
        <v/>
      </c>
      <c r="E1316" s="26">
        <f>IF(AND(ISNUMBER(Applications!M1316),OR(N(Applications!O1316)&gt;0,UPPER(TRIM(Applications!I1316))="INTERVIEWING",UPPER(TRIM(Applications!I1316))="OFFER")),Applications!M1316-WEEKDAY(Applications!M1316,3),"")</f>
        <v/>
      </c>
      <c r="F1316" s="26">
        <f>IF(AND(UPPER(TRIM(Applications!I1316))="SKIPPED",ISNUMBER(Applications!A1316)),Applications!A1316-WEEKDAY(Applications!A1316,3),"")</f>
        <v/>
      </c>
      <c r="G1316" s="26">
        <f>IF(AND(UPPER(TRIM(Applications!I1316))="BOOKMARKED",ISNUMBER(Applications!A1316)),Applications!A1316-WEEKDAY(Applications!A1316,3),"")</f>
        <v/>
      </c>
      <c r="H1316" s="26">
        <f>IF(AND(UPPER(TRIM(Applications!I1316))="NOT APPLIED",ISNUMBER(Applications!A1316)),Applications!A1316-WEEKDAY(Applications!A1316,3),"")</f>
        <v/>
      </c>
      <c r="I1316" s="26">
        <f>IF(AND(UPPER(TRIM(Applications!I1316))="REJECTED",ISNUMBER(Applications!M1316)),Applications!M1316-WEEKDAY(Applications!M1316,3),"")</f>
        <v/>
      </c>
      <c r="J1316" s="26">
        <f>IF(AND(UPPER(TRIM(Applications!I1316))="OFFER",ISNUMBER(Applications!M1316)),Applications!M1316-WEEKDAY(Applications!M1316,3),"")</f>
        <v/>
      </c>
      <c r="K1316" s="26">
        <f>IF(TRIM(Applications!J1316)="","",IFERROR(LOOKUP(2,1/ISNUMBER(SEARCH($R$2:$R$25,Applications!J1316)),$S$2:$S$25),""))</f>
        <v/>
      </c>
      <c r="L1316" s="26">
        <f>IF(K1316="","",IF(COUNTIF(K$2:K1316,K1316)=1,COUNTIF(K$2:K$2000,K1316)+(2001-ROW())/100000,""))</f>
        <v/>
      </c>
      <c r="M1316" s="26">
        <f>IF(TRIM(Applications!D1316)="","",TRIM(LEFT(TRIM(Applications!D1316),FIND(",",TRIM(Applications!D1316)&amp;",")-1)))</f>
        <v/>
      </c>
      <c r="N1316" s="26">
        <f>IF(M1316="","",IF(LEN(TRIM(LEFT(TRIM(MID(TRIM(Applications!D1316),FIND(",",TRIM(Applications!D1316)&amp;",")+1,200)),FIND(",",TRIM(MID(TRIM(Applications!D1316),FIND(",",TRIM(Applications!D1316)&amp;",")+1,200))&amp;",")-1)))=2,UPPER(TRIM(LEFT(TRIM(MID(TRIM(Applications!D1316),FIND(",",TRIM(Applications!D1316)&amp;",")+1,200)),FIND(",",TRIM(MID(TRIM(Applications!D1316),FIND(",",TRIM(Applications!D1316)&amp;",")+1,200))&amp;",")-1))),IFERROR(VLOOKUP(LOWER(TRIM(LEFT(TRIM(MID(TRIM(Applications!D1316),FIND(",",TRIM(Applications!D1316)&amp;",")+1,200)),FIND(",",TRIM(MID(TRIM(Applications!D1316),FIND(",",TRIM(Applications!D1316)&amp;",")+1,200))&amp;",")-1))),$U$2:$V$67,2,FALSE),"")))</f>
        <v/>
      </c>
      <c r="O1316" s="26">
        <f>IF(M1316="","",IF(N1316="",M1316,M1316&amp;", "&amp;N1316))</f>
        <v/>
      </c>
      <c r="P1316" s="26">
        <f>IF(O1316="","",IF(COUNTIF(O$2:O1316,O1316)=1,COUNTIF(O$2:O$2000,O1316)+(2001-ROW())/100000,""))</f>
        <v/>
      </c>
    </row>
    <row r="1317">
      <c r="A1317" s="26">
        <f>IF(AND(ISNUMBER(Applications!A1317),ISNUMBER(Applications!M1317),OR(UPPER(TRIM(Applications!I1317))="INTERVIEWING",UPPER(TRIM(Applications!I1317))="REJECTED",UPPER(TRIM(Applications!I1317))="OFFER")),IF(Applications!M1317&gt;=Applications!A1317,Applications!M1317-Applications!A1317,""),"")</f>
        <v/>
      </c>
      <c r="B1317" s="26">
        <f>IF(AND(D1317=1,ISNUMBER(Applications!A1317)),WEEKDAY(Applications!A1317),"")</f>
        <v/>
      </c>
      <c r="C1317" s="27">
        <f>IF(AND(D1317=1,ISNUMBER(Applications!A1317)),Applications!A1317-WEEKDAY(Applications!A1317,3),"")</f>
        <v/>
      </c>
      <c r="D1317" s="26">
        <f>IF(OR(UPPER(TRIM(Applications!I1317))="APPLIED",UPPER(TRIM(Applications!I1317))="INTERVIEWING",UPPER(TRIM(Applications!I1317))="REJECTED",UPPER(TRIM(Applications!I1317))="OFFER"),1,0)</f>
        <v/>
      </c>
      <c r="E1317" s="26">
        <f>IF(AND(ISNUMBER(Applications!M1317),OR(N(Applications!O1317)&gt;0,UPPER(TRIM(Applications!I1317))="INTERVIEWING",UPPER(TRIM(Applications!I1317))="OFFER")),Applications!M1317-WEEKDAY(Applications!M1317,3),"")</f>
        <v/>
      </c>
      <c r="F1317" s="26">
        <f>IF(AND(UPPER(TRIM(Applications!I1317))="SKIPPED",ISNUMBER(Applications!A1317)),Applications!A1317-WEEKDAY(Applications!A1317,3),"")</f>
        <v/>
      </c>
      <c r="G1317" s="26">
        <f>IF(AND(UPPER(TRIM(Applications!I1317))="BOOKMARKED",ISNUMBER(Applications!A1317)),Applications!A1317-WEEKDAY(Applications!A1317,3),"")</f>
        <v/>
      </c>
      <c r="H1317" s="26">
        <f>IF(AND(UPPER(TRIM(Applications!I1317))="NOT APPLIED",ISNUMBER(Applications!A1317)),Applications!A1317-WEEKDAY(Applications!A1317,3),"")</f>
        <v/>
      </c>
      <c r="I1317" s="26">
        <f>IF(AND(UPPER(TRIM(Applications!I1317))="REJECTED",ISNUMBER(Applications!M1317)),Applications!M1317-WEEKDAY(Applications!M1317,3),"")</f>
        <v/>
      </c>
      <c r="J1317" s="26">
        <f>IF(AND(UPPER(TRIM(Applications!I1317))="OFFER",ISNUMBER(Applications!M1317)),Applications!M1317-WEEKDAY(Applications!M1317,3),"")</f>
        <v/>
      </c>
      <c r="K1317" s="26">
        <f>IF(TRIM(Applications!J1317)="","",IFERROR(LOOKUP(2,1/ISNUMBER(SEARCH($R$2:$R$25,Applications!J1317)),$S$2:$S$25),""))</f>
        <v/>
      </c>
      <c r="L1317" s="26">
        <f>IF(K1317="","",IF(COUNTIF(K$2:K1317,K1317)=1,COUNTIF(K$2:K$2000,K1317)+(2001-ROW())/100000,""))</f>
        <v/>
      </c>
      <c r="M1317" s="26">
        <f>IF(TRIM(Applications!D1317)="","",TRIM(LEFT(TRIM(Applications!D1317),FIND(",",TRIM(Applications!D1317)&amp;",")-1)))</f>
        <v/>
      </c>
      <c r="N1317" s="26">
        <f>IF(M1317="","",IF(LEN(TRIM(LEFT(TRIM(MID(TRIM(Applications!D1317),FIND(",",TRIM(Applications!D1317)&amp;",")+1,200)),FIND(",",TRIM(MID(TRIM(Applications!D1317),FIND(",",TRIM(Applications!D1317)&amp;",")+1,200))&amp;",")-1)))=2,UPPER(TRIM(LEFT(TRIM(MID(TRIM(Applications!D1317),FIND(",",TRIM(Applications!D1317)&amp;",")+1,200)),FIND(",",TRIM(MID(TRIM(Applications!D1317),FIND(",",TRIM(Applications!D1317)&amp;",")+1,200))&amp;",")-1))),IFERROR(VLOOKUP(LOWER(TRIM(LEFT(TRIM(MID(TRIM(Applications!D1317),FIND(",",TRIM(Applications!D1317)&amp;",")+1,200)),FIND(",",TRIM(MID(TRIM(Applications!D1317),FIND(",",TRIM(Applications!D1317)&amp;",")+1,200))&amp;",")-1))),$U$2:$V$67,2,FALSE),"")))</f>
        <v/>
      </c>
      <c r="O1317" s="26">
        <f>IF(M1317="","",IF(N1317="",M1317,M1317&amp;", "&amp;N1317))</f>
        <v/>
      </c>
      <c r="P1317" s="26">
        <f>IF(O1317="","",IF(COUNTIF(O$2:O1317,O1317)=1,COUNTIF(O$2:O$2000,O1317)+(2001-ROW())/100000,""))</f>
        <v/>
      </c>
    </row>
    <row r="1318">
      <c r="A1318" s="26">
        <f>IF(AND(ISNUMBER(Applications!A1318),ISNUMBER(Applications!M1318),OR(UPPER(TRIM(Applications!I1318))="INTERVIEWING",UPPER(TRIM(Applications!I1318))="REJECTED",UPPER(TRIM(Applications!I1318))="OFFER")),IF(Applications!M1318&gt;=Applications!A1318,Applications!M1318-Applications!A1318,""),"")</f>
        <v/>
      </c>
      <c r="B1318" s="26">
        <f>IF(AND(D1318=1,ISNUMBER(Applications!A1318)),WEEKDAY(Applications!A1318),"")</f>
        <v/>
      </c>
      <c r="C1318" s="27">
        <f>IF(AND(D1318=1,ISNUMBER(Applications!A1318)),Applications!A1318-WEEKDAY(Applications!A1318,3),"")</f>
        <v/>
      </c>
      <c r="D1318" s="26">
        <f>IF(OR(UPPER(TRIM(Applications!I1318))="APPLIED",UPPER(TRIM(Applications!I1318))="INTERVIEWING",UPPER(TRIM(Applications!I1318))="REJECTED",UPPER(TRIM(Applications!I1318))="OFFER"),1,0)</f>
        <v/>
      </c>
      <c r="E1318" s="26">
        <f>IF(AND(ISNUMBER(Applications!M1318),OR(N(Applications!O1318)&gt;0,UPPER(TRIM(Applications!I1318))="INTERVIEWING",UPPER(TRIM(Applications!I1318))="OFFER")),Applications!M1318-WEEKDAY(Applications!M1318,3),"")</f>
        <v/>
      </c>
      <c r="F1318" s="26">
        <f>IF(AND(UPPER(TRIM(Applications!I1318))="SKIPPED",ISNUMBER(Applications!A1318)),Applications!A1318-WEEKDAY(Applications!A1318,3),"")</f>
        <v/>
      </c>
      <c r="G1318" s="26">
        <f>IF(AND(UPPER(TRIM(Applications!I1318))="BOOKMARKED",ISNUMBER(Applications!A1318)),Applications!A1318-WEEKDAY(Applications!A1318,3),"")</f>
        <v/>
      </c>
      <c r="H1318" s="26">
        <f>IF(AND(UPPER(TRIM(Applications!I1318))="NOT APPLIED",ISNUMBER(Applications!A1318)),Applications!A1318-WEEKDAY(Applications!A1318,3),"")</f>
        <v/>
      </c>
      <c r="I1318" s="26">
        <f>IF(AND(UPPER(TRIM(Applications!I1318))="REJECTED",ISNUMBER(Applications!M1318)),Applications!M1318-WEEKDAY(Applications!M1318,3),"")</f>
        <v/>
      </c>
      <c r="J1318" s="26">
        <f>IF(AND(UPPER(TRIM(Applications!I1318))="OFFER",ISNUMBER(Applications!M1318)),Applications!M1318-WEEKDAY(Applications!M1318,3),"")</f>
        <v/>
      </c>
      <c r="K1318" s="26">
        <f>IF(TRIM(Applications!J1318)="","",IFERROR(LOOKUP(2,1/ISNUMBER(SEARCH($R$2:$R$25,Applications!J1318)),$S$2:$S$25),""))</f>
        <v/>
      </c>
      <c r="L1318" s="26">
        <f>IF(K1318="","",IF(COUNTIF(K$2:K1318,K1318)=1,COUNTIF(K$2:K$2000,K1318)+(2001-ROW())/100000,""))</f>
        <v/>
      </c>
      <c r="M1318" s="26">
        <f>IF(TRIM(Applications!D1318)="","",TRIM(LEFT(TRIM(Applications!D1318),FIND(",",TRIM(Applications!D1318)&amp;",")-1)))</f>
        <v/>
      </c>
      <c r="N1318" s="26">
        <f>IF(M1318="","",IF(LEN(TRIM(LEFT(TRIM(MID(TRIM(Applications!D1318),FIND(",",TRIM(Applications!D1318)&amp;",")+1,200)),FIND(",",TRIM(MID(TRIM(Applications!D1318),FIND(",",TRIM(Applications!D1318)&amp;",")+1,200))&amp;",")-1)))=2,UPPER(TRIM(LEFT(TRIM(MID(TRIM(Applications!D1318),FIND(",",TRIM(Applications!D1318)&amp;",")+1,200)),FIND(",",TRIM(MID(TRIM(Applications!D1318),FIND(",",TRIM(Applications!D1318)&amp;",")+1,200))&amp;",")-1))),IFERROR(VLOOKUP(LOWER(TRIM(LEFT(TRIM(MID(TRIM(Applications!D1318),FIND(",",TRIM(Applications!D1318)&amp;",")+1,200)),FIND(",",TRIM(MID(TRIM(Applications!D1318),FIND(",",TRIM(Applications!D1318)&amp;",")+1,200))&amp;",")-1))),$U$2:$V$67,2,FALSE),"")))</f>
        <v/>
      </c>
      <c r="O1318" s="26">
        <f>IF(M1318="","",IF(N1318="",M1318,M1318&amp;", "&amp;N1318))</f>
        <v/>
      </c>
      <c r="P1318" s="26">
        <f>IF(O1318="","",IF(COUNTIF(O$2:O1318,O1318)=1,COUNTIF(O$2:O$2000,O1318)+(2001-ROW())/100000,""))</f>
        <v/>
      </c>
    </row>
    <row r="1319">
      <c r="A1319" s="26">
        <f>IF(AND(ISNUMBER(Applications!A1319),ISNUMBER(Applications!M1319),OR(UPPER(TRIM(Applications!I1319))="INTERVIEWING",UPPER(TRIM(Applications!I1319))="REJECTED",UPPER(TRIM(Applications!I1319))="OFFER")),IF(Applications!M1319&gt;=Applications!A1319,Applications!M1319-Applications!A1319,""),"")</f>
        <v/>
      </c>
      <c r="B1319" s="26">
        <f>IF(AND(D1319=1,ISNUMBER(Applications!A1319)),WEEKDAY(Applications!A1319),"")</f>
        <v/>
      </c>
      <c r="C1319" s="27">
        <f>IF(AND(D1319=1,ISNUMBER(Applications!A1319)),Applications!A1319-WEEKDAY(Applications!A1319,3),"")</f>
        <v/>
      </c>
      <c r="D1319" s="26">
        <f>IF(OR(UPPER(TRIM(Applications!I1319))="APPLIED",UPPER(TRIM(Applications!I1319))="INTERVIEWING",UPPER(TRIM(Applications!I1319))="REJECTED",UPPER(TRIM(Applications!I1319))="OFFER"),1,0)</f>
        <v/>
      </c>
      <c r="E1319" s="26">
        <f>IF(AND(ISNUMBER(Applications!M1319),OR(N(Applications!O1319)&gt;0,UPPER(TRIM(Applications!I1319))="INTERVIEWING",UPPER(TRIM(Applications!I1319))="OFFER")),Applications!M1319-WEEKDAY(Applications!M1319,3),"")</f>
        <v/>
      </c>
      <c r="F1319" s="26">
        <f>IF(AND(UPPER(TRIM(Applications!I1319))="SKIPPED",ISNUMBER(Applications!A1319)),Applications!A1319-WEEKDAY(Applications!A1319,3),"")</f>
        <v/>
      </c>
      <c r="G1319" s="26">
        <f>IF(AND(UPPER(TRIM(Applications!I1319))="BOOKMARKED",ISNUMBER(Applications!A1319)),Applications!A1319-WEEKDAY(Applications!A1319,3),"")</f>
        <v/>
      </c>
      <c r="H1319" s="26">
        <f>IF(AND(UPPER(TRIM(Applications!I1319))="NOT APPLIED",ISNUMBER(Applications!A1319)),Applications!A1319-WEEKDAY(Applications!A1319,3),"")</f>
        <v/>
      </c>
      <c r="I1319" s="26">
        <f>IF(AND(UPPER(TRIM(Applications!I1319))="REJECTED",ISNUMBER(Applications!M1319)),Applications!M1319-WEEKDAY(Applications!M1319,3),"")</f>
        <v/>
      </c>
      <c r="J1319" s="26">
        <f>IF(AND(UPPER(TRIM(Applications!I1319))="OFFER",ISNUMBER(Applications!M1319)),Applications!M1319-WEEKDAY(Applications!M1319,3),"")</f>
        <v/>
      </c>
      <c r="K1319" s="26">
        <f>IF(TRIM(Applications!J1319)="","",IFERROR(LOOKUP(2,1/ISNUMBER(SEARCH($R$2:$R$25,Applications!J1319)),$S$2:$S$25),""))</f>
        <v/>
      </c>
      <c r="L1319" s="26">
        <f>IF(K1319="","",IF(COUNTIF(K$2:K1319,K1319)=1,COUNTIF(K$2:K$2000,K1319)+(2001-ROW())/100000,""))</f>
        <v/>
      </c>
      <c r="M1319" s="26">
        <f>IF(TRIM(Applications!D1319)="","",TRIM(LEFT(TRIM(Applications!D1319),FIND(",",TRIM(Applications!D1319)&amp;",")-1)))</f>
        <v/>
      </c>
      <c r="N1319" s="26">
        <f>IF(M1319="","",IF(LEN(TRIM(LEFT(TRIM(MID(TRIM(Applications!D1319),FIND(",",TRIM(Applications!D1319)&amp;",")+1,200)),FIND(",",TRIM(MID(TRIM(Applications!D1319),FIND(",",TRIM(Applications!D1319)&amp;",")+1,200))&amp;",")-1)))=2,UPPER(TRIM(LEFT(TRIM(MID(TRIM(Applications!D1319),FIND(",",TRIM(Applications!D1319)&amp;",")+1,200)),FIND(",",TRIM(MID(TRIM(Applications!D1319),FIND(",",TRIM(Applications!D1319)&amp;",")+1,200))&amp;",")-1))),IFERROR(VLOOKUP(LOWER(TRIM(LEFT(TRIM(MID(TRIM(Applications!D1319),FIND(",",TRIM(Applications!D1319)&amp;",")+1,200)),FIND(",",TRIM(MID(TRIM(Applications!D1319),FIND(",",TRIM(Applications!D1319)&amp;",")+1,200))&amp;",")-1))),$U$2:$V$67,2,FALSE),"")))</f>
        <v/>
      </c>
      <c r="O1319" s="26">
        <f>IF(M1319="","",IF(N1319="",M1319,M1319&amp;", "&amp;N1319))</f>
        <v/>
      </c>
      <c r="P1319" s="26">
        <f>IF(O1319="","",IF(COUNTIF(O$2:O1319,O1319)=1,COUNTIF(O$2:O$2000,O1319)+(2001-ROW())/100000,""))</f>
        <v/>
      </c>
    </row>
    <row r="1320">
      <c r="A1320" s="26">
        <f>IF(AND(ISNUMBER(Applications!A1320),ISNUMBER(Applications!M1320),OR(UPPER(TRIM(Applications!I1320))="INTERVIEWING",UPPER(TRIM(Applications!I1320))="REJECTED",UPPER(TRIM(Applications!I1320))="OFFER")),IF(Applications!M1320&gt;=Applications!A1320,Applications!M1320-Applications!A1320,""),"")</f>
        <v/>
      </c>
      <c r="B1320" s="26">
        <f>IF(AND(D1320=1,ISNUMBER(Applications!A1320)),WEEKDAY(Applications!A1320),"")</f>
        <v/>
      </c>
      <c r="C1320" s="27">
        <f>IF(AND(D1320=1,ISNUMBER(Applications!A1320)),Applications!A1320-WEEKDAY(Applications!A1320,3),"")</f>
        <v/>
      </c>
      <c r="D1320" s="26">
        <f>IF(OR(UPPER(TRIM(Applications!I1320))="APPLIED",UPPER(TRIM(Applications!I1320))="INTERVIEWING",UPPER(TRIM(Applications!I1320))="REJECTED",UPPER(TRIM(Applications!I1320))="OFFER"),1,0)</f>
        <v/>
      </c>
      <c r="E1320" s="26">
        <f>IF(AND(ISNUMBER(Applications!M1320),OR(N(Applications!O1320)&gt;0,UPPER(TRIM(Applications!I1320))="INTERVIEWING",UPPER(TRIM(Applications!I1320))="OFFER")),Applications!M1320-WEEKDAY(Applications!M1320,3),"")</f>
        <v/>
      </c>
      <c r="F1320" s="26">
        <f>IF(AND(UPPER(TRIM(Applications!I1320))="SKIPPED",ISNUMBER(Applications!A1320)),Applications!A1320-WEEKDAY(Applications!A1320,3),"")</f>
        <v/>
      </c>
      <c r="G1320" s="26">
        <f>IF(AND(UPPER(TRIM(Applications!I1320))="BOOKMARKED",ISNUMBER(Applications!A1320)),Applications!A1320-WEEKDAY(Applications!A1320,3),"")</f>
        <v/>
      </c>
      <c r="H1320" s="26">
        <f>IF(AND(UPPER(TRIM(Applications!I1320))="NOT APPLIED",ISNUMBER(Applications!A1320)),Applications!A1320-WEEKDAY(Applications!A1320,3),"")</f>
        <v/>
      </c>
      <c r="I1320" s="26">
        <f>IF(AND(UPPER(TRIM(Applications!I1320))="REJECTED",ISNUMBER(Applications!M1320)),Applications!M1320-WEEKDAY(Applications!M1320,3),"")</f>
        <v/>
      </c>
      <c r="J1320" s="26">
        <f>IF(AND(UPPER(TRIM(Applications!I1320))="OFFER",ISNUMBER(Applications!M1320)),Applications!M1320-WEEKDAY(Applications!M1320,3),"")</f>
        <v/>
      </c>
      <c r="K1320" s="26">
        <f>IF(TRIM(Applications!J1320)="","",IFERROR(LOOKUP(2,1/ISNUMBER(SEARCH($R$2:$R$25,Applications!J1320)),$S$2:$S$25),""))</f>
        <v/>
      </c>
      <c r="L1320" s="26">
        <f>IF(K1320="","",IF(COUNTIF(K$2:K1320,K1320)=1,COUNTIF(K$2:K$2000,K1320)+(2001-ROW())/100000,""))</f>
        <v/>
      </c>
      <c r="M1320" s="26">
        <f>IF(TRIM(Applications!D1320)="","",TRIM(LEFT(TRIM(Applications!D1320),FIND(",",TRIM(Applications!D1320)&amp;",")-1)))</f>
        <v/>
      </c>
      <c r="N1320" s="26">
        <f>IF(M1320="","",IF(LEN(TRIM(LEFT(TRIM(MID(TRIM(Applications!D1320),FIND(",",TRIM(Applications!D1320)&amp;",")+1,200)),FIND(",",TRIM(MID(TRIM(Applications!D1320),FIND(",",TRIM(Applications!D1320)&amp;",")+1,200))&amp;",")-1)))=2,UPPER(TRIM(LEFT(TRIM(MID(TRIM(Applications!D1320),FIND(",",TRIM(Applications!D1320)&amp;",")+1,200)),FIND(",",TRIM(MID(TRIM(Applications!D1320),FIND(",",TRIM(Applications!D1320)&amp;",")+1,200))&amp;",")-1))),IFERROR(VLOOKUP(LOWER(TRIM(LEFT(TRIM(MID(TRIM(Applications!D1320),FIND(",",TRIM(Applications!D1320)&amp;",")+1,200)),FIND(",",TRIM(MID(TRIM(Applications!D1320),FIND(",",TRIM(Applications!D1320)&amp;",")+1,200))&amp;",")-1))),$U$2:$V$67,2,FALSE),"")))</f>
        <v/>
      </c>
      <c r="O1320" s="26">
        <f>IF(M1320="","",IF(N1320="",M1320,M1320&amp;", "&amp;N1320))</f>
        <v/>
      </c>
      <c r="P1320" s="26">
        <f>IF(O1320="","",IF(COUNTIF(O$2:O1320,O1320)=1,COUNTIF(O$2:O$2000,O1320)+(2001-ROW())/100000,""))</f>
        <v/>
      </c>
    </row>
    <row r="1321">
      <c r="A1321" s="26">
        <f>IF(AND(ISNUMBER(Applications!A1321),ISNUMBER(Applications!M1321),OR(UPPER(TRIM(Applications!I1321))="INTERVIEWING",UPPER(TRIM(Applications!I1321))="REJECTED",UPPER(TRIM(Applications!I1321))="OFFER")),IF(Applications!M1321&gt;=Applications!A1321,Applications!M1321-Applications!A1321,""),"")</f>
        <v/>
      </c>
      <c r="B1321" s="26">
        <f>IF(AND(D1321=1,ISNUMBER(Applications!A1321)),WEEKDAY(Applications!A1321),"")</f>
        <v/>
      </c>
      <c r="C1321" s="27">
        <f>IF(AND(D1321=1,ISNUMBER(Applications!A1321)),Applications!A1321-WEEKDAY(Applications!A1321,3),"")</f>
        <v/>
      </c>
      <c r="D1321" s="26">
        <f>IF(OR(UPPER(TRIM(Applications!I1321))="APPLIED",UPPER(TRIM(Applications!I1321))="INTERVIEWING",UPPER(TRIM(Applications!I1321))="REJECTED",UPPER(TRIM(Applications!I1321))="OFFER"),1,0)</f>
        <v/>
      </c>
      <c r="E1321" s="26">
        <f>IF(AND(ISNUMBER(Applications!M1321),OR(N(Applications!O1321)&gt;0,UPPER(TRIM(Applications!I1321))="INTERVIEWING",UPPER(TRIM(Applications!I1321))="OFFER")),Applications!M1321-WEEKDAY(Applications!M1321,3),"")</f>
        <v/>
      </c>
      <c r="F1321" s="26">
        <f>IF(AND(UPPER(TRIM(Applications!I1321))="SKIPPED",ISNUMBER(Applications!A1321)),Applications!A1321-WEEKDAY(Applications!A1321,3),"")</f>
        <v/>
      </c>
      <c r="G1321" s="26">
        <f>IF(AND(UPPER(TRIM(Applications!I1321))="BOOKMARKED",ISNUMBER(Applications!A1321)),Applications!A1321-WEEKDAY(Applications!A1321,3),"")</f>
        <v/>
      </c>
      <c r="H1321" s="26">
        <f>IF(AND(UPPER(TRIM(Applications!I1321))="NOT APPLIED",ISNUMBER(Applications!A1321)),Applications!A1321-WEEKDAY(Applications!A1321,3),"")</f>
        <v/>
      </c>
      <c r="I1321" s="26">
        <f>IF(AND(UPPER(TRIM(Applications!I1321))="REJECTED",ISNUMBER(Applications!M1321)),Applications!M1321-WEEKDAY(Applications!M1321,3),"")</f>
        <v/>
      </c>
      <c r="J1321" s="26">
        <f>IF(AND(UPPER(TRIM(Applications!I1321))="OFFER",ISNUMBER(Applications!M1321)),Applications!M1321-WEEKDAY(Applications!M1321,3),"")</f>
        <v/>
      </c>
      <c r="K1321" s="26">
        <f>IF(TRIM(Applications!J1321)="","",IFERROR(LOOKUP(2,1/ISNUMBER(SEARCH($R$2:$R$25,Applications!J1321)),$S$2:$S$25),""))</f>
        <v/>
      </c>
      <c r="L1321" s="26">
        <f>IF(K1321="","",IF(COUNTIF(K$2:K1321,K1321)=1,COUNTIF(K$2:K$2000,K1321)+(2001-ROW())/100000,""))</f>
        <v/>
      </c>
      <c r="M1321" s="26">
        <f>IF(TRIM(Applications!D1321)="","",TRIM(LEFT(TRIM(Applications!D1321),FIND(",",TRIM(Applications!D1321)&amp;",")-1)))</f>
        <v/>
      </c>
      <c r="N1321" s="26">
        <f>IF(M1321="","",IF(LEN(TRIM(LEFT(TRIM(MID(TRIM(Applications!D1321),FIND(",",TRIM(Applications!D1321)&amp;",")+1,200)),FIND(",",TRIM(MID(TRIM(Applications!D1321),FIND(",",TRIM(Applications!D1321)&amp;",")+1,200))&amp;",")-1)))=2,UPPER(TRIM(LEFT(TRIM(MID(TRIM(Applications!D1321),FIND(",",TRIM(Applications!D1321)&amp;",")+1,200)),FIND(",",TRIM(MID(TRIM(Applications!D1321),FIND(",",TRIM(Applications!D1321)&amp;",")+1,200))&amp;",")-1))),IFERROR(VLOOKUP(LOWER(TRIM(LEFT(TRIM(MID(TRIM(Applications!D1321),FIND(",",TRIM(Applications!D1321)&amp;",")+1,200)),FIND(",",TRIM(MID(TRIM(Applications!D1321),FIND(",",TRIM(Applications!D1321)&amp;",")+1,200))&amp;",")-1))),$U$2:$V$67,2,FALSE),"")))</f>
        <v/>
      </c>
      <c r="O1321" s="26">
        <f>IF(M1321="","",IF(N1321="",M1321,M1321&amp;", "&amp;N1321))</f>
        <v/>
      </c>
      <c r="P1321" s="26">
        <f>IF(O1321="","",IF(COUNTIF(O$2:O1321,O1321)=1,COUNTIF(O$2:O$2000,O1321)+(2001-ROW())/100000,""))</f>
        <v/>
      </c>
    </row>
    <row r="1322">
      <c r="A1322" s="26">
        <f>IF(AND(ISNUMBER(Applications!A1322),ISNUMBER(Applications!M1322),OR(UPPER(TRIM(Applications!I1322))="INTERVIEWING",UPPER(TRIM(Applications!I1322))="REJECTED",UPPER(TRIM(Applications!I1322))="OFFER")),IF(Applications!M1322&gt;=Applications!A1322,Applications!M1322-Applications!A1322,""),"")</f>
        <v/>
      </c>
      <c r="B1322" s="26">
        <f>IF(AND(D1322=1,ISNUMBER(Applications!A1322)),WEEKDAY(Applications!A1322),"")</f>
        <v/>
      </c>
      <c r="C1322" s="27">
        <f>IF(AND(D1322=1,ISNUMBER(Applications!A1322)),Applications!A1322-WEEKDAY(Applications!A1322,3),"")</f>
        <v/>
      </c>
      <c r="D1322" s="26">
        <f>IF(OR(UPPER(TRIM(Applications!I1322))="APPLIED",UPPER(TRIM(Applications!I1322))="INTERVIEWING",UPPER(TRIM(Applications!I1322))="REJECTED",UPPER(TRIM(Applications!I1322))="OFFER"),1,0)</f>
        <v/>
      </c>
      <c r="E1322" s="26">
        <f>IF(AND(ISNUMBER(Applications!M1322),OR(N(Applications!O1322)&gt;0,UPPER(TRIM(Applications!I1322))="INTERVIEWING",UPPER(TRIM(Applications!I1322))="OFFER")),Applications!M1322-WEEKDAY(Applications!M1322,3),"")</f>
        <v/>
      </c>
      <c r="F1322" s="26">
        <f>IF(AND(UPPER(TRIM(Applications!I1322))="SKIPPED",ISNUMBER(Applications!A1322)),Applications!A1322-WEEKDAY(Applications!A1322,3),"")</f>
        <v/>
      </c>
      <c r="G1322" s="26">
        <f>IF(AND(UPPER(TRIM(Applications!I1322))="BOOKMARKED",ISNUMBER(Applications!A1322)),Applications!A1322-WEEKDAY(Applications!A1322,3),"")</f>
        <v/>
      </c>
      <c r="H1322" s="26">
        <f>IF(AND(UPPER(TRIM(Applications!I1322))="NOT APPLIED",ISNUMBER(Applications!A1322)),Applications!A1322-WEEKDAY(Applications!A1322,3),"")</f>
        <v/>
      </c>
      <c r="I1322" s="26">
        <f>IF(AND(UPPER(TRIM(Applications!I1322))="REJECTED",ISNUMBER(Applications!M1322)),Applications!M1322-WEEKDAY(Applications!M1322,3),"")</f>
        <v/>
      </c>
      <c r="J1322" s="26">
        <f>IF(AND(UPPER(TRIM(Applications!I1322))="OFFER",ISNUMBER(Applications!M1322)),Applications!M1322-WEEKDAY(Applications!M1322,3),"")</f>
        <v/>
      </c>
      <c r="K1322" s="26">
        <f>IF(TRIM(Applications!J1322)="","",IFERROR(LOOKUP(2,1/ISNUMBER(SEARCH($R$2:$R$25,Applications!J1322)),$S$2:$S$25),""))</f>
        <v/>
      </c>
      <c r="L1322" s="26">
        <f>IF(K1322="","",IF(COUNTIF(K$2:K1322,K1322)=1,COUNTIF(K$2:K$2000,K1322)+(2001-ROW())/100000,""))</f>
        <v/>
      </c>
      <c r="M1322" s="26">
        <f>IF(TRIM(Applications!D1322)="","",TRIM(LEFT(TRIM(Applications!D1322),FIND(",",TRIM(Applications!D1322)&amp;",")-1)))</f>
        <v/>
      </c>
      <c r="N1322" s="26">
        <f>IF(M1322="","",IF(LEN(TRIM(LEFT(TRIM(MID(TRIM(Applications!D1322),FIND(",",TRIM(Applications!D1322)&amp;",")+1,200)),FIND(",",TRIM(MID(TRIM(Applications!D1322),FIND(",",TRIM(Applications!D1322)&amp;",")+1,200))&amp;",")-1)))=2,UPPER(TRIM(LEFT(TRIM(MID(TRIM(Applications!D1322),FIND(",",TRIM(Applications!D1322)&amp;",")+1,200)),FIND(",",TRIM(MID(TRIM(Applications!D1322),FIND(",",TRIM(Applications!D1322)&amp;",")+1,200))&amp;",")-1))),IFERROR(VLOOKUP(LOWER(TRIM(LEFT(TRIM(MID(TRIM(Applications!D1322),FIND(",",TRIM(Applications!D1322)&amp;",")+1,200)),FIND(",",TRIM(MID(TRIM(Applications!D1322),FIND(",",TRIM(Applications!D1322)&amp;",")+1,200))&amp;",")-1))),$U$2:$V$67,2,FALSE),"")))</f>
        <v/>
      </c>
      <c r="O1322" s="26">
        <f>IF(M1322="","",IF(N1322="",M1322,M1322&amp;", "&amp;N1322))</f>
        <v/>
      </c>
      <c r="P1322" s="26">
        <f>IF(O1322="","",IF(COUNTIF(O$2:O1322,O1322)=1,COUNTIF(O$2:O$2000,O1322)+(2001-ROW())/100000,""))</f>
        <v/>
      </c>
    </row>
    <row r="1323">
      <c r="A1323" s="26">
        <f>IF(AND(ISNUMBER(Applications!A1323),ISNUMBER(Applications!M1323),OR(UPPER(TRIM(Applications!I1323))="INTERVIEWING",UPPER(TRIM(Applications!I1323))="REJECTED",UPPER(TRIM(Applications!I1323))="OFFER")),IF(Applications!M1323&gt;=Applications!A1323,Applications!M1323-Applications!A1323,""),"")</f>
        <v/>
      </c>
      <c r="B1323" s="26">
        <f>IF(AND(D1323=1,ISNUMBER(Applications!A1323)),WEEKDAY(Applications!A1323),"")</f>
        <v/>
      </c>
      <c r="C1323" s="27">
        <f>IF(AND(D1323=1,ISNUMBER(Applications!A1323)),Applications!A1323-WEEKDAY(Applications!A1323,3),"")</f>
        <v/>
      </c>
      <c r="D1323" s="26">
        <f>IF(OR(UPPER(TRIM(Applications!I1323))="APPLIED",UPPER(TRIM(Applications!I1323))="INTERVIEWING",UPPER(TRIM(Applications!I1323))="REJECTED",UPPER(TRIM(Applications!I1323))="OFFER"),1,0)</f>
        <v/>
      </c>
      <c r="E1323" s="26">
        <f>IF(AND(ISNUMBER(Applications!M1323),OR(N(Applications!O1323)&gt;0,UPPER(TRIM(Applications!I1323))="INTERVIEWING",UPPER(TRIM(Applications!I1323))="OFFER")),Applications!M1323-WEEKDAY(Applications!M1323,3),"")</f>
        <v/>
      </c>
      <c r="F1323" s="26">
        <f>IF(AND(UPPER(TRIM(Applications!I1323))="SKIPPED",ISNUMBER(Applications!A1323)),Applications!A1323-WEEKDAY(Applications!A1323,3),"")</f>
        <v/>
      </c>
      <c r="G1323" s="26">
        <f>IF(AND(UPPER(TRIM(Applications!I1323))="BOOKMARKED",ISNUMBER(Applications!A1323)),Applications!A1323-WEEKDAY(Applications!A1323,3),"")</f>
        <v/>
      </c>
      <c r="H1323" s="26">
        <f>IF(AND(UPPER(TRIM(Applications!I1323))="NOT APPLIED",ISNUMBER(Applications!A1323)),Applications!A1323-WEEKDAY(Applications!A1323,3),"")</f>
        <v/>
      </c>
      <c r="I1323" s="26">
        <f>IF(AND(UPPER(TRIM(Applications!I1323))="REJECTED",ISNUMBER(Applications!M1323)),Applications!M1323-WEEKDAY(Applications!M1323,3),"")</f>
        <v/>
      </c>
      <c r="J1323" s="26">
        <f>IF(AND(UPPER(TRIM(Applications!I1323))="OFFER",ISNUMBER(Applications!M1323)),Applications!M1323-WEEKDAY(Applications!M1323,3),"")</f>
        <v/>
      </c>
      <c r="K1323" s="26">
        <f>IF(TRIM(Applications!J1323)="","",IFERROR(LOOKUP(2,1/ISNUMBER(SEARCH($R$2:$R$25,Applications!J1323)),$S$2:$S$25),""))</f>
        <v/>
      </c>
      <c r="L1323" s="26">
        <f>IF(K1323="","",IF(COUNTIF(K$2:K1323,K1323)=1,COUNTIF(K$2:K$2000,K1323)+(2001-ROW())/100000,""))</f>
        <v/>
      </c>
      <c r="M1323" s="26">
        <f>IF(TRIM(Applications!D1323)="","",TRIM(LEFT(TRIM(Applications!D1323),FIND(",",TRIM(Applications!D1323)&amp;",")-1)))</f>
        <v/>
      </c>
      <c r="N1323" s="26">
        <f>IF(M1323="","",IF(LEN(TRIM(LEFT(TRIM(MID(TRIM(Applications!D1323),FIND(",",TRIM(Applications!D1323)&amp;",")+1,200)),FIND(",",TRIM(MID(TRIM(Applications!D1323),FIND(",",TRIM(Applications!D1323)&amp;",")+1,200))&amp;",")-1)))=2,UPPER(TRIM(LEFT(TRIM(MID(TRIM(Applications!D1323),FIND(",",TRIM(Applications!D1323)&amp;",")+1,200)),FIND(",",TRIM(MID(TRIM(Applications!D1323),FIND(",",TRIM(Applications!D1323)&amp;",")+1,200))&amp;",")-1))),IFERROR(VLOOKUP(LOWER(TRIM(LEFT(TRIM(MID(TRIM(Applications!D1323),FIND(",",TRIM(Applications!D1323)&amp;",")+1,200)),FIND(",",TRIM(MID(TRIM(Applications!D1323),FIND(",",TRIM(Applications!D1323)&amp;",")+1,200))&amp;",")-1))),$U$2:$V$67,2,FALSE),"")))</f>
        <v/>
      </c>
      <c r="O1323" s="26">
        <f>IF(M1323="","",IF(N1323="",M1323,M1323&amp;", "&amp;N1323))</f>
        <v/>
      </c>
      <c r="P1323" s="26">
        <f>IF(O1323="","",IF(COUNTIF(O$2:O1323,O1323)=1,COUNTIF(O$2:O$2000,O1323)+(2001-ROW())/100000,""))</f>
        <v/>
      </c>
    </row>
    <row r="1324">
      <c r="A1324" s="26">
        <f>IF(AND(ISNUMBER(Applications!A1324),ISNUMBER(Applications!M1324),OR(UPPER(TRIM(Applications!I1324))="INTERVIEWING",UPPER(TRIM(Applications!I1324))="REJECTED",UPPER(TRIM(Applications!I1324))="OFFER")),IF(Applications!M1324&gt;=Applications!A1324,Applications!M1324-Applications!A1324,""),"")</f>
        <v/>
      </c>
      <c r="B1324" s="26">
        <f>IF(AND(D1324=1,ISNUMBER(Applications!A1324)),WEEKDAY(Applications!A1324),"")</f>
        <v/>
      </c>
      <c r="C1324" s="27">
        <f>IF(AND(D1324=1,ISNUMBER(Applications!A1324)),Applications!A1324-WEEKDAY(Applications!A1324,3),"")</f>
        <v/>
      </c>
      <c r="D1324" s="26">
        <f>IF(OR(UPPER(TRIM(Applications!I1324))="APPLIED",UPPER(TRIM(Applications!I1324))="INTERVIEWING",UPPER(TRIM(Applications!I1324))="REJECTED",UPPER(TRIM(Applications!I1324))="OFFER"),1,0)</f>
        <v/>
      </c>
      <c r="E1324" s="26">
        <f>IF(AND(ISNUMBER(Applications!M1324),OR(N(Applications!O1324)&gt;0,UPPER(TRIM(Applications!I1324))="INTERVIEWING",UPPER(TRIM(Applications!I1324))="OFFER")),Applications!M1324-WEEKDAY(Applications!M1324,3),"")</f>
        <v/>
      </c>
      <c r="F1324" s="26">
        <f>IF(AND(UPPER(TRIM(Applications!I1324))="SKIPPED",ISNUMBER(Applications!A1324)),Applications!A1324-WEEKDAY(Applications!A1324,3),"")</f>
        <v/>
      </c>
      <c r="G1324" s="26">
        <f>IF(AND(UPPER(TRIM(Applications!I1324))="BOOKMARKED",ISNUMBER(Applications!A1324)),Applications!A1324-WEEKDAY(Applications!A1324,3),"")</f>
        <v/>
      </c>
      <c r="H1324" s="26">
        <f>IF(AND(UPPER(TRIM(Applications!I1324))="NOT APPLIED",ISNUMBER(Applications!A1324)),Applications!A1324-WEEKDAY(Applications!A1324,3),"")</f>
        <v/>
      </c>
      <c r="I1324" s="26">
        <f>IF(AND(UPPER(TRIM(Applications!I1324))="REJECTED",ISNUMBER(Applications!M1324)),Applications!M1324-WEEKDAY(Applications!M1324,3),"")</f>
        <v/>
      </c>
      <c r="J1324" s="26">
        <f>IF(AND(UPPER(TRIM(Applications!I1324))="OFFER",ISNUMBER(Applications!M1324)),Applications!M1324-WEEKDAY(Applications!M1324,3),"")</f>
        <v/>
      </c>
      <c r="K1324" s="26">
        <f>IF(TRIM(Applications!J1324)="","",IFERROR(LOOKUP(2,1/ISNUMBER(SEARCH($R$2:$R$25,Applications!J1324)),$S$2:$S$25),""))</f>
        <v/>
      </c>
      <c r="L1324" s="26">
        <f>IF(K1324="","",IF(COUNTIF(K$2:K1324,K1324)=1,COUNTIF(K$2:K$2000,K1324)+(2001-ROW())/100000,""))</f>
        <v/>
      </c>
      <c r="M1324" s="26">
        <f>IF(TRIM(Applications!D1324)="","",TRIM(LEFT(TRIM(Applications!D1324),FIND(",",TRIM(Applications!D1324)&amp;",")-1)))</f>
        <v/>
      </c>
      <c r="N1324" s="26">
        <f>IF(M1324="","",IF(LEN(TRIM(LEFT(TRIM(MID(TRIM(Applications!D1324),FIND(",",TRIM(Applications!D1324)&amp;",")+1,200)),FIND(",",TRIM(MID(TRIM(Applications!D1324),FIND(",",TRIM(Applications!D1324)&amp;",")+1,200))&amp;",")-1)))=2,UPPER(TRIM(LEFT(TRIM(MID(TRIM(Applications!D1324),FIND(",",TRIM(Applications!D1324)&amp;",")+1,200)),FIND(",",TRIM(MID(TRIM(Applications!D1324),FIND(",",TRIM(Applications!D1324)&amp;",")+1,200))&amp;",")-1))),IFERROR(VLOOKUP(LOWER(TRIM(LEFT(TRIM(MID(TRIM(Applications!D1324),FIND(",",TRIM(Applications!D1324)&amp;",")+1,200)),FIND(",",TRIM(MID(TRIM(Applications!D1324),FIND(",",TRIM(Applications!D1324)&amp;",")+1,200))&amp;",")-1))),$U$2:$V$67,2,FALSE),"")))</f>
        <v/>
      </c>
      <c r="O1324" s="26">
        <f>IF(M1324="","",IF(N1324="",M1324,M1324&amp;", "&amp;N1324))</f>
        <v/>
      </c>
      <c r="P1324" s="26">
        <f>IF(O1324="","",IF(COUNTIF(O$2:O1324,O1324)=1,COUNTIF(O$2:O$2000,O1324)+(2001-ROW())/100000,""))</f>
        <v/>
      </c>
    </row>
    <row r="1325">
      <c r="A1325" s="26">
        <f>IF(AND(ISNUMBER(Applications!A1325),ISNUMBER(Applications!M1325),OR(UPPER(TRIM(Applications!I1325))="INTERVIEWING",UPPER(TRIM(Applications!I1325))="REJECTED",UPPER(TRIM(Applications!I1325))="OFFER")),IF(Applications!M1325&gt;=Applications!A1325,Applications!M1325-Applications!A1325,""),"")</f>
        <v/>
      </c>
      <c r="B1325" s="26">
        <f>IF(AND(D1325=1,ISNUMBER(Applications!A1325)),WEEKDAY(Applications!A1325),"")</f>
        <v/>
      </c>
      <c r="C1325" s="27">
        <f>IF(AND(D1325=1,ISNUMBER(Applications!A1325)),Applications!A1325-WEEKDAY(Applications!A1325,3),"")</f>
        <v/>
      </c>
      <c r="D1325" s="26">
        <f>IF(OR(UPPER(TRIM(Applications!I1325))="APPLIED",UPPER(TRIM(Applications!I1325))="INTERVIEWING",UPPER(TRIM(Applications!I1325))="REJECTED",UPPER(TRIM(Applications!I1325))="OFFER"),1,0)</f>
        <v/>
      </c>
      <c r="E1325" s="26">
        <f>IF(AND(ISNUMBER(Applications!M1325),OR(N(Applications!O1325)&gt;0,UPPER(TRIM(Applications!I1325))="INTERVIEWING",UPPER(TRIM(Applications!I1325))="OFFER")),Applications!M1325-WEEKDAY(Applications!M1325,3),"")</f>
        <v/>
      </c>
      <c r="F1325" s="26">
        <f>IF(AND(UPPER(TRIM(Applications!I1325))="SKIPPED",ISNUMBER(Applications!A1325)),Applications!A1325-WEEKDAY(Applications!A1325,3),"")</f>
        <v/>
      </c>
      <c r="G1325" s="26">
        <f>IF(AND(UPPER(TRIM(Applications!I1325))="BOOKMARKED",ISNUMBER(Applications!A1325)),Applications!A1325-WEEKDAY(Applications!A1325,3),"")</f>
        <v/>
      </c>
      <c r="H1325" s="26">
        <f>IF(AND(UPPER(TRIM(Applications!I1325))="NOT APPLIED",ISNUMBER(Applications!A1325)),Applications!A1325-WEEKDAY(Applications!A1325,3),"")</f>
        <v/>
      </c>
      <c r="I1325" s="26">
        <f>IF(AND(UPPER(TRIM(Applications!I1325))="REJECTED",ISNUMBER(Applications!M1325)),Applications!M1325-WEEKDAY(Applications!M1325,3),"")</f>
        <v/>
      </c>
      <c r="J1325" s="26">
        <f>IF(AND(UPPER(TRIM(Applications!I1325))="OFFER",ISNUMBER(Applications!M1325)),Applications!M1325-WEEKDAY(Applications!M1325,3),"")</f>
        <v/>
      </c>
      <c r="K1325" s="26">
        <f>IF(TRIM(Applications!J1325)="","",IFERROR(LOOKUP(2,1/ISNUMBER(SEARCH($R$2:$R$25,Applications!J1325)),$S$2:$S$25),""))</f>
        <v/>
      </c>
      <c r="L1325" s="26">
        <f>IF(K1325="","",IF(COUNTIF(K$2:K1325,K1325)=1,COUNTIF(K$2:K$2000,K1325)+(2001-ROW())/100000,""))</f>
        <v/>
      </c>
      <c r="M1325" s="26">
        <f>IF(TRIM(Applications!D1325)="","",TRIM(LEFT(TRIM(Applications!D1325),FIND(",",TRIM(Applications!D1325)&amp;",")-1)))</f>
        <v/>
      </c>
      <c r="N1325" s="26">
        <f>IF(M1325="","",IF(LEN(TRIM(LEFT(TRIM(MID(TRIM(Applications!D1325),FIND(",",TRIM(Applications!D1325)&amp;",")+1,200)),FIND(",",TRIM(MID(TRIM(Applications!D1325),FIND(",",TRIM(Applications!D1325)&amp;",")+1,200))&amp;",")-1)))=2,UPPER(TRIM(LEFT(TRIM(MID(TRIM(Applications!D1325),FIND(",",TRIM(Applications!D1325)&amp;",")+1,200)),FIND(",",TRIM(MID(TRIM(Applications!D1325),FIND(",",TRIM(Applications!D1325)&amp;",")+1,200))&amp;",")-1))),IFERROR(VLOOKUP(LOWER(TRIM(LEFT(TRIM(MID(TRIM(Applications!D1325),FIND(",",TRIM(Applications!D1325)&amp;",")+1,200)),FIND(",",TRIM(MID(TRIM(Applications!D1325),FIND(",",TRIM(Applications!D1325)&amp;",")+1,200))&amp;",")-1))),$U$2:$V$67,2,FALSE),"")))</f>
        <v/>
      </c>
      <c r="O1325" s="26">
        <f>IF(M1325="","",IF(N1325="",M1325,M1325&amp;", "&amp;N1325))</f>
        <v/>
      </c>
      <c r="P1325" s="26">
        <f>IF(O1325="","",IF(COUNTIF(O$2:O1325,O1325)=1,COUNTIF(O$2:O$2000,O1325)+(2001-ROW())/100000,""))</f>
        <v/>
      </c>
    </row>
    <row r="1326">
      <c r="A1326" s="26">
        <f>IF(AND(ISNUMBER(Applications!A1326),ISNUMBER(Applications!M1326),OR(UPPER(TRIM(Applications!I1326))="INTERVIEWING",UPPER(TRIM(Applications!I1326))="REJECTED",UPPER(TRIM(Applications!I1326))="OFFER")),IF(Applications!M1326&gt;=Applications!A1326,Applications!M1326-Applications!A1326,""),"")</f>
        <v/>
      </c>
      <c r="B1326" s="26">
        <f>IF(AND(D1326=1,ISNUMBER(Applications!A1326)),WEEKDAY(Applications!A1326),"")</f>
        <v/>
      </c>
      <c r="C1326" s="27">
        <f>IF(AND(D1326=1,ISNUMBER(Applications!A1326)),Applications!A1326-WEEKDAY(Applications!A1326,3),"")</f>
        <v/>
      </c>
      <c r="D1326" s="26">
        <f>IF(OR(UPPER(TRIM(Applications!I1326))="APPLIED",UPPER(TRIM(Applications!I1326))="INTERVIEWING",UPPER(TRIM(Applications!I1326))="REJECTED",UPPER(TRIM(Applications!I1326))="OFFER"),1,0)</f>
        <v/>
      </c>
      <c r="E1326" s="26">
        <f>IF(AND(ISNUMBER(Applications!M1326),OR(N(Applications!O1326)&gt;0,UPPER(TRIM(Applications!I1326))="INTERVIEWING",UPPER(TRIM(Applications!I1326))="OFFER")),Applications!M1326-WEEKDAY(Applications!M1326,3),"")</f>
        <v/>
      </c>
      <c r="F1326" s="26">
        <f>IF(AND(UPPER(TRIM(Applications!I1326))="SKIPPED",ISNUMBER(Applications!A1326)),Applications!A1326-WEEKDAY(Applications!A1326,3),"")</f>
        <v/>
      </c>
      <c r="G1326" s="26">
        <f>IF(AND(UPPER(TRIM(Applications!I1326))="BOOKMARKED",ISNUMBER(Applications!A1326)),Applications!A1326-WEEKDAY(Applications!A1326,3),"")</f>
        <v/>
      </c>
      <c r="H1326" s="26">
        <f>IF(AND(UPPER(TRIM(Applications!I1326))="NOT APPLIED",ISNUMBER(Applications!A1326)),Applications!A1326-WEEKDAY(Applications!A1326,3),"")</f>
        <v/>
      </c>
      <c r="I1326" s="26">
        <f>IF(AND(UPPER(TRIM(Applications!I1326))="REJECTED",ISNUMBER(Applications!M1326)),Applications!M1326-WEEKDAY(Applications!M1326,3),"")</f>
        <v/>
      </c>
      <c r="J1326" s="26">
        <f>IF(AND(UPPER(TRIM(Applications!I1326))="OFFER",ISNUMBER(Applications!M1326)),Applications!M1326-WEEKDAY(Applications!M1326,3),"")</f>
        <v/>
      </c>
      <c r="K1326" s="26">
        <f>IF(TRIM(Applications!J1326)="","",IFERROR(LOOKUP(2,1/ISNUMBER(SEARCH($R$2:$R$25,Applications!J1326)),$S$2:$S$25),""))</f>
        <v/>
      </c>
      <c r="L1326" s="26">
        <f>IF(K1326="","",IF(COUNTIF(K$2:K1326,K1326)=1,COUNTIF(K$2:K$2000,K1326)+(2001-ROW())/100000,""))</f>
        <v/>
      </c>
      <c r="M1326" s="26">
        <f>IF(TRIM(Applications!D1326)="","",TRIM(LEFT(TRIM(Applications!D1326),FIND(",",TRIM(Applications!D1326)&amp;",")-1)))</f>
        <v/>
      </c>
      <c r="N1326" s="26">
        <f>IF(M1326="","",IF(LEN(TRIM(LEFT(TRIM(MID(TRIM(Applications!D1326),FIND(",",TRIM(Applications!D1326)&amp;",")+1,200)),FIND(",",TRIM(MID(TRIM(Applications!D1326),FIND(",",TRIM(Applications!D1326)&amp;",")+1,200))&amp;",")-1)))=2,UPPER(TRIM(LEFT(TRIM(MID(TRIM(Applications!D1326),FIND(",",TRIM(Applications!D1326)&amp;",")+1,200)),FIND(",",TRIM(MID(TRIM(Applications!D1326),FIND(",",TRIM(Applications!D1326)&amp;",")+1,200))&amp;",")-1))),IFERROR(VLOOKUP(LOWER(TRIM(LEFT(TRIM(MID(TRIM(Applications!D1326),FIND(",",TRIM(Applications!D1326)&amp;",")+1,200)),FIND(",",TRIM(MID(TRIM(Applications!D1326),FIND(",",TRIM(Applications!D1326)&amp;",")+1,200))&amp;",")-1))),$U$2:$V$67,2,FALSE),"")))</f>
        <v/>
      </c>
      <c r="O1326" s="26">
        <f>IF(M1326="","",IF(N1326="",M1326,M1326&amp;", "&amp;N1326))</f>
        <v/>
      </c>
      <c r="P1326" s="26">
        <f>IF(O1326="","",IF(COUNTIF(O$2:O1326,O1326)=1,COUNTIF(O$2:O$2000,O1326)+(2001-ROW())/100000,""))</f>
        <v/>
      </c>
    </row>
    <row r="1327">
      <c r="A1327" s="26">
        <f>IF(AND(ISNUMBER(Applications!A1327),ISNUMBER(Applications!M1327),OR(UPPER(TRIM(Applications!I1327))="INTERVIEWING",UPPER(TRIM(Applications!I1327))="REJECTED",UPPER(TRIM(Applications!I1327))="OFFER")),IF(Applications!M1327&gt;=Applications!A1327,Applications!M1327-Applications!A1327,""),"")</f>
        <v/>
      </c>
      <c r="B1327" s="26">
        <f>IF(AND(D1327=1,ISNUMBER(Applications!A1327)),WEEKDAY(Applications!A1327),"")</f>
        <v/>
      </c>
      <c r="C1327" s="27">
        <f>IF(AND(D1327=1,ISNUMBER(Applications!A1327)),Applications!A1327-WEEKDAY(Applications!A1327,3),"")</f>
        <v/>
      </c>
      <c r="D1327" s="26">
        <f>IF(OR(UPPER(TRIM(Applications!I1327))="APPLIED",UPPER(TRIM(Applications!I1327))="INTERVIEWING",UPPER(TRIM(Applications!I1327))="REJECTED",UPPER(TRIM(Applications!I1327))="OFFER"),1,0)</f>
        <v/>
      </c>
      <c r="E1327" s="26">
        <f>IF(AND(ISNUMBER(Applications!M1327),OR(N(Applications!O1327)&gt;0,UPPER(TRIM(Applications!I1327))="INTERVIEWING",UPPER(TRIM(Applications!I1327))="OFFER")),Applications!M1327-WEEKDAY(Applications!M1327,3),"")</f>
        <v/>
      </c>
      <c r="F1327" s="26">
        <f>IF(AND(UPPER(TRIM(Applications!I1327))="SKIPPED",ISNUMBER(Applications!A1327)),Applications!A1327-WEEKDAY(Applications!A1327,3),"")</f>
        <v/>
      </c>
      <c r="G1327" s="26">
        <f>IF(AND(UPPER(TRIM(Applications!I1327))="BOOKMARKED",ISNUMBER(Applications!A1327)),Applications!A1327-WEEKDAY(Applications!A1327,3),"")</f>
        <v/>
      </c>
      <c r="H1327" s="26">
        <f>IF(AND(UPPER(TRIM(Applications!I1327))="NOT APPLIED",ISNUMBER(Applications!A1327)),Applications!A1327-WEEKDAY(Applications!A1327,3),"")</f>
        <v/>
      </c>
      <c r="I1327" s="26">
        <f>IF(AND(UPPER(TRIM(Applications!I1327))="REJECTED",ISNUMBER(Applications!M1327)),Applications!M1327-WEEKDAY(Applications!M1327,3),"")</f>
        <v/>
      </c>
      <c r="J1327" s="26">
        <f>IF(AND(UPPER(TRIM(Applications!I1327))="OFFER",ISNUMBER(Applications!M1327)),Applications!M1327-WEEKDAY(Applications!M1327,3),"")</f>
        <v/>
      </c>
      <c r="K1327" s="26">
        <f>IF(TRIM(Applications!J1327)="","",IFERROR(LOOKUP(2,1/ISNUMBER(SEARCH($R$2:$R$25,Applications!J1327)),$S$2:$S$25),""))</f>
        <v/>
      </c>
      <c r="L1327" s="26">
        <f>IF(K1327="","",IF(COUNTIF(K$2:K1327,K1327)=1,COUNTIF(K$2:K$2000,K1327)+(2001-ROW())/100000,""))</f>
        <v/>
      </c>
      <c r="M1327" s="26">
        <f>IF(TRIM(Applications!D1327)="","",TRIM(LEFT(TRIM(Applications!D1327),FIND(",",TRIM(Applications!D1327)&amp;",")-1)))</f>
        <v/>
      </c>
      <c r="N1327" s="26">
        <f>IF(M1327="","",IF(LEN(TRIM(LEFT(TRIM(MID(TRIM(Applications!D1327),FIND(",",TRIM(Applications!D1327)&amp;",")+1,200)),FIND(",",TRIM(MID(TRIM(Applications!D1327),FIND(",",TRIM(Applications!D1327)&amp;",")+1,200))&amp;",")-1)))=2,UPPER(TRIM(LEFT(TRIM(MID(TRIM(Applications!D1327),FIND(",",TRIM(Applications!D1327)&amp;",")+1,200)),FIND(",",TRIM(MID(TRIM(Applications!D1327),FIND(",",TRIM(Applications!D1327)&amp;",")+1,200))&amp;",")-1))),IFERROR(VLOOKUP(LOWER(TRIM(LEFT(TRIM(MID(TRIM(Applications!D1327),FIND(",",TRIM(Applications!D1327)&amp;",")+1,200)),FIND(",",TRIM(MID(TRIM(Applications!D1327),FIND(",",TRIM(Applications!D1327)&amp;",")+1,200))&amp;",")-1))),$U$2:$V$67,2,FALSE),"")))</f>
        <v/>
      </c>
      <c r="O1327" s="26">
        <f>IF(M1327="","",IF(N1327="",M1327,M1327&amp;", "&amp;N1327))</f>
        <v/>
      </c>
      <c r="P1327" s="26">
        <f>IF(O1327="","",IF(COUNTIF(O$2:O1327,O1327)=1,COUNTIF(O$2:O$2000,O1327)+(2001-ROW())/100000,""))</f>
        <v/>
      </c>
    </row>
    <row r="1328">
      <c r="A1328" s="26">
        <f>IF(AND(ISNUMBER(Applications!A1328),ISNUMBER(Applications!M1328),OR(UPPER(TRIM(Applications!I1328))="INTERVIEWING",UPPER(TRIM(Applications!I1328))="REJECTED",UPPER(TRIM(Applications!I1328))="OFFER")),IF(Applications!M1328&gt;=Applications!A1328,Applications!M1328-Applications!A1328,""),"")</f>
        <v/>
      </c>
      <c r="B1328" s="26">
        <f>IF(AND(D1328=1,ISNUMBER(Applications!A1328)),WEEKDAY(Applications!A1328),"")</f>
        <v/>
      </c>
      <c r="C1328" s="27">
        <f>IF(AND(D1328=1,ISNUMBER(Applications!A1328)),Applications!A1328-WEEKDAY(Applications!A1328,3),"")</f>
        <v/>
      </c>
      <c r="D1328" s="26">
        <f>IF(OR(UPPER(TRIM(Applications!I1328))="APPLIED",UPPER(TRIM(Applications!I1328))="INTERVIEWING",UPPER(TRIM(Applications!I1328))="REJECTED",UPPER(TRIM(Applications!I1328))="OFFER"),1,0)</f>
        <v/>
      </c>
      <c r="E1328" s="26">
        <f>IF(AND(ISNUMBER(Applications!M1328),OR(N(Applications!O1328)&gt;0,UPPER(TRIM(Applications!I1328))="INTERVIEWING",UPPER(TRIM(Applications!I1328))="OFFER")),Applications!M1328-WEEKDAY(Applications!M1328,3),"")</f>
        <v/>
      </c>
      <c r="F1328" s="26">
        <f>IF(AND(UPPER(TRIM(Applications!I1328))="SKIPPED",ISNUMBER(Applications!A1328)),Applications!A1328-WEEKDAY(Applications!A1328,3),"")</f>
        <v/>
      </c>
      <c r="G1328" s="26">
        <f>IF(AND(UPPER(TRIM(Applications!I1328))="BOOKMARKED",ISNUMBER(Applications!A1328)),Applications!A1328-WEEKDAY(Applications!A1328,3),"")</f>
        <v/>
      </c>
      <c r="H1328" s="26">
        <f>IF(AND(UPPER(TRIM(Applications!I1328))="NOT APPLIED",ISNUMBER(Applications!A1328)),Applications!A1328-WEEKDAY(Applications!A1328,3),"")</f>
        <v/>
      </c>
      <c r="I1328" s="26">
        <f>IF(AND(UPPER(TRIM(Applications!I1328))="REJECTED",ISNUMBER(Applications!M1328)),Applications!M1328-WEEKDAY(Applications!M1328,3),"")</f>
        <v/>
      </c>
      <c r="J1328" s="26">
        <f>IF(AND(UPPER(TRIM(Applications!I1328))="OFFER",ISNUMBER(Applications!M1328)),Applications!M1328-WEEKDAY(Applications!M1328,3),"")</f>
        <v/>
      </c>
      <c r="K1328" s="26">
        <f>IF(TRIM(Applications!J1328)="","",IFERROR(LOOKUP(2,1/ISNUMBER(SEARCH($R$2:$R$25,Applications!J1328)),$S$2:$S$25),""))</f>
        <v/>
      </c>
      <c r="L1328" s="26">
        <f>IF(K1328="","",IF(COUNTIF(K$2:K1328,K1328)=1,COUNTIF(K$2:K$2000,K1328)+(2001-ROW())/100000,""))</f>
        <v/>
      </c>
      <c r="M1328" s="26">
        <f>IF(TRIM(Applications!D1328)="","",TRIM(LEFT(TRIM(Applications!D1328),FIND(",",TRIM(Applications!D1328)&amp;",")-1)))</f>
        <v/>
      </c>
      <c r="N1328" s="26">
        <f>IF(M1328="","",IF(LEN(TRIM(LEFT(TRIM(MID(TRIM(Applications!D1328),FIND(",",TRIM(Applications!D1328)&amp;",")+1,200)),FIND(",",TRIM(MID(TRIM(Applications!D1328),FIND(",",TRIM(Applications!D1328)&amp;",")+1,200))&amp;",")-1)))=2,UPPER(TRIM(LEFT(TRIM(MID(TRIM(Applications!D1328),FIND(",",TRIM(Applications!D1328)&amp;",")+1,200)),FIND(",",TRIM(MID(TRIM(Applications!D1328),FIND(",",TRIM(Applications!D1328)&amp;",")+1,200))&amp;",")-1))),IFERROR(VLOOKUP(LOWER(TRIM(LEFT(TRIM(MID(TRIM(Applications!D1328),FIND(",",TRIM(Applications!D1328)&amp;",")+1,200)),FIND(",",TRIM(MID(TRIM(Applications!D1328),FIND(",",TRIM(Applications!D1328)&amp;",")+1,200))&amp;",")-1))),$U$2:$V$67,2,FALSE),"")))</f>
        <v/>
      </c>
      <c r="O1328" s="26">
        <f>IF(M1328="","",IF(N1328="",M1328,M1328&amp;", "&amp;N1328))</f>
        <v/>
      </c>
      <c r="P1328" s="26">
        <f>IF(O1328="","",IF(COUNTIF(O$2:O1328,O1328)=1,COUNTIF(O$2:O$2000,O1328)+(2001-ROW())/100000,""))</f>
        <v/>
      </c>
    </row>
    <row r="1329">
      <c r="A1329" s="26">
        <f>IF(AND(ISNUMBER(Applications!A1329),ISNUMBER(Applications!M1329),OR(UPPER(TRIM(Applications!I1329))="INTERVIEWING",UPPER(TRIM(Applications!I1329))="REJECTED",UPPER(TRIM(Applications!I1329))="OFFER")),IF(Applications!M1329&gt;=Applications!A1329,Applications!M1329-Applications!A1329,""),"")</f>
        <v/>
      </c>
      <c r="B1329" s="26">
        <f>IF(AND(D1329=1,ISNUMBER(Applications!A1329)),WEEKDAY(Applications!A1329),"")</f>
        <v/>
      </c>
      <c r="C1329" s="27">
        <f>IF(AND(D1329=1,ISNUMBER(Applications!A1329)),Applications!A1329-WEEKDAY(Applications!A1329,3),"")</f>
        <v/>
      </c>
      <c r="D1329" s="26">
        <f>IF(OR(UPPER(TRIM(Applications!I1329))="APPLIED",UPPER(TRIM(Applications!I1329))="INTERVIEWING",UPPER(TRIM(Applications!I1329))="REJECTED",UPPER(TRIM(Applications!I1329))="OFFER"),1,0)</f>
        <v/>
      </c>
      <c r="E1329" s="26">
        <f>IF(AND(ISNUMBER(Applications!M1329),OR(N(Applications!O1329)&gt;0,UPPER(TRIM(Applications!I1329))="INTERVIEWING",UPPER(TRIM(Applications!I1329))="OFFER")),Applications!M1329-WEEKDAY(Applications!M1329,3),"")</f>
        <v/>
      </c>
      <c r="F1329" s="26">
        <f>IF(AND(UPPER(TRIM(Applications!I1329))="SKIPPED",ISNUMBER(Applications!A1329)),Applications!A1329-WEEKDAY(Applications!A1329,3),"")</f>
        <v/>
      </c>
      <c r="G1329" s="26">
        <f>IF(AND(UPPER(TRIM(Applications!I1329))="BOOKMARKED",ISNUMBER(Applications!A1329)),Applications!A1329-WEEKDAY(Applications!A1329,3),"")</f>
        <v/>
      </c>
      <c r="H1329" s="26">
        <f>IF(AND(UPPER(TRIM(Applications!I1329))="NOT APPLIED",ISNUMBER(Applications!A1329)),Applications!A1329-WEEKDAY(Applications!A1329,3),"")</f>
        <v/>
      </c>
      <c r="I1329" s="26">
        <f>IF(AND(UPPER(TRIM(Applications!I1329))="REJECTED",ISNUMBER(Applications!M1329)),Applications!M1329-WEEKDAY(Applications!M1329,3),"")</f>
        <v/>
      </c>
      <c r="J1329" s="26">
        <f>IF(AND(UPPER(TRIM(Applications!I1329))="OFFER",ISNUMBER(Applications!M1329)),Applications!M1329-WEEKDAY(Applications!M1329,3),"")</f>
        <v/>
      </c>
      <c r="K1329" s="26">
        <f>IF(TRIM(Applications!J1329)="","",IFERROR(LOOKUP(2,1/ISNUMBER(SEARCH($R$2:$R$25,Applications!J1329)),$S$2:$S$25),""))</f>
        <v/>
      </c>
      <c r="L1329" s="26">
        <f>IF(K1329="","",IF(COUNTIF(K$2:K1329,K1329)=1,COUNTIF(K$2:K$2000,K1329)+(2001-ROW())/100000,""))</f>
        <v/>
      </c>
      <c r="M1329" s="26">
        <f>IF(TRIM(Applications!D1329)="","",TRIM(LEFT(TRIM(Applications!D1329),FIND(",",TRIM(Applications!D1329)&amp;",")-1)))</f>
        <v/>
      </c>
      <c r="N1329" s="26">
        <f>IF(M1329="","",IF(LEN(TRIM(LEFT(TRIM(MID(TRIM(Applications!D1329),FIND(",",TRIM(Applications!D1329)&amp;",")+1,200)),FIND(",",TRIM(MID(TRIM(Applications!D1329),FIND(",",TRIM(Applications!D1329)&amp;",")+1,200))&amp;",")-1)))=2,UPPER(TRIM(LEFT(TRIM(MID(TRIM(Applications!D1329),FIND(",",TRIM(Applications!D1329)&amp;",")+1,200)),FIND(",",TRIM(MID(TRIM(Applications!D1329),FIND(",",TRIM(Applications!D1329)&amp;",")+1,200))&amp;",")-1))),IFERROR(VLOOKUP(LOWER(TRIM(LEFT(TRIM(MID(TRIM(Applications!D1329),FIND(",",TRIM(Applications!D1329)&amp;",")+1,200)),FIND(",",TRIM(MID(TRIM(Applications!D1329),FIND(",",TRIM(Applications!D1329)&amp;",")+1,200))&amp;",")-1))),$U$2:$V$67,2,FALSE),"")))</f>
        <v/>
      </c>
      <c r="O1329" s="26">
        <f>IF(M1329="","",IF(N1329="",M1329,M1329&amp;", "&amp;N1329))</f>
        <v/>
      </c>
      <c r="P1329" s="26">
        <f>IF(O1329="","",IF(COUNTIF(O$2:O1329,O1329)=1,COUNTIF(O$2:O$2000,O1329)+(2001-ROW())/100000,""))</f>
        <v/>
      </c>
    </row>
    <row r="1330">
      <c r="A1330" s="26">
        <f>IF(AND(ISNUMBER(Applications!A1330),ISNUMBER(Applications!M1330),OR(UPPER(TRIM(Applications!I1330))="INTERVIEWING",UPPER(TRIM(Applications!I1330))="REJECTED",UPPER(TRIM(Applications!I1330))="OFFER")),IF(Applications!M1330&gt;=Applications!A1330,Applications!M1330-Applications!A1330,""),"")</f>
        <v/>
      </c>
      <c r="B1330" s="26">
        <f>IF(AND(D1330=1,ISNUMBER(Applications!A1330)),WEEKDAY(Applications!A1330),"")</f>
        <v/>
      </c>
      <c r="C1330" s="27">
        <f>IF(AND(D1330=1,ISNUMBER(Applications!A1330)),Applications!A1330-WEEKDAY(Applications!A1330,3),"")</f>
        <v/>
      </c>
      <c r="D1330" s="26">
        <f>IF(OR(UPPER(TRIM(Applications!I1330))="APPLIED",UPPER(TRIM(Applications!I1330))="INTERVIEWING",UPPER(TRIM(Applications!I1330))="REJECTED",UPPER(TRIM(Applications!I1330))="OFFER"),1,0)</f>
        <v/>
      </c>
      <c r="E1330" s="26">
        <f>IF(AND(ISNUMBER(Applications!M1330),OR(N(Applications!O1330)&gt;0,UPPER(TRIM(Applications!I1330))="INTERVIEWING",UPPER(TRIM(Applications!I1330))="OFFER")),Applications!M1330-WEEKDAY(Applications!M1330,3),"")</f>
        <v/>
      </c>
      <c r="F1330" s="26">
        <f>IF(AND(UPPER(TRIM(Applications!I1330))="SKIPPED",ISNUMBER(Applications!A1330)),Applications!A1330-WEEKDAY(Applications!A1330,3),"")</f>
        <v/>
      </c>
      <c r="G1330" s="26">
        <f>IF(AND(UPPER(TRIM(Applications!I1330))="BOOKMARKED",ISNUMBER(Applications!A1330)),Applications!A1330-WEEKDAY(Applications!A1330,3),"")</f>
        <v/>
      </c>
      <c r="H1330" s="26">
        <f>IF(AND(UPPER(TRIM(Applications!I1330))="NOT APPLIED",ISNUMBER(Applications!A1330)),Applications!A1330-WEEKDAY(Applications!A1330,3),"")</f>
        <v/>
      </c>
      <c r="I1330" s="26">
        <f>IF(AND(UPPER(TRIM(Applications!I1330))="REJECTED",ISNUMBER(Applications!M1330)),Applications!M1330-WEEKDAY(Applications!M1330,3),"")</f>
        <v/>
      </c>
      <c r="J1330" s="26">
        <f>IF(AND(UPPER(TRIM(Applications!I1330))="OFFER",ISNUMBER(Applications!M1330)),Applications!M1330-WEEKDAY(Applications!M1330,3),"")</f>
        <v/>
      </c>
      <c r="K1330" s="26">
        <f>IF(TRIM(Applications!J1330)="","",IFERROR(LOOKUP(2,1/ISNUMBER(SEARCH($R$2:$R$25,Applications!J1330)),$S$2:$S$25),""))</f>
        <v/>
      </c>
      <c r="L1330" s="26">
        <f>IF(K1330="","",IF(COUNTIF(K$2:K1330,K1330)=1,COUNTIF(K$2:K$2000,K1330)+(2001-ROW())/100000,""))</f>
        <v/>
      </c>
      <c r="M1330" s="26">
        <f>IF(TRIM(Applications!D1330)="","",TRIM(LEFT(TRIM(Applications!D1330),FIND(",",TRIM(Applications!D1330)&amp;",")-1)))</f>
        <v/>
      </c>
      <c r="N1330" s="26">
        <f>IF(M1330="","",IF(LEN(TRIM(LEFT(TRIM(MID(TRIM(Applications!D1330),FIND(",",TRIM(Applications!D1330)&amp;",")+1,200)),FIND(",",TRIM(MID(TRIM(Applications!D1330),FIND(",",TRIM(Applications!D1330)&amp;",")+1,200))&amp;",")-1)))=2,UPPER(TRIM(LEFT(TRIM(MID(TRIM(Applications!D1330),FIND(",",TRIM(Applications!D1330)&amp;",")+1,200)),FIND(",",TRIM(MID(TRIM(Applications!D1330),FIND(",",TRIM(Applications!D1330)&amp;",")+1,200))&amp;",")-1))),IFERROR(VLOOKUP(LOWER(TRIM(LEFT(TRIM(MID(TRIM(Applications!D1330),FIND(",",TRIM(Applications!D1330)&amp;",")+1,200)),FIND(",",TRIM(MID(TRIM(Applications!D1330),FIND(",",TRIM(Applications!D1330)&amp;",")+1,200))&amp;",")-1))),$U$2:$V$67,2,FALSE),"")))</f>
        <v/>
      </c>
      <c r="O1330" s="26">
        <f>IF(M1330="","",IF(N1330="",M1330,M1330&amp;", "&amp;N1330))</f>
        <v/>
      </c>
      <c r="P1330" s="26">
        <f>IF(O1330="","",IF(COUNTIF(O$2:O1330,O1330)=1,COUNTIF(O$2:O$2000,O1330)+(2001-ROW())/100000,""))</f>
        <v/>
      </c>
    </row>
    <row r="1331">
      <c r="A1331" s="26">
        <f>IF(AND(ISNUMBER(Applications!A1331),ISNUMBER(Applications!M1331),OR(UPPER(TRIM(Applications!I1331))="INTERVIEWING",UPPER(TRIM(Applications!I1331))="REJECTED",UPPER(TRIM(Applications!I1331))="OFFER")),IF(Applications!M1331&gt;=Applications!A1331,Applications!M1331-Applications!A1331,""),"")</f>
        <v/>
      </c>
      <c r="B1331" s="26">
        <f>IF(AND(D1331=1,ISNUMBER(Applications!A1331)),WEEKDAY(Applications!A1331),"")</f>
        <v/>
      </c>
      <c r="C1331" s="27">
        <f>IF(AND(D1331=1,ISNUMBER(Applications!A1331)),Applications!A1331-WEEKDAY(Applications!A1331,3),"")</f>
        <v/>
      </c>
      <c r="D1331" s="26">
        <f>IF(OR(UPPER(TRIM(Applications!I1331))="APPLIED",UPPER(TRIM(Applications!I1331))="INTERVIEWING",UPPER(TRIM(Applications!I1331))="REJECTED",UPPER(TRIM(Applications!I1331))="OFFER"),1,0)</f>
        <v/>
      </c>
      <c r="E1331" s="26">
        <f>IF(AND(ISNUMBER(Applications!M1331),OR(N(Applications!O1331)&gt;0,UPPER(TRIM(Applications!I1331))="INTERVIEWING",UPPER(TRIM(Applications!I1331))="OFFER")),Applications!M1331-WEEKDAY(Applications!M1331,3),"")</f>
        <v/>
      </c>
      <c r="F1331" s="26">
        <f>IF(AND(UPPER(TRIM(Applications!I1331))="SKIPPED",ISNUMBER(Applications!A1331)),Applications!A1331-WEEKDAY(Applications!A1331,3),"")</f>
        <v/>
      </c>
      <c r="G1331" s="26">
        <f>IF(AND(UPPER(TRIM(Applications!I1331))="BOOKMARKED",ISNUMBER(Applications!A1331)),Applications!A1331-WEEKDAY(Applications!A1331,3),"")</f>
        <v/>
      </c>
      <c r="H1331" s="26">
        <f>IF(AND(UPPER(TRIM(Applications!I1331))="NOT APPLIED",ISNUMBER(Applications!A1331)),Applications!A1331-WEEKDAY(Applications!A1331,3),"")</f>
        <v/>
      </c>
      <c r="I1331" s="26">
        <f>IF(AND(UPPER(TRIM(Applications!I1331))="REJECTED",ISNUMBER(Applications!M1331)),Applications!M1331-WEEKDAY(Applications!M1331,3),"")</f>
        <v/>
      </c>
      <c r="J1331" s="26">
        <f>IF(AND(UPPER(TRIM(Applications!I1331))="OFFER",ISNUMBER(Applications!M1331)),Applications!M1331-WEEKDAY(Applications!M1331,3),"")</f>
        <v/>
      </c>
      <c r="K1331" s="26">
        <f>IF(TRIM(Applications!J1331)="","",IFERROR(LOOKUP(2,1/ISNUMBER(SEARCH($R$2:$R$25,Applications!J1331)),$S$2:$S$25),""))</f>
        <v/>
      </c>
      <c r="L1331" s="26">
        <f>IF(K1331="","",IF(COUNTIF(K$2:K1331,K1331)=1,COUNTIF(K$2:K$2000,K1331)+(2001-ROW())/100000,""))</f>
        <v/>
      </c>
      <c r="M1331" s="26">
        <f>IF(TRIM(Applications!D1331)="","",TRIM(LEFT(TRIM(Applications!D1331),FIND(",",TRIM(Applications!D1331)&amp;",")-1)))</f>
        <v/>
      </c>
      <c r="N1331" s="26">
        <f>IF(M1331="","",IF(LEN(TRIM(LEFT(TRIM(MID(TRIM(Applications!D1331),FIND(",",TRIM(Applications!D1331)&amp;",")+1,200)),FIND(",",TRIM(MID(TRIM(Applications!D1331),FIND(",",TRIM(Applications!D1331)&amp;",")+1,200))&amp;",")-1)))=2,UPPER(TRIM(LEFT(TRIM(MID(TRIM(Applications!D1331),FIND(",",TRIM(Applications!D1331)&amp;",")+1,200)),FIND(",",TRIM(MID(TRIM(Applications!D1331),FIND(",",TRIM(Applications!D1331)&amp;",")+1,200))&amp;",")-1))),IFERROR(VLOOKUP(LOWER(TRIM(LEFT(TRIM(MID(TRIM(Applications!D1331),FIND(",",TRIM(Applications!D1331)&amp;",")+1,200)),FIND(",",TRIM(MID(TRIM(Applications!D1331),FIND(",",TRIM(Applications!D1331)&amp;",")+1,200))&amp;",")-1))),$U$2:$V$67,2,FALSE),"")))</f>
        <v/>
      </c>
      <c r="O1331" s="26">
        <f>IF(M1331="","",IF(N1331="",M1331,M1331&amp;", "&amp;N1331))</f>
        <v/>
      </c>
      <c r="P1331" s="26">
        <f>IF(O1331="","",IF(COUNTIF(O$2:O1331,O1331)=1,COUNTIF(O$2:O$2000,O1331)+(2001-ROW())/100000,""))</f>
        <v/>
      </c>
    </row>
    <row r="1332">
      <c r="A1332" s="26">
        <f>IF(AND(ISNUMBER(Applications!A1332),ISNUMBER(Applications!M1332),OR(UPPER(TRIM(Applications!I1332))="INTERVIEWING",UPPER(TRIM(Applications!I1332))="REJECTED",UPPER(TRIM(Applications!I1332))="OFFER")),IF(Applications!M1332&gt;=Applications!A1332,Applications!M1332-Applications!A1332,""),"")</f>
        <v/>
      </c>
      <c r="B1332" s="26">
        <f>IF(AND(D1332=1,ISNUMBER(Applications!A1332)),WEEKDAY(Applications!A1332),"")</f>
        <v/>
      </c>
      <c r="C1332" s="27">
        <f>IF(AND(D1332=1,ISNUMBER(Applications!A1332)),Applications!A1332-WEEKDAY(Applications!A1332,3),"")</f>
        <v/>
      </c>
      <c r="D1332" s="26">
        <f>IF(OR(UPPER(TRIM(Applications!I1332))="APPLIED",UPPER(TRIM(Applications!I1332))="INTERVIEWING",UPPER(TRIM(Applications!I1332))="REJECTED",UPPER(TRIM(Applications!I1332))="OFFER"),1,0)</f>
        <v/>
      </c>
      <c r="E1332" s="26">
        <f>IF(AND(ISNUMBER(Applications!M1332),OR(N(Applications!O1332)&gt;0,UPPER(TRIM(Applications!I1332))="INTERVIEWING",UPPER(TRIM(Applications!I1332))="OFFER")),Applications!M1332-WEEKDAY(Applications!M1332,3),"")</f>
        <v/>
      </c>
      <c r="F1332" s="26">
        <f>IF(AND(UPPER(TRIM(Applications!I1332))="SKIPPED",ISNUMBER(Applications!A1332)),Applications!A1332-WEEKDAY(Applications!A1332,3),"")</f>
        <v/>
      </c>
      <c r="G1332" s="26">
        <f>IF(AND(UPPER(TRIM(Applications!I1332))="BOOKMARKED",ISNUMBER(Applications!A1332)),Applications!A1332-WEEKDAY(Applications!A1332,3),"")</f>
        <v/>
      </c>
      <c r="H1332" s="26">
        <f>IF(AND(UPPER(TRIM(Applications!I1332))="NOT APPLIED",ISNUMBER(Applications!A1332)),Applications!A1332-WEEKDAY(Applications!A1332,3),"")</f>
        <v/>
      </c>
      <c r="I1332" s="26">
        <f>IF(AND(UPPER(TRIM(Applications!I1332))="REJECTED",ISNUMBER(Applications!M1332)),Applications!M1332-WEEKDAY(Applications!M1332,3),"")</f>
        <v/>
      </c>
      <c r="J1332" s="26">
        <f>IF(AND(UPPER(TRIM(Applications!I1332))="OFFER",ISNUMBER(Applications!M1332)),Applications!M1332-WEEKDAY(Applications!M1332,3),"")</f>
        <v/>
      </c>
      <c r="K1332" s="26">
        <f>IF(TRIM(Applications!J1332)="","",IFERROR(LOOKUP(2,1/ISNUMBER(SEARCH($R$2:$R$25,Applications!J1332)),$S$2:$S$25),""))</f>
        <v/>
      </c>
      <c r="L1332" s="26">
        <f>IF(K1332="","",IF(COUNTIF(K$2:K1332,K1332)=1,COUNTIF(K$2:K$2000,K1332)+(2001-ROW())/100000,""))</f>
        <v/>
      </c>
      <c r="M1332" s="26">
        <f>IF(TRIM(Applications!D1332)="","",TRIM(LEFT(TRIM(Applications!D1332),FIND(",",TRIM(Applications!D1332)&amp;",")-1)))</f>
        <v/>
      </c>
      <c r="N1332" s="26">
        <f>IF(M1332="","",IF(LEN(TRIM(LEFT(TRIM(MID(TRIM(Applications!D1332),FIND(",",TRIM(Applications!D1332)&amp;",")+1,200)),FIND(",",TRIM(MID(TRIM(Applications!D1332),FIND(",",TRIM(Applications!D1332)&amp;",")+1,200))&amp;",")-1)))=2,UPPER(TRIM(LEFT(TRIM(MID(TRIM(Applications!D1332),FIND(",",TRIM(Applications!D1332)&amp;",")+1,200)),FIND(",",TRIM(MID(TRIM(Applications!D1332),FIND(",",TRIM(Applications!D1332)&amp;",")+1,200))&amp;",")-1))),IFERROR(VLOOKUP(LOWER(TRIM(LEFT(TRIM(MID(TRIM(Applications!D1332),FIND(",",TRIM(Applications!D1332)&amp;",")+1,200)),FIND(",",TRIM(MID(TRIM(Applications!D1332),FIND(",",TRIM(Applications!D1332)&amp;",")+1,200))&amp;",")-1))),$U$2:$V$67,2,FALSE),"")))</f>
        <v/>
      </c>
      <c r="O1332" s="26">
        <f>IF(M1332="","",IF(N1332="",M1332,M1332&amp;", "&amp;N1332))</f>
        <v/>
      </c>
      <c r="P1332" s="26">
        <f>IF(O1332="","",IF(COUNTIF(O$2:O1332,O1332)=1,COUNTIF(O$2:O$2000,O1332)+(2001-ROW())/100000,""))</f>
        <v/>
      </c>
    </row>
    <row r="1333">
      <c r="A1333" s="26">
        <f>IF(AND(ISNUMBER(Applications!A1333),ISNUMBER(Applications!M1333),OR(UPPER(TRIM(Applications!I1333))="INTERVIEWING",UPPER(TRIM(Applications!I1333))="REJECTED",UPPER(TRIM(Applications!I1333))="OFFER")),IF(Applications!M1333&gt;=Applications!A1333,Applications!M1333-Applications!A1333,""),"")</f>
        <v/>
      </c>
      <c r="B1333" s="26">
        <f>IF(AND(D1333=1,ISNUMBER(Applications!A1333)),WEEKDAY(Applications!A1333),"")</f>
        <v/>
      </c>
      <c r="C1333" s="27">
        <f>IF(AND(D1333=1,ISNUMBER(Applications!A1333)),Applications!A1333-WEEKDAY(Applications!A1333,3),"")</f>
        <v/>
      </c>
      <c r="D1333" s="26">
        <f>IF(OR(UPPER(TRIM(Applications!I1333))="APPLIED",UPPER(TRIM(Applications!I1333))="INTERVIEWING",UPPER(TRIM(Applications!I1333))="REJECTED",UPPER(TRIM(Applications!I1333))="OFFER"),1,0)</f>
        <v/>
      </c>
      <c r="E1333" s="26">
        <f>IF(AND(ISNUMBER(Applications!M1333),OR(N(Applications!O1333)&gt;0,UPPER(TRIM(Applications!I1333))="INTERVIEWING",UPPER(TRIM(Applications!I1333))="OFFER")),Applications!M1333-WEEKDAY(Applications!M1333,3),"")</f>
        <v/>
      </c>
      <c r="F1333" s="26">
        <f>IF(AND(UPPER(TRIM(Applications!I1333))="SKIPPED",ISNUMBER(Applications!A1333)),Applications!A1333-WEEKDAY(Applications!A1333,3),"")</f>
        <v/>
      </c>
      <c r="G1333" s="26">
        <f>IF(AND(UPPER(TRIM(Applications!I1333))="BOOKMARKED",ISNUMBER(Applications!A1333)),Applications!A1333-WEEKDAY(Applications!A1333,3),"")</f>
        <v/>
      </c>
      <c r="H1333" s="26">
        <f>IF(AND(UPPER(TRIM(Applications!I1333))="NOT APPLIED",ISNUMBER(Applications!A1333)),Applications!A1333-WEEKDAY(Applications!A1333,3),"")</f>
        <v/>
      </c>
      <c r="I1333" s="26">
        <f>IF(AND(UPPER(TRIM(Applications!I1333))="REJECTED",ISNUMBER(Applications!M1333)),Applications!M1333-WEEKDAY(Applications!M1333,3),"")</f>
        <v/>
      </c>
      <c r="J1333" s="26">
        <f>IF(AND(UPPER(TRIM(Applications!I1333))="OFFER",ISNUMBER(Applications!M1333)),Applications!M1333-WEEKDAY(Applications!M1333,3),"")</f>
        <v/>
      </c>
      <c r="K1333" s="26">
        <f>IF(TRIM(Applications!J1333)="","",IFERROR(LOOKUP(2,1/ISNUMBER(SEARCH($R$2:$R$25,Applications!J1333)),$S$2:$S$25),""))</f>
        <v/>
      </c>
      <c r="L1333" s="26">
        <f>IF(K1333="","",IF(COUNTIF(K$2:K1333,K1333)=1,COUNTIF(K$2:K$2000,K1333)+(2001-ROW())/100000,""))</f>
        <v/>
      </c>
      <c r="M1333" s="26">
        <f>IF(TRIM(Applications!D1333)="","",TRIM(LEFT(TRIM(Applications!D1333),FIND(",",TRIM(Applications!D1333)&amp;",")-1)))</f>
        <v/>
      </c>
      <c r="N1333" s="26">
        <f>IF(M1333="","",IF(LEN(TRIM(LEFT(TRIM(MID(TRIM(Applications!D1333),FIND(",",TRIM(Applications!D1333)&amp;",")+1,200)),FIND(",",TRIM(MID(TRIM(Applications!D1333),FIND(",",TRIM(Applications!D1333)&amp;",")+1,200))&amp;",")-1)))=2,UPPER(TRIM(LEFT(TRIM(MID(TRIM(Applications!D1333),FIND(",",TRIM(Applications!D1333)&amp;",")+1,200)),FIND(",",TRIM(MID(TRIM(Applications!D1333),FIND(",",TRIM(Applications!D1333)&amp;",")+1,200))&amp;",")-1))),IFERROR(VLOOKUP(LOWER(TRIM(LEFT(TRIM(MID(TRIM(Applications!D1333),FIND(",",TRIM(Applications!D1333)&amp;",")+1,200)),FIND(",",TRIM(MID(TRIM(Applications!D1333),FIND(",",TRIM(Applications!D1333)&amp;",")+1,200))&amp;",")-1))),$U$2:$V$67,2,FALSE),"")))</f>
        <v/>
      </c>
      <c r="O1333" s="26">
        <f>IF(M1333="","",IF(N1333="",M1333,M1333&amp;", "&amp;N1333))</f>
        <v/>
      </c>
      <c r="P1333" s="26">
        <f>IF(O1333="","",IF(COUNTIF(O$2:O1333,O1333)=1,COUNTIF(O$2:O$2000,O1333)+(2001-ROW())/100000,""))</f>
        <v/>
      </c>
    </row>
    <row r="1334">
      <c r="A1334" s="26">
        <f>IF(AND(ISNUMBER(Applications!A1334),ISNUMBER(Applications!M1334),OR(UPPER(TRIM(Applications!I1334))="INTERVIEWING",UPPER(TRIM(Applications!I1334))="REJECTED",UPPER(TRIM(Applications!I1334))="OFFER")),IF(Applications!M1334&gt;=Applications!A1334,Applications!M1334-Applications!A1334,""),"")</f>
        <v/>
      </c>
      <c r="B1334" s="26">
        <f>IF(AND(D1334=1,ISNUMBER(Applications!A1334)),WEEKDAY(Applications!A1334),"")</f>
        <v/>
      </c>
      <c r="C1334" s="27">
        <f>IF(AND(D1334=1,ISNUMBER(Applications!A1334)),Applications!A1334-WEEKDAY(Applications!A1334,3),"")</f>
        <v/>
      </c>
      <c r="D1334" s="26">
        <f>IF(OR(UPPER(TRIM(Applications!I1334))="APPLIED",UPPER(TRIM(Applications!I1334))="INTERVIEWING",UPPER(TRIM(Applications!I1334))="REJECTED",UPPER(TRIM(Applications!I1334))="OFFER"),1,0)</f>
        <v/>
      </c>
      <c r="E1334" s="26">
        <f>IF(AND(ISNUMBER(Applications!M1334),OR(N(Applications!O1334)&gt;0,UPPER(TRIM(Applications!I1334))="INTERVIEWING",UPPER(TRIM(Applications!I1334))="OFFER")),Applications!M1334-WEEKDAY(Applications!M1334,3),"")</f>
        <v/>
      </c>
      <c r="F1334" s="26">
        <f>IF(AND(UPPER(TRIM(Applications!I1334))="SKIPPED",ISNUMBER(Applications!A1334)),Applications!A1334-WEEKDAY(Applications!A1334,3),"")</f>
        <v/>
      </c>
      <c r="G1334" s="26">
        <f>IF(AND(UPPER(TRIM(Applications!I1334))="BOOKMARKED",ISNUMBER(Applications!A1334)),Applications!A1334-WEEKDAY(Applications!A1334,3),"")</f>
        <v/>
      </c>
      <c r="H1334" s="26">
        <f>IF(AND(UPPER(TRIM(Applications!I1334))="NOT APPLIED",ISNUMBER(Applications!A1334)),Applications!A1334-WEEKDAY(Applications!A1334,3),"")</f>
        <v/>
      </c>
      <c r="I1334" s="26">
        <f>IF(AND(UPPER(TRIM(Applications!I1334))="REJECTED",ISNUMBER(Applications!M1334)),Applications!M1334-WEEKDAY(Applications!M1334,3),"")</f>
        <v/>
      </c>
      <c r="J1334" s="26">
        <f>IF(AND(UPPER(TRIM(Applications!I1334))="OFFER",ISNUMBER(Applications!M1334)),Applications!M1334-WEEKDAY(Applications!M1334,3),"")</f>
        <v/>
      </c>
      <c r="K1334" s="26">
        <f>IF(TRIM(Applications!J1334)="","",IFERROR(LOOKUP(2,1/ISNUMBER(SEARCH($R$2:$R$25,Applications!J1334)),$S$2:$S$25),""))</f>
        <v/>
      </c>
      <c r="L1334" s="26">
        <f>IF(K1334="","",IF(COUNTIF(K$2:K1334,K1334)=1,COUNTIF(K$2:K$2000,K1334)+(2001-ROW())/100000,""))</f>
        <v/>
      </c>
      <c r="M1334" s="26">
        <f>IF(TRIM(Applications!D1334)="","",TRIM(LEFT(TRIM(Applications!D1334),FIND(",",TRIM(Applications!D1334)&amp;",")-1)))</f>
        <v/>
      </c>
      <c r="N1334" s="26">
        <f>IF(M1334="","",IF(LEN(TRIM(LEFT(TRIM(MID(TRIM(Applications!D1334),FIND(",",TRIM(Applications!D1334)&amp;",")+1,200)),FIND(",",TRIM(MID(TRIM(Applications!D1334),FIND(",",TRIM(Applications!D1334)&amp;",")+1,200))&amp;",")-1)))=2,UPPER(TRIM(LEFT(TRIM(MID(TRIM(Applications!D1334),FIND(",",TRIM(Applications!D1334)&amp;",")+1,200)),FIND(",",TRIM(MID(TRIM(Applications!D1334),FIND(",",TRIM(Applications!D1334)&amp;",")+1,200))&amp;",")-1))),IFERROR(VLOOKUP(LOWER(TRIM(LEFT(TRIM(MID(TRIM(Applications!D1334),FIND(",",TRIM(Applications!D1334)&amp;",")+1,200)),FIND(",",TRIM(MID(TRIM(Applications!D1334),FIND(",",TRIM(Applications!D1334)&amp;",")+1,200))&amp;",")-1))),$U$2:$V$67,2,FALSE),"")))</f>
        <v/>
      </c>
      <c r="O1334" s="26">
        <f>IF(M1334="","",IF(N1334="",M1334,M1334&amp;", "&amp;N1334))</f>
        <v/>
      </c>
      <c r="P1334" s="26">
        <f>IF(O1334="","",IF(COUNTIF(O$2:O1334,O1334)=1,COUNTIF(O$2:O$2000,O1334)+(2001-ROW())/100000,""))</f>
        <v/>
      </c>
    </row>
    <row r="1335">
      <c r="A1335" s="26">
        <f>IF(AND(ISNUMBER(Applications!A1335),ISNUMBER(Applications!M1335),OR(UPPER(TRIM(Applications!I1335))="INTERVIEWING",UPPER(TRIM(Applications!I1335))="REJECTED",UPPER(TRIM(Applications!I1335))="OFFER")),IF(Applications!M1335&gt;=Applications!A1335,Applications!M1335-Applications!A1335,""),"")</f>
        <v/>
      </c>
      <c r="B1335" s="26">
        <f>IF(AND(D1335=1,ISNUMBER(Applications!A1335)),WEEKDAY(Applications!A1335),"")</f>
        <v/>
      </c>
      <c r="C1335" s="27">
        <f>IF(AND(D1335=1,ISNUMBER(Applications!A1335)),Applications!A1335-WEEKDAY(Applications!A1335,3),"")</f>
        <v/>
      </c>
      <c r="D1335" s="26">
        <f>IF(OR(UPPER(TRIM(Applications!I1335))="APPLIED",UPPER(TRIM(Applications!I1335))="INTERVIEWING",UPPER(TRIM(Applications!I1335))="REJECTED",UPPER(TRIM(Applications!I1335))="OFFER"),1,0)</f>
        <v/>
      </c>
      <c r="E1335" s="26">
        <f>IF(AND(ISNUMBER(Applications!M1335),OR(N(Applications!O1335)&gt;0,UPPER(TRIM(Applications!I1335))="INTERVIEWING",UPPER(TRIM(Applications!I1335))="OFFER")),Applications!M1335-WEEKDAY(Applications!M1335,3),"")</f>
        <v/>
      </c>
      <c r="F1335" s="26">
        <f>IF(AND(UPPER(TRIM(Applications!I1335))="SKIPPED",ISNUMBER(Applications!A1335)),Applications!A1335-WEEKDAY(Applications!A1335,3),"")</f>
        <v/>
      </c>
      <c r="G1335" s="26">
        <f>IF(AND(UPPER(TRIM(Applications!I1335))="BOOKMARKED",ISNUMBER(Applications!A1335)),Applications!A1335-WEEKDAY(Applications!A1335,3),"")</f>
        <v/>
      </c>
      <c r="H1335" s="26">
        <f>IF(AND(UPPER(TRIM(Applications!I1335))="NOT APPLIED",ISNUMBER(Applications!A1335)),Applications!A1335-WEEKDAY(Applications!A1335,3),"")</f>
        <v/>
      </c>
      <c r="I1335" s="26">
        <f>IF(AND(UPPER(TRIM(Applications!I1335))="REJECTED",ISNUMBER(Applications!M1335)),Applications!M1335-WEEKDAY(Applications!M1335,3),"")</f>
        <v/>
      </c>
      <c r="J1335" s="26">
        <f>IF(AND(UPPER(TRIM(Applications!I1335))="OFFER",ISNUMBER(Applications!M1335)),Applications!M1335-WEEKDAY(Applications!M1335,3),"")</f>
        <v/>
      </c>
      <c r="K1335" s="26">
        <f>IF(TRIM(Applications!J1335)="","",IFERROR(LOOKUP(2,1/ISNUMBER(SEARCH($R$2:$R$25,Applications!J1335)),$S$2:$S$25),""))</f>
        <v/>
      </c>
      <c r="L1335" s="26">
        <f>IF(K1335="","",IF(COUNTIF(K$2:K1335,K1335)=1,COUNTIF(K$2:K$2000,K1335)+(2001-ROW())/100000,""))</f>
        <v/>
      </c>
      <c r="M1335" s="26">
        <f>IF(TRIM(Applications!D1335)="","",TRIM(LEFT(TRIM(Applications!D1335),FIND(",",TRIM(Applications!D1335)&amp;",")-1)))</f>
        <v/>
      </c>
      <c r="N1335" s="26">
        <f>IF(M1335="","",IF(LEN(TRIM(LEFT(TRIM(MID(TRIM(Applications!D1335),FIND(",",TRIM(Applications!D1335)&amp;",")+1,200)),FIND(",",TRIM(MID(TRIM(Applications!D1335),FIND(",",TRIM(Applications!D1335)&amp;",")+1,200))&amp;",")-1)))=2,UPPER(TRIM(LEFT(TRIM(MID(TRIM(Applications!D1335),FIND(",",TRIM(Applications!D1335)&amp;",")+1,200)),FIND(",",TRIM(MID(TRIM(Applications!D1335),FIND(",",TRIM(Applications!D1335)&amp;",")+1,200))&amp;",")-1))),IFERROR(VLOOKUP(LOWER(TRIM(LEFT(TRIM(MID(TRIM(Applications!D1335),FIND(",",TRIM(Applications!D1335)&amp;",")+1,200)),FIND(",",TRIM(MID(TRIM(Applications!D1335),FIND(",",TRIM(Applications!D1335)&amp;",")+1,200))&amp;",")-1))),$U$2:$V$67,2,FALSE),"")))</f>
        <v/>
      </c>
      <c r="O1335" s="26">
        <f>IF(M1335="","",IF(N1335="",M1335,M1335&amp;", "&amp;N1335))</f>
        <v/>
      </c>
      <c r="P1335" s="26">
        <f>IF(O1335="","",IF(COUNTIF(O$2:O1335,O1335)=1,COUNTIF(O$2:O$2000,O1335)+(2001-ROW())/100000,""))</f>
        <v/>
      </c>
    </row>
    <row r="1336">
      <c r="A1336" s="26">
        <f>IF(AND(ISNUMBER(Applications!A1336),ISNUMBER(Applications!M1336),OR(UPPER(TRIM(Applications!I1336))="INTERVIEWING",UPPER(TRIM(Applications!I1336))="REJECTED",UPPER(TRIM(Applications!I1336))="OFFER")),IF(Applications!M1336&gt;=Applications!A1336,Applications!M1336-Applications!A1336,""),"")</f>
        <v/>
      </c>
      <c r="B1336" s="26">
        <f>IF(AND(D1336=1,ISNUMBER(Applications!A1336)),WEEKDAY(Applications!A1336),"")</f>
        <v/>
      </c>
      <c r="C1336" s="27">
        <f>IF(AND(D1336=1,ISNUMBER(Applications!A1336)),Applications!A1336-WEEKDAY(Applications!A1336,3),"")</f>
        <v/>
      </c>
      <c r="D1336" s="26">
        <f>IF(OR(UPPER(TRIM(Applications!I1336))="APPLIED",UPPER(TRIM(Applications!I1336))="INTERVIEWING",UPPER(TRIM(Applications!I1336))="REJECTED",UPPER(TRIM(Applications!I1336))="OFFER"),1,0)</f>
        <v/>
      </c>
      <c r="E1336" s="26">
        <f>IF(AND(ISNUMBER(Applications!M1336),OR(N(Applications!O1336)&gt;0,UPPER(TRIM(Applications!I1336))="INTERVIEWING",UPPER(TRIM(Applications!I1336))="OFFER")),Applications!M1336-WEEKDAY(Applications!M1336,3),"")</f>
        <v/>
      </c>
      <c r="F1336" s="26">
        <f>IF(AND(UPPER(TRIM(Applications!I1336))="SKIPPED",ISNUMBER(Applications!A1336)),Applications!A1336-WEEKDAY(Applications!A1336,3),"")</f>
        <v/>
      </c>
      <c r="G1336" s="26">
        <f>IF(AND(UPPER(TRIM(Applications!I1336))="BOOKMARKED",ISNUMBER(Applications!A1336)),Applications!A1336-WEEKDAY(Applications!A1336,3),"")</f>
        <v/>
      </c>
      <c r="H1336" s="26">
        <f>IF(AND(UPPER(TRIM(Applications!I1336))="NOT APPLIED",ISNUMBER(Applications!A1336)),Applications!A1336-WEEKDAY(Applications!A1336,3),"")</f>
        <v/>
      </c>
      <c r="I1336" s="26">
        <f>IF(AND(UPPER(TRIM(Applications!I1336))="REJECTED",ISNUMBER(Applications!M1336)),Applications!M1336-WEEKDAY(Applications!M1336,3),"")</f>
        <v/>
      </c>
      <c r="J1336" s="26">
        <f>IF(AND(UPPER(TRIM(Applications!I1336))="OFFER",ISNUMBER(Applications!M1336)),Applications!M1336-WEEKDAY(Applications!M1336,3),"")</f>
        <v/>
      </c>
      <c r="K1336" s="26">
        <f>IF(TRIM(Applications!J1336)="","",IFERROR(LOOKUP(2,1/ISNUMBER(SEARCH($R$2:$R$25,Applications!J1336)),$S$2:$S$25),""))</f>
        <v/>
      </c>
      <c r="L1336" s="26">
        <f>IF(K1336="","",IF(COUNTIF(K$2:K1336,K1336)=1,COUNTIF(K$2:K$2000,K1336)+(2001-ROW())/100000,""))</f>
        <v/>
      </c>
      <c r="M1336" s="26">
        <f>IF(TRIM(Applications!D1336)="","",TRIM(LEFT(TRIM(Applications!D1336),FIND(",",TRIM(Applications!D1336)&amp;",")-1)))</f>
        <v/>
      </c>
      <c r="N1336" s="26">
        <f>IF(M1336="","",IF(LEN(TRIM(LEFT(TRIM(MID(TRIM(Applications!D1336),FIND(",",TRIM(Applications!D1336)&amp;",")+1,200)),FIND(",",TRIM(MID(TRIM(Applications!D1336),FIND(",",TRIM(Applications!D1336)&amp;",")+1,200))&amp;",")-1)))=2,UPPER(TRIM(LEFT(TRIM(MID(TRIM(Applications!D1336),FIND(",",TRIM(Applications!D1336)&amp;",")+1,200)),FIND(",",TRIM(MID(TRIM(Applications!D1336),FIND(",",TRIM(Applications!D1336)&amp;",")+1,200))&amp;",")-1))),IFERROR(VLOOKUP(LOWER(TRIM(LEFT(TRIM(MID(TRIM(Applications!D1336),FIND(",",TRIM(Applications!D1336)&amp;",")+1,200)),FIND(",",TRIM(MID(TRIM(Applications!D1336),FIND(",",TRIM(Applications!D1336)&amp;",")+1,200))&amp;",")-1))),$U$2:$V$67,2,FALSE),"")))</f>
        <v/>
      </c>
      <c r="O1336" s="26">
        <f>IF(M1336="","",IF(N1336="",M1336,M1336&amp;", "&amp;N1336))</f>
        <v/>
      </c>
      <c r="P1336" s="26">
        <f>IF(O1336="","",IF(COUNTIF(O$2:O1336,O1336)=1,COUNTIF(O$2:O$2000,O1336)+(2001-ROW())/100000,""))</f>
        <v/>
      </c>
    </row>
    <row r="1337">
      <c r="A1337" s="26">
        <f>IF(AND(ISNUMBER(Applications!A1337),ISNUMBER(Applications!M1337),OR(UPPER(TRIM(Applications!I1337))="INTERVIEWING",UPPER(TRIM(Applications!I1337))="REJECTED",UPPER(TRIM(Applications!I1337))="OFFER")),IF(Applications!M1337&gt;=Applications!A1337,Applications!M1337-Applications!A1337,""),"")</f>
        <v/>
      </c>
      <c r="B1337" s="26">
        <f>IF(AND(D1337=1,ISNUMBER(Applications!A1337)),WEEKDAY(Applications!A1337),"")</f>
        <v/>
      </c>
      <c r="C1337" s="27">
        <f>IF(AND(D1337=1,ISNUMBER(Applications!A1337)),Applications!A1337-WEEKDAY(Applications!A1337,3),"")</f>
        <v/>
      </c>
      <c r="D1337" s="26">
        <f>IF(OR(UPPER(TRIM(Applications!I1337))="APPLIED",UPPER(TRIM(Applications!I1337))="INTERVIEWING",UPPER(TRIM(Applications!I1337))="REJECTED",UPPER(TRIM(Applications!I1337))="OFFER"),1,0)</f>
        <v/>
      </c>
      <c r="E1337" s="26">
        <f>IF(AND(ISNUMBER(Applications!M1337),OR(N(Applications!O1337)&gt;0,UPPER(TRIM(Applications!I1337))="INTERVIEWING",UPPER(TRIM(Applications!I1337))="OFFER")),Applications!M1337-WEEKDAY(Applications!M1337,3),"")</f>
        <v/>
      </c>
      <c r="F1337" s="26">
        <f>IF(AND(UPPER(TRIM(Applications!I1337))="SKIPPED",ISNUMBER(Applications!A1337)),Applications!A1337-WEEKDAY(Applications!A1337,3),"")</f>
        <v/>
      </c>
      <c r="G1337" s="26">
        <f>IF(AND(UPPER(TRIM(Applications!I1337))="BOOKMARKED",ISNUMBER(Applications!A1337)),Applications!A1337-WEEKDAY(Applications!A1337,3),"")</f>
        <v/>
      </c>
      <c r="H1337" s="26">
        <f>IF(AND(UPPER(TRIM(Applications!I1337))="NOT APPLIED",ISNUMBER(Applications!A1337)),Applications!A1337-WEEKDAY(Applications!A1337,3),"")</f>
        <v/>
      </c>
      <c r="I1337" s="26">
        <f>IF(AND(UPPER(TRIM(Applications!I1337))="REJECTED",ISNUMBER(Applications!M1337)),Applications!M1337-WEEKDAY(Applications!M1337,3),"")</f>
        <v/>
      </c>
      <c r="J1337" s="26">
        <f>IF(AND(UPPER(TRIM(Applications!I1337))="OFFER",ISNUMBER(Applications!M1337)),Applications!M1337-WEEKDAY(Applications!M1337,3),"")</f>
        <v/>
      </c>
      <c r="K1337" s="26">
        <f>IF(TRIM(Applications!J1337)="","",IFERROR(LOOKUP(2,1/ISNUMBER(SEARCH($R$2:$R$25,Applications!J1337)),$S$2:$S$25),""))</f>
        <v/>
      </c>
      <c r="L1337" s="26">
        <f>IF(K1337="","",IF(COUNTIF(K$2:K1337,K1337)=1,COUNTIF(K$2:K$2000,K1337)+(2001-ROW())/100000,""))</f>
        <v/>
      </c>
      <c r="M1337" s="26">
        <f>IF(TRIM(Applications!D1337)="","",TRIM(LEFT(TRIM(Applications!D1337),FIND(",",TRIM(Applications!D1337)&amp;",")-1)))</f>
        <v/>
      </c>
      <c r="N1337" s="26">
        <f>IF(M1337="","",IF(LEN(TRIM(LEFT(TRIM(MID(TRIM(Applications!D1337),FIND(",",TRIM(Applications!D1337)&amp;",")+1,200)),FIND(",",TRIM(MID(TRIM(Applications!D1337),FIND(",",TRIM(Applications!D1337)&amp;",")+1,200))&amp;",")-1)))=2,UPPER(TRIM(LEFT(TRIM(MID(TRIM(Applications!D1337),FIND(",",TRIM(Applications!D1337)&amp;",")+1,200)),FIND(",",TRIM(MID(TRIM(Applications!D1337),FIND(",",TRIM(Applications!D1337)&amp;",")+1,200))&amp;",")-1))),IFERROR(VLOOKUP(LOWER(TRIM(LEFT(TRIM(MID(TRIM(Applications!D1337),FIND(",",TRIM(Applications!D1337)&amp;",")+1,200)),FIND(",",TRIM(MID(TRIM(Applications!D1337),FIND(",",TRIM(Applications!D1337)&amp;",")+1,200))&amp;",")-1))),$U$2:$V$67,2,FALSE),"")))</f>
        <v/>
      </c>
      <c r="O1337" s="26">
        <f>IF(M1337="","",IF(N1337="",M1337,M1337&amp;", "&amp;N1337))</f>
        <v/>
      </c>
      <c r="P1337" s="26">
        <f>IF(O1337="","",IF(COUNTIF(O$2:O1337,O1337)=1,COUNTIF(O$2:O$2000,O1337)+(2001-ROW())/100000,""))</f>
        <v/>
      </c>
    </row>
    <row r="1338">
      <c r="A1338" s="26">
        <f>IF(AND(ISNUMBER(Applications!A1338),ISNUMBER(Applications!M1338),OR(UPPER(TRIM(Applications!I1338))="INTERVIEWING",UPPER(TRIM(Applications!I1338))="REJECTED",UPPER(TRIM(Applications!I1338))="OFFER")),IF(Applications!M1338&gt;=Applications!A1338,Applications!M1338-Applications!A1338,""),"")</f>
        <v/>
      </c>
      <c r="B1338" s="26">
        <f>IF(AND(D1338=1,ISNUMBER(Applications!A1338)),WEEKDAY(Applications!A1338),"")</f>
        <v/>
      </c>
      <c r="C1338" s="27">
        <f>IF(AND(D1338=1,ISNUMBER(Applications!A1338)),Applications!A1338-WEEKDAY(Applications!A1338,3),"")</f>
        <v/>
      </c>
      <c r="D1338" s="26">
        <f>IF(OR(UPPER(TRIM(Applications!I1338))="APPLIED",UPPER(TRIM(Applications!I1338))="INTERVIEWING",UPPER(TRIM(Applications!I1338))="REJECTED",UPPER(TRIM(Applications!I1338))="OFFER"),1,0)</f>
        <v/>
      </c>
      <c r="E1338" s="26">
        <f>IF(AND(ISNUMBER(Applications!M1338),OR(N(Applications!O1338)&gt;0,UPPER(TRIM(Applications!I1338))="INTERVIEWING",UPPER(TRIM(Applications!I1338))="OFFER")),Applications!M1338-WEEKDAY(Applications!M1338,3),"")</f>
        <v/>
      </c>
      <c r="F1338" s="26">
        <f>IF(AND(UPPER(TRIM(Applications!I1338))="SKIPPED",ISNUMBER(Applications!A1338)),Applications!A1338-WEEKDAY(Applications!A1338,3),"")</f>
        <v/>
      </c>
      <c r="G1338" s="26">
        <f>IF(AND(UPPER(TRIM(Applications!I1338))="BOOKMARKED",ISNUMBER(Applications!A1338)),Applications!A1338-WEEKDAY(Applications!A1338,3),"")</f>
        <v/>
      </c>
      <c r="H1338" s="26">
        <f>IF(AND(UPPER(TRIM(Applications!I1338))="NOT APPLIED",ISNUMBER(Applications!A1338)),Applications!A1338-WEEKDAY(Applications!A1338,3),"")</f>
        <v/>
      </c>
      <c r="I1338" s="26">
        <f>IF(AND(UPPER(TRIM(Applications!I1338))="REJECTED",ISNUMBER(Applications!M1338)),Applications!M1338-WEEKDAY(Applications!M1338,3),"")</f>
        <v/>
      </c>
      <c r="J1338" s="26">
        <f>IF(AND(UPPER(TRIM(Applications!I1338))="OFFER",ISNUMBER(Applications!M1338)),Applications!M1338-WEEKDAY(Applications!M1338,3),"")</f>
        <v/>
      </c>
      <c r="K1338" s="26">
        <f>IF(TRIM(Applications!J1338)="","",IFERROR(LOOKUP(2,1/ISNUMBER(SEARCH($R$2:$R$25,Applications!J1338)),$S$2:$S$25),""))</f>
        <v/>
      </c>
      <c r="L1338" s="26">
        <f>IF(K1338="","",IF(COUNTIF(K$2:K1338,K1338)=1,COUNTIF(K$2:K$2000,K1338)+(2001-ROW())/100000,""))</f>
        <v/>
      </c>
      <c r="M1338" s="26">
        <f>IF(TRIM(Applications!D1338)="","",TRIM(LEFT(TRIM(Applications!D1338),FIND(",",TRIM(Applications!D1338)&amp;",")-1)))</f>
        <v/>
      </c>
      <c r="N1338" s="26">
        <f>IF(M1338="","",IF(LEN(TRIM(LEFT(TRIM(MID(TRIM(Applications!D1338),FIND(",",TRIM(Applications!D1338)&amp;",")+1,200)),FIND(",",TRIM(MID(TRIM(Applications!D1338),FIND(",",TRIM(Applications!D1338)&amp;",")+1,200))&amp;",")-1)))=2,UPPER(TRIM(LEFT(TRIM(MID(TRIM(Applications!D1338),FIND(",",TRIM(Applications!D1338)&amp;",")+1,200)),FIND(",",TRIM(MID(TRIM(Applications!D1338),FIND(",",TRIM(Applications!D1338)&amp;",")+1,200))&amp;",")-1))),IFERROR(VLOOKUP(LOWER(TRIM(LEFT(TRIM(MID(TRIM(Applications!D1338),FIND(",",TRIM(Applications!D1338)&amp;",")+1,200)),FIND(",",TRIM(MID(TRIM(Applications!D1338),FIND(",",TRIM(Applications!D1338)&amp;",")+1,200))&amp;",")-1))),$U$2:$V$67,2,FALSE),"")))</f>
        <v/>
      </c>
      <c r="O1338" s="26">
        <f>IF(M1338="","",IF(N1338="",M1338,M1338&amp;", "&amp;N1338))</f>
        <v/>
      </c>
      <c r="P1338" s="26">
        <f>IF(O1338="","",IF(COUNTIF(O$2:O1338,O1338)=1,COUNTIF(O$2:O$2000,O1338)+(2001-ROW())/100000,""))</f>
        <v/>
      </c>
    </row>
    <row r="1339">
      <c r="A1339" s="26">
        <f>IF(AND(ISNUMBER(Applications!A1339),ISNUMBER(Applications!M1339),OR(UPPER(TRIM(Applications!I1339))="INTERVIEWING",UPPER(TRIM(Applications!I1339))="REJECTED",UPPER(TRIM(Applications!I1339))="OFFER")),IF(Applications!M1339&gt;=Applications!A1339,Applications!M1339-Applications!A1339,""),"")</f>
        <v/>
      </c>
      <c r="B1339" s="26">
        <f>IF(AND(D1339=1,ISNUMBER(Applications!A1339)),WEEKDAY(Applications!A1339),"")</f>
        <v/>
      </c>
      <c r="C1339" s="27">
        <f>IF(AND(D1339=1,ISNUMBER(Applications!A1339)),Applications!A1339-WEEKDAY(Applications!A1339,3),"")</f>
        <v/>
      </c>
      <c r="D1339" s="26">
        <f>IF(OR(UPPER(TRIM(Applications!I1339))="APPLIED",UPPER(TRIM(Applications!I1339))="INTERVIEWING",UPPER(TRIM(Applications!I1339))="REJECTED",UPPER(TRIM(Applications!I1339))="OFFER"),1,0)</f>
        <v/>
      </c>
      <c r="E1339" s="26">
        <f>IF(AND(ISNUMBER(Applications!M1339),OR(N(Applications!O1339)&gt;0,UPPER(TRIM(Applications!I1339))="INTERVIEWING",UPPER(TRIM(Applications!I1339))="OFFER")),Applications!M1339-WEEKDAY(Applications!M1339,3),"")</f>
        <v/>
      </c>
      <c r="F1339" s="26">
        <f>IF(AND(UPPER(TRIM(Applications!I1339))="SKIPPED",ISNUMBER(Applications!A1339)),Applications!A1339-WEEKDAY(Applications!A1339,3),"")</f>
        <v/>
      </c>
      <c r="G1339" s="26">
        <f>IF(AND(UPPER(TRIM(Applications!I1339))="BOOKMARKED",ISNUMBER(Applications!A1339)),Applications!A1339-WEEKDAY(Applications!A1339,3),"")</f>
        <v/>
      </c>
      <c r="H1339" s="26">
        <f>IF(AND(UPPER(TRIM(Applications!I1339))="NOT APPLIED",ISNUMBER(Applications!A1339)),Applications!A1339-WEEKDAY(Applications!A1339,3),"")</f>
        <v/>
      </c>
      <c r="I1339" s="26">
        <f>IF(AND(UPPER(TRIM(Applications!I1339))="REJECTED",ISNUMBER(Applications!M1339)),Applications!M1339-WEEKDAY(Applications!M1339,3),"")</f>
        <v/>
      </c>
      <c r="J1339" s="26">
        <f>IF(AND(UPPER(TRIM(Applications!I1339))="OFFER",ISNUMBER(Applications!M1339)),Applications!M1339-WEEKDAY(Applications!M1339,3),"")</f>
        <v/>
      </c>
      <c r="K1339" s="26">
        <f>IF(TRIM(Applications!J1339)="","",IFERROR(LOOKUP(2,1/ISNUMBER(SEARCH($R$2:$R$25,Applications!J1339)),$S$2:$S$25),""))</f>
        <v/>
      </c>
      <c r="L1339" s="26">
        <f>IF(K1339="","",IF(COUNTIF(K$2:K1339,K1339)=1,COUNTIF(K$2:K$2000,K1339)+(2001-ROW())/100000,""))</f>
        <v/>
      </c>
      <c r="M1339" s="26">
        <f>IF(TRIM(Applications!D1339)="","",TRIM(LEFT(TRIM(Applications!D1339),FIND(",",TRIM(Applications!D1339)&amp;",")-1)))</f>
        <v/>
      </c>
      <c r="N1339" s="26">
        <f>IF(M1339="","",IF(LEN(TRIM(LEFT(TRIM(MID(TRIM(Applications!D1339),FIND(",",TRIM(Applications!D1339)&amp;",")+1,200)),FIND(",",TRIM(MID(TRIM(Applications!D1339),FIND(",",TRIM(Applications!D1339)&amp;",")+1,200))&amp;",")-1)))=2,UPPER(TRIM(LEFT(TRIM(MID(TRIM(Applications!D1339),FIND(",",TRIM(Applications!D1339)&amp;",")+1,200)),FIND(",",TRIM(MID(TRIM(Applications!D1339),FIND(",",TRIM(Applications!D1339)&amp;",")+1,200))&amp;",")-1))),IFERROR(VLOOKUP(LOWER(TRIM(LEFT(TRIM(MID(TRIM(Applications!D1339),FIND(",",TRIM(Applications!D1339)&amp;",")+1,200)),FIND(",",TRIM(MID(TRIM(Applications!D1339),FIND(",",TRIM(Applications!D1339)&amp;",")+1,200))&amp;",")-1))),$U$2:$V$67,2,FALSE),"")))</f>
        <v/>
      </c>
      <c r="O1339" s="26">
        <f>IF(M1339="","",IF(N1339="",M1339,M1339&amp;", "&amp;N1339))</f>
        <v/>
      </c>
      <c r="P1339" s="26">
        <f>IF(O1339="","",IF(COUNTIF(O$2:O1339,O1339)=1,COUNTIF(O$2:O$2000,O1339)+(2001-ROW())/100000,""))</f>
        <v/>
      </c>
    </row>
    <row r="1340">
      <c r="A1340" s="26">
        <f>IF(AND(ISNUMBER(Applications!A1340),ISNUMBER(Applications!M1340),OR(UPPER(TRIM(Applications!I1340))="INTERVIEWING",UPPER(TRIM(Applications!I1340))="REJECTED",UPPER(TRIM(Applications!I1340))="OFFER")),IF(Applications!M1340&gt;=Applications!A1340,Applications!M1340-Applications!A1340,""),"")</f>
        <v/>
      </c>
      <c r="B1340" s="26">
        <f>IF(AND(D1340=1,ISNUMBER(Applications!A1340)),WEEKDAY(Applications!A1340),"")</f>
        <v/>
      </c>
      <c r="C1340" s="27">
        <f>IF(AND(D1340=1,ISNUMBER(Applications!A1340)),Applications!A1340-WEEKDAY(Applications!A1340,3),"")</f>
        <v/>
      </c>
      <c r="D1340" s="26">
        <f>IF(OR(UPPER(TRIM(Applications!I1340))="APPLIED",UPPER(TRIM(Applications!I1340))="INTERVIEWING",UPPER(TRIM(Applications!I1340))="REJECTED",UPPER(TRIM(Applications!I1340))="OFFER"),1,0)</f>
        <v/>
      </c>
      <c r="E1340" s="26">
        <f>IF(AND(ISNUMBER(Applications!M1340),OR(N(Applications!O1340)&gt;0,UPPER(TRIM(Applications!I1340))="INTERVIEWING",UPPER(TRIM(Applications!I1340))="OFFER")),Applications!M1340-WEEKDAY(Applications!M1340,3),"")</f>
        <v/>
      </c>
      <c r="F1340" s="26">
        <f>IF(AND(UPPER(TRIM(Applications!I1340))="SKIPPED",ISNUMBER(Applications!A1340)),Applications!A1340-WEEKDAY(Applications!A1340,3),"")</f>
        <v/>
      </c>
      <c r="G1340" s="26">
        <f>IF(AND(UPPER(TRIM(Applications!I1340))="BOOKMARKED",ISNUMBER(Applications!A1340)),Applications!A1340-WEEKDAY(Applications!A1340,3),"")</f>
        <v/>
      </c>
      <c r="H1340" s="26">
        <f>IF(AND(UPPER(TRIM(Applications!I1340))="NOT APPLIED",ISNUMBER(Applications!A1340)),Applications!A1340-WEEKDAY(Applications!A1340,3),"")</f>
        <v/>
      </c>
      <c r="I1340" s="26">
        <f>IF(AND(UPPER(TRIM(Applications!I1340))="REJECTED",ISNUMBER(Applications!M1340)),Applications!M1340-WEEKDAY(Applications!M1340,3),"")</f>
        <v/>
      </c>
      <c r="J1340" s="26">
        <f>IF(AND(UPPER(TRIM(Applications!I1340))="OFFER",ISNUMBER(Applications!M1340)),Applications!M1340-WEEKDAY(Applications!M1340,3),"")</f>
        <v/>
      </c>
      <c r="K1340" s="26">
        <f>IF(TRIM(Applications!J1340)="","",IFERROR(LOOKUP(2,1/ISNUMBER(SEARCH($R$2:$R$25,Applications!J1340)),$S$2:$S$25),""))</f>
        <v/>
      </c>
      <c r="L1340" s="26">
        <f>IF(K1340="","",IF(COUNTIF(K$2:K1340,K1340)=1,COUNTIF(K$2:K$2000,K1340)+(2001-ROW())/100000,""))</f>
        <v/>
      </c>
      <c r="M1340" s="26">
        <f>IF(TRIM(Applications!D1340)="","",TRIM(LEFT(TRIM(Applications!D1340),FIND(",",TRIM(Applications!D1340)&amp;",")-1)))</f>
        <v/>
      </c>
      <c r="N1340" s="26">
        <f>IF(M1340="","",IF(LEN(TRIM(LEFT(TRIM(MID(TRIM(Applications!D1340),FIND(",",TRIM(Applications!D1340)&amp;",")+1,200)),FIND(",",TRIM(MID(TRIM(Applications!D1340),FIND(",",TRIM(Applications!D1340)&amp;",")+1,200))&amp;",")-1)))=2,UPPER(TRIM(LEFT(TRIM(MID(TRIM(Applications!D1340),FIND(",",TRIM(Applications!D1340)&amp;",")+1,200)),FIND(",",TRIM(MID(TRIM(Applications!D1340),FIND(",",TRIM(Applications!D1340)&amp;",")+1,200))&amp;",")-1))),IFERROR(VLOOKUP(LOWER(TRIM(LEFT(TRIM(MID(TRIM(Applications!D1340),FIND(",",TRIM(Applications!D1340)&amp;",")+1,200)),FIND(",",TRIM(MID(TRIM(Applications!D1340),FIND(",",TRIM(Applications!D1340)&amp;",")+1,200))&amp;",")-1))),$U$2:$V$67,2,FALSE),"")))</f>
        <v/>
      </c>
      <c r="O1340" s="26">
        <f>IF(M1340="","",IF(N1340="",M1340,M1340&amp;", "&amp;N1340))</f>
        <v/>
      </c>
      <c r="P1340" s="26">
        <f>IF(O1340="","",IF(COUNTIF(O$2:O1340,O1340)=1,COUNTIF(O$2:O$2000,O1340)+(2001-ROW())/100000,""))</f>
        <v/>
      </c>
    </row>
    <row r="1341">
      <c r="A1341" s="26">
        <f>IF(AND(ISNUMBER(Applications!A1341),ISNUMBER(Applications!M1341),OR(UPPER(TRIM(Applications!I1341))="INTERVIEWING",UPPER(TRIM(Applications!I1341))="REJECTED",UPPER(TRIM(Applications!I1341))="OFFER")),IF(Applications!M1341&gt;=Applications!A1341,Applications!M1341-Applications!A1341,""),"")</f>
        <v/>
      </c>
      <c r="B1341" s="26">
        <f>IF(AND(D1341=1,ISNUMBER(Applications!A1341)),WEEKDAY(Applications!A1341),"")</f>
        <v/>
      </c>
      <c r="C1341" s="27">
        <f>IF(AND(D1341=1,ISNUMBER(Applications!A1341)),Applications!A1341-WEEKDAY(Applications!A1341,3),"")</f>
        <v/>
      </c>
      <c r="D1341" s="26">
        <f>IF(OR(UPPER(TRIM(Applications!I1341))="APPLIED",UPPER(TRIM(Applications!I1341))="INTERVIEWING",UPPER(TRIM(Applications!I1341))="REJECTED",UPPER(TRIM(Applications!I1341))="OFFER"),1,0)</f>
        <v/>
      </c>
      <c r="E1341" s="26">
        <f>IF(AND(ISNUMBER(Applications!M1341),OR(N(Applications!O1341)&gt;0,UPPER(TRIM(Applications!I1341))="INTERVIEWING",UPPER(TRIM(Applications!I1341))="OFFER")),Applications!M1341-WEEKDAY(Applications!M1341,3),"")</f>
        <v/>
      </c>
      <c r="F1341" s="26">
        <f>IF(AND(UPPER(TRIM(Applications!I1341))="SKIPPED",ISNUMBER(Applications!A1341)),Applications!A1341-WEEKDAY(Applications!A1341,3),"")</f>
        <v/>
      </c>
      <c r="G1341" s="26">
        <f>IF(AND(UPPER(TRIM(Applications!I1341))="BOOKMARKED",ISNUMBER(Applications!A1341)),Applications!A1341-WEEKDAY(Applications!A1341,3),"")</f>
        <v/>
      </c>
      <c r="H1341" s="26">
        <f>IF(AND(UPPER(TRIM(Applications!I1341))="NOT APPLIED",ISNUMBER(Applications!A1341)),Applications!A1341-WEEKDAY(Applications!A1341,3),"")</f>
        <v/>
      </c>
      <c r="I1341" s="26">
        <f>IF(AND(UPPER(TRIM(Applications!I1341))="REJECTED",ISNUMBER(Applications!M1341)),Applications!M1341-WEEKDAY(Applications!M1341,3),"")</f>
        <v/>
      </c>
      <c r="J1341" s="26">
        <f>IF(AND(UPPER(TRIM(Applications!I1341))="OFFER",ISNUMBER(Applications!M1341)),Applications!M1341-WEEKDAY(Applications!M1341,3),"")</f>
        <v/>
      </c>
      <c r="K1341" s="26">
        <f>IF(TRIM(Applications!J1341)="","",IFERROR(LOOKUP(2,1/ISNUMBER(SEARCH($R$2:$R$25,Applications!J1341)),$S$2:$S$25),""))</f>
        <v/>
      </c>
      <c r="L1341" s="26">
        <f>IF(K1341="","",IF(COUNTIF(K$2:K1341,K1341)=1,COUNTIF(K$2:K$2000,K1341)+(2001-ROW())/100000,""))</f>
        <v/>
      </c>
      <c r="M1341" s="26">
        <f>IF(TRIM(Applications!D1341)="","",TRIM(LEFT(TRIM(Applications!D1341),FIND(",",TRIM(Applications!D1341)&amp;",")-1)))</f>
        <v/>
      </c>
      <c r="N1341" s="26">
        <f>IF(M1341="","",IF(LEN(TRIM(LEFT(TRIM(MID(TRIM(Applications!D1341),FIND(",",TRIM(Applications!D1341)&amp;",")+1,200)),FIND(",",TRIM(MID(TRIM(Applications!D1341),FIND(",",TRIM(Applications!D1341)&amp;",")+1,200))&amp;",")-1)))=2,UPPER(TRIM(LEFT(TRIM(MID(TRIM(Applications!D1341),FIND(",",TRIM(Applications!D1341)&amp;",")+1,200)),FIND(",",TRIM(MID(TRIM(Applications!D1341),FIND(",",TRIM(Applications!D1341)&amp;",")+1,200))&amp;",")-1))),IFERROR(VLOOKUP(LOWER(TRIM(LEFT(TRIM(MID(TRIM(Applications!D1341),FIND(",",TRIM(Applications!D1341)&amp;",")+1,200)),FIND(",",TRIM(MID(TRIM(Applications!D1341),FIND(",",TRIM(Applications!D1341)&amp;",")+1,200))&amp;",")-1))),$U$2:$V$67,2,FALSE),"")))</f>
        <v/>
      </c>
      <c r="O1341" s="26">
        <f>IF(M1341="","",IF(N1341="",M1341,M1341&amp;", "&amp;N1341))</f>
        <v/>
      </c>
      <c r="P1341" s="26">
        <f>IF(O1341="","",IF(COUNTIF(O$2:O1341,O1341)=1,COUNTIF(O$2:O$2000,O1341)+(2001-ROW())/100000,""))</f>
        <v/>
      </c>
    </row>
    <row r="1342">
      <c r="A1342" s="26">
        <f>IF(AND(ISNUMBER(Applications!A1342),ISNUMBER(Applications!M1342),OR(UPPER(TRIM(Applications!I1342))="INTERVIEWING",UPPER(TRIM(Applications!I1342))="REJECTED",UPPER(TRIM(Applications!I1342))="OFFER")),IF(Applications!M1342&gt;=Applications!A1342,Applications!M1342-Applications!A1342,""),"")</f>
        <v/>
      </c>
      <c r="B1342" s="26">
        <f>IF(AND(D1342=1,ISNUMBER(Applications!A1342)),WEEKDAY(Applications!A1342),"")</f>
        <v/>
      </c>
      <c r="C1342" s="27">
        <f>IF(AND(D1342=1,ISNUMBER(Applications!A1342)),Applications!A1342-WEEKDAY(Applications!A1342,3),"")</f>
        <v/>
      </c>
      <c r="D1342" s="26">
        <f>IF(OR(UPPER(TRIM(Applications!I1342))="APPLIED",UPPER(TRIM(Applications!I1342))="INTERVIEWING",UPPER(TRIM(Applications!I1342))="REJECTED",UPPER(TRIM(Applications!I1342))="OFFER"),1,0)</f>
        <v/>
      </c>
      <c r="E1342" s="26">
        <f>IF(AND(ISNUMBER(Applications!M1342),OR(N(Applications!O1342)&gt;0,UPPER(TRIM(Applications!I1342))="INTERVIEWING",UPPER(TRIM(Applications!I1342))="OFFER")),Applications!M1342-WEEKDAY(Applications!M1342,3),"")</f>
        <v/>
      </c>
      <c r="F1342" s="26">
        <f>IF(AND(UPPER(TRIM(Applications!I1342))="SKIPPED",ISNUMBER(Applications!A1342)),Applications!A1342-WEEKDAY(Applications!A1342,3),"")</f>
        <v/>
      </c>
      <c r="G1342" s="26">
        <f>IF(AND(UPPER(TRIM(Applications!I1342))="BOOKMARKED",ISNUMBER(Applications!A1342)),Applications!A1342-WEEKDAY(Applications!A1342,3),"")</f>
        <v/>
      </c>
      <c r="H1342" s="26">
        <f>IF(AND(UPPER(TRIM(Applications!I1342))="NOT APPLIED",ISNUMBER(Applications!A1342)),Applications!A1342-WEEKDAY(Applications!A1342,3),"")</f>
        <v/>
      </c>
      <c r="I1342" s="26">
        <f>IF(AND(UPPER(TRIM(Applications!I1342))="REJECTED",ISNUMBER(Applications!M1342)),Applications!M1342-WEEKDAY(Applications!M1342,3),"")</f>
        <v/>
      </c>
      <c r="J1342" s="26">
        <f>IF(AND(UPPER(TRIM(Applications!I1342))="OFFER",ISNUMBER(Applications!M1342)),Applications!M1342-WEEKDAY(Applications!M1342,3),"")</f>
        <v/>
      </c>
      <c r="K1342" s="26">
        <f>IF(TRIM(Applications!J1342)="","",IFERROR(LOOKUP(2,1/ISNUMBER(SEARCH($R$2:$R$25,Applications!J1342)),$S$2:$S$25),""))</f>
        <v/>
      </c>
      <c r="L1342" s="26">
        <f>IF(K1342="","",IF(COUNTIF(K$2:K1342,K1342)=1,COUNTIF(K$2:K$2000,K1342)+(2001-ROW())/100000,""))</f>
        <v/>
      </c>
      <c r="M1342" s="26">
        <f>IF(TRIM(Applications!D1342)="","",TRIM(LEFT(TRIM(Applications!D1342),FIND(",",TRIM(Applications!D1342)&amp;",")-1)))</f>
        <v/>
      </c>
      <c r="N1342" s="26">
        <f>IF(M1342="","",IF(LEN(TRIM(LEFT(TRIM(MID(TRIM(Applications!D1342),FIND(",",TRIM(Applications!D1342)&amp;",")+1,200)),FIND(",",TRIM(MID(TRIM(Applications!D1342),FIND(",",TRIM(Applications!D1342)&amp;",")+1,200))&amp;",")-1)))=2,UPPER(TRIM(LEFT(TRIM(MID(TRIM(Applications!D1342),FIND(",",TRIM(Applications!D1342)&amp;",")+1,200)),FIND(",",TRIM(MID(TRIM(Applications!D1342),FIND(",",TRIM(Applications!D1342)&amp;",")+1,200))&amp;",")-1))),IFERROR(VLOOKUP(LOWER(TRIM(LEFT(TRIM(MID(TRIM(Applications!D1342),FIND(",",TRIM(Applications!D1342)&amp;",")+1,200)),FIND(",",TRIM(MID(TRIM(Applications!D1342),FIND(",",TRIM(Applications!D1342)&amp;",")+1,200))&amp;",")-1))),$U$2:$V$67,2,FALSE),"")))</f>
        <v/>
      </c>
      <c r="O1342" s="26">
        <f>IF(M1342="","",IF(N1342="",M1342,M1342&amp;", "&amp;N1342))</f>
        <v/>
      </c>
      <c r="P1342" s="26">
        <f>IF(O1342="","",IF(COUNTIF(O$2:O1342,O1342)=1,COUNTIF(O$2:O$2000,O1342)+(2001-ROW())/100000,""))</f>
        <v/>
      </c>
    </row>
    <row r="1343">
      <c r="A1343" s="26">
        <f>IF(AND(ISNUMBER(Applications!A1343),ISNUMBER(Applications!M1343),OR(UPPER(TRIM(Applications!I1343))="INTERVIEWING",UPPER(TRIM(Applications!I1343))="REJECTED",UPPER(TRIM(Applications!I1343))="OFFER")),IF(Applications!M1343&gt;=Applications!A1343,Applications!M1343-Applications!A1343,""),"")</f>
        <v/>
      </c>
      <c r="B1343" s="26">
        <f>IF(AND(D1343=1,ISNUMBER(Applications!A1343)),WEEKDAY(Applications!A1343),"")</f>
        <v/>
      </c>
      <c r="C1343" s="27">
        <f>IF(AND(D1343=1,ISNUMBER(Applications!A1343)),Applications!A1343-WEEKDAY(Applications!A1343,3),"")</f>
        <v/>
      </c>
      <c r="D1343" s="26">
        <f>IF(OR(UPPER(TRIM(Applications!I1343))="APPLIED",UPPER(TRIM(Applications!I1343))="INTERVIEWING",UPPER(TRIM(Applications!I1343))="REJECTED",UPPER(TRIM(Applications!I1343))="OFFER"),1,0)</f>
        <v/>
      </c>
      <c r="E1343" s="26">
        <f>IF(AND(ISNUMBER(Applications!M1343),OR(N(Applications!O1343)&gt;0,UPPER(TRIM(Applications!I1343))="INTERVIEWING",UPPER(TRIM(Applications!I1343))="OFFER")),Applications!M1343-WEEKDAY(Applications!M1343,3),"")</f>
        <v/>
      </c>
      <c r="F1343" s="26">
        <f>IF(AND(UPPER(TRIM(Applications!I1343))="SKIPPED",ISNUMBER(Applications!A1343)),Applications!A1343-WEEKDAY(Applications!A1343,3),"")</f>
        <v/>
      </c>
      <c r="G1343" s="26">
        <f>IF(AND(UPPER(TRIM(Applications!I1343))="BOOKMARKED",ISNUMBER(Applications!A1343)),Applications!A1343-WEEKDAY(Applications!A1343,3),"")</f>
        <v/>
      </c>
      <c r="H1343" s="26">
        <f>IF(AND(UPPER(TRIM(Applications!I1343))="NOT APPLIED",ISNUMBER(Applications!A1343)),Applications!A1343-WEEKDAY(Applications!A1343,3),"")</f>
        <v/>
      </c>
      <c r="I1343" s="26">
        <f>IF(AND(UPPER(TRIM(Applications!I1343))="REJECTED",ISNUMBER(Applications!M1343)),Applications!M1343-WEEKDAY(Applications!M1343,3),"")</f>
        <v/>
      </c>
      <c r="J1343" s="26">
        <f>IF(AND(UPPER(TRIM(Applications!I1343))="OFFER",ISNUMBER(Applications!M1343)),Applications!M1343-WEEKDAY(Applications!M1343,3),"")</f>
        <v/>
      </c>
      <c r="K1343" s="26">
        <f>IF(TRIM(Applications!J1343)="","",IFERROR(LOOKUP(2,1/ISNUMBER(SEARCH($R$2:$R$25,Applications!J1343)),$S$2:$S$25),""))</f>
        <v/>
      </c>
      <c r="L1343" s="26">
        <f>IF(K1343="","",IF(COUNTIF(K$2:K1343,K1343)=1,COUNTIF(K$2:K$2000,K1343)+(2001-ROW())/100000,""))</f>
        <v/>
      </c>
      <c r="M1343" s="26">
        <f>IF(TRIM(Applications!D1343)="","",TRIM(LEFT(TRIM(Applications!D1343),FIND(",",TRIM(Applications!D1343)&amp;",")-1)))</f>
        <v/>
      </c>
      <c r="N1343" s="26">
        <f>IF(M1343="","",IF(LEN(TRIM(LEFT(TRIM(MID(TRIM(Applications!D1343),FIND(",",TRIM(Applications!D1343)&amp;",")+1,200)),FIND(",",TRIM(MID(TRIM(Applications!D1343),FIND(",",TRIM(Applications!D1343)&amp;",")+1,200))&amp;",")-1)))=2,UPPER(TRIM(LEFT(TRIM(MID(TRIM(Applications!D1343),FIND(",",TRIM(Applications!D1343)&amp;",")+1,200)),FIND(",",TRIM(MID(TRIM(Applications!D1343),FIND(",",TRIM(Applications!D1343)&amp;",")+1,200))&amp;",")-1))),IFERROR(VLOOKUP(LOWER(TRIM(LEFT(TRIM(MID(TRIM(Applications!D1343),FIND(",",TRIM(Applications!D1343)&amp;",")+1,200)),FIND(",",TRIM(MID(TRIM(Applications!D1343),FIND(",",TRIM(Applications!D1343)&amp;",")+1,200))&amp;",")-1))),$U$2:$V$67,2,FALSE),"")))</f>
        <v/>
      </c>
      <c r="O1343" s="26">
        <f>IF(M1343="","",IF(N1343="",M1343,M1343&amp;", "&amp;N1343))</f>
        <v/>
      </c>
      <c r="P1343" s="26">
        <f>IF(O1343="","",IF(COUNTIF(O$2:O1343,O1343)=1,COUNTIF(O$2:O$2000,O1343)+(2001-ROW())/100000,""))</f>
        <v/>
      </c>
    </row>
    <row r="1344">
      <c r="A1344" s="26">
        <f>IF(AND(ISNUMBER(Applications!A1344),ISNUMBER(Applications!M1344),OR(UPPER(TRIM(Applications!I1344))="INTERVIEWING",UPPER(TRIM(Applications!I1344))="REJECTED",UPPER(TRIM(Applications!I1344))="OFFER")),IF(Applications!M1344&gt;=Applications!A1344,Applications!M1344-Applications!A1344,""),"")</f>
        <v/>
      </c>
      <c r="B1344" s="26">
        <f>IF(AND(D1344=1,ISNUMBER(Applications!A1344)),WEEKDAY(Applications!A1344),"")</f>
        <v/>
      </c>
      <c r="C1344" s="27">
        <f>IF(AND(D1344=1,ISNUMBER(Applications!A1344)),Applications!A1344-WEEKDAY(Applications!A1344,3),"")</f>
        <v/>
      </c>
      <c r="D1344" s="26">
        <f>IF(OR(UPPER(TRIM(Applications!I1344))="APPLIED",UPPER(TRIM(Applications!I1344))="INTERVIEWING",UPPER(TRIM(Applications!I1344))="REJECTED",UPPER(TRIM(Applications!I1344))="OFFER"),1,0)</f>
        <v/>
      </c>
      <c r="E1344" s="26">
        <f>IF(AND(ISNUMBER(Applications!M1344),OR(N(Applications!O1344)&gt;0,UPPER(TRIM(Applications!I1344))="INTERVIEWING",UPPER(TRIM(Applications!I1344))="OFFER")),Applications!M1344-WEEKDAY(Applications!M1344,3),"")</f>
        <v/>
      </c>
      <c r="F1344" s="26">
        <f>IF(AND(UPPER(TRIM(Applications!I1344))="SKIPPED",ISNUMBER(Applications!A1344)),Applications!A1344-WEEKDAY(Applications!A1344,3),"")</f>
        <v/>
      </c>
      <c r="G1344" s="26">
        <f>IF(AND(UPPER(TRIM(Applications!I1344))="BOOKMARKED",ISNUMBER(Applications!A1344)),Applications!A1344-WEEKDAY(Applications!A1344,3),"")</f>
        <v/>
      </c>
      <c r="H1344" s="26">
        <f>IF(AND(UPPER(TRIM(Applications!I1344))="NOT APPLIED",ISNUMBER(Applications!A1344)),Applications!A1344-WEEKDAY(Applications!A1344,3),"")</f>
        <v/>
      </c>
      <c r="I1344" s="26">
        <f>IF(AND(UPPER(TRIM(Applications!I1344))="REJECTED",ISNUMBER(Applications!M1344)),Applications!M1344-WEEKDAY(Applications!M1344,3),"")</f>
        <v/>
      </c>
      <c r="J1344" s="26">
        <f>IF(AND(UPPER(TRIM(Applications!I1344))="OFFER",ISNUMBER(Applications!M1344)),Applications!M1344-WEEKDAY(Applications!M1344,3),"")</f>
        <v/>
      </c>
      <c r="K1344" s="26">
        <f>IF(TRIM(Applications!J1344)="","",IFERROR(LOOKUP(2,1/ISNUMBER(SEARCH($R$2:$R$25,Applications!J1344)),$S$2:$S$25),""))</f>
        <v/>
      </c>
      <c r="L1344" s="26">
        <f>IF(K1344="","",IF(COUNTIF(K$2:K1344,K1344)=1,COUNTIF(K$2:K$2000,K1344)+(2001-ROW())/100000,""))</f>
        <v/>
      </c>
      <c r="M1344" s="26">
        <f>IF(TRIM(Applications!D1344)="","",TRIM(LEFT(TRIM(Applications!D1344),FIND(",",TRIM(Applications!D1344)&amp;",")-1)))</f>
        <v/>
      </c>
      <c r="N1344" s="26">
        <f>IF(M1344="","",IF(LEN(TRIM(LEFT(TRIM(MID(TRIM(Applications!D1344),FIND(",",TRIM(Applications!D1344)&amp;",")+1,200)),FIND(",",TRIM(MID(TRIM(Applications!D1344),FIND(",",TRIM(Applications!D1344)&amp;",")+1,200))&amp;",")-1)))=2,UPPER(TRIM(LEFT(TRIM(MID(TRIM(Applications!D1344),FIND(",",TRIM(Applications!D1344)&amp;",")+1,200)),FIND(",",TRIM(MID(TRIM(Applications!D1344),FIND(",",TRIM(Applications!D1344)&amp;",")+1,200))&amp;",")-1))),IFERROR(VLOOKUP(LOWER(TRIM(LEFT(TRIM(MID(TRIM(Applications!D1344),FIND(",",TRIM(Applications!D1344)&amp;",")+1,200)),FIND(",",TRIM(MID(TRIM(Applications!D1344),FIND(",",TRIM(Applications!D1344)&amp;",")+1,200))&amp;",")-1))),$U$2:$V$67,2,FALSE),"")))</f>
        <v/>
      </c>
      <c r="O1344" s="26">
        <f>IF(M1344="","",IF(N1344="",M1344,M1344&amp;", "&amp;N1344))</f>
        <v/>
      </c>
      <c r="P1344" s="26">
        <f>IF(O1344="","",IF(COUNTIF(O$2:O1344,O1344)=1,COUNTIF(O$2:O$2000,O1344)+(2001-ROW())/100000,""))</f>
        <v/>
      </c>
    </row>
    <row r="1345">
      <c r="A1345" s="26">
        <f>IF(AND(ISNUMBER(Applications!A1345),ISNUMBER(Applications!M1345),OR(UPPER(TRIM(Applications!I1345))="INTERVIEWING",UPPER(TRIM(Applications!I1345))="REJECTED",UPPER(TRIM(Applications!I1345))="OFFER")),IF(Applications!M1345&gt;=Applications!A1345,Applications!M1345-Applications!A1345,""),"")</f>
        <v/>
      </c>
      <c r="B1345" s="26">
        <f>IF(AND(D1345=1,ISNUMBER(Applications!A1345)),WEEKDAY(Applications!A1345),"")</f>
        <v/>
      </c>
      <c r="C1345" s="27">
        <f>IF(AND(D1345=1,ISNUMBER(Applications!A1345)),Applications!A1345-WEEKDAY(Applications!A1345,3),"")</f>
        <v/>
      </c>
      <c r="D1345" s="26">
        <f>IF(OR(UPPER(TRIM(Applications!I1345))="APPLIED",UPPER(TRIM(Applications!I1345))="INTERVIEWING",UPPER(TRIM(Applications!I1345))="REJECTED",UPPER(TRIM(Applications!I1345))="OFFER"),1,0)</f>
        <v/>
      </c>
      <c r="E1345" s="26">
        <f>IF(AND(ISNUMBER(Applications!M1345),OR(N(Applications!O1345)&gt;0,UPPER(TRIM(Applications!I1345))="INTERVIEWING",UPPER(TRIM(Applications!I1345))="OFFER")),Applications!M1345-WEEKDAY(Applications!M1345,3),"")</f>
        <v/>
      </c>
      <c r="F1345" s="26">
        <f>IF(AND(UPPER(TRIM(Applications!I1345))="SKIPPED",ISNUMBER(Applications!A1345)),Applications!A1345-WEEKDAY(Applications!A1345,3),"")</f>
        <v/>
      </c>
      <c r="G1345" s="26">
        <f>IF(AND(UPPER(TRIM(Applications!I1345))="BOOKMARKED",ISNUMBER(Applications!A1345)),Applications!A1345-WEEKDAY(Applications!A1345,3),"")</f>
        <v/>
      </c>
      <c r="H1345" s="26">
        <f>IF(AND(UPPER(TRIM(Applications!I1345))="NOT APPLIED",ISNUMBER(Applications!A1345)),Applications!A1345-WEEKDAY(Applications!A1345,3),"")</f>
        <v/>
      </c>
      <c r="I1345" s="26">
        <f>IF(AND(UPPER(TRIM(Applications!I1345))="REJECTED",ISNUMBER(Applications!M1345)),Applications!M1345-WEEKDAY(Applications!M1345,3),"")</f>
        <v/>
      </c>
      <c r="J1345" s="26">
        <f>IF(AND(UPPER(TRIM(Applications!I1345))="OFFER",ISNUMBER(Applications!M1345)),Applications!M1345-WEEKDAY(Applications!M1345,3),"")</f>
        <v/>
      </c>
      <c r="K1345" s="26">
        <f>IF(TRIM(Applications!J1345)="","",IFERROR(LOOKUP(2,1/ISNUMBER(SEARCH($R$2:$R$25,Applications!J1345)),$S$2:$S$25),""))</f>
        <v/>
      </c>
      <c r="L1345" s="26">
        <f>IF(K1345="","",IF(COUNTIF(K$2:K1345,K1345)=1,COUNTIF(K$2:K$2000,K1345)+(2001-ROW())/100000,""))</f>
        <v/>
      </c>
      <c r="M1345" s="26">
        <f>IF(TRIM(Applications!D1345)="","",TRIM(LEFT(TRIM(Applications!D1345),FIND(",",TRIM(Applications!D1345)&amp;",")-1)))</f>
        <v/>
      </c>
      <c r="N1345" s="26">
        <f>IF(M1345="","",IF(LEN(TRIM(LEFT(TRIM(MID(TRIM(Applications!D1345),FIND(",",TRIM(Applications!D1345)&amp;",")+1,200)),FIND(",",TRIM(MID(TRIM(Applications!D1345),FIND(",",TRIM(Applications!D1345)&amp;",")+1,200))&amp;",")-1)))=2,UPPER(TRIM(LEFT(TRIM(MID(TRIM(Applications!D1345),FIND(",",TRIM(Applications!D1345)&amp;",")+1,200)),FIND(",",TRIM(MID(TRIM(Applications!D1345),FIND(",",TRIM(Applications!D1345)&amp;",")+1,200))&amp;",")-1))),IFERROR(VLOOKUP(LOWER(TRIM(LEFT(TRIM(MID(TRIM(Applications!D1345),FIND(",",TRIM(Applications!D1345)&amp;",")+1,200)),FIND(",",TRIM(MID(TRIM(Applications!D1345),FIND(",",TRIM(Applications!D1345)&amp;",")+1,200))&amp;",")-1))),$U$2:$V$67,2,FALSE),"")))</f>
        <v/>
      </c>
      <c r="O1345" s="26">
        <f>IF(M1345="","",IF(N1345="",M1345,M1345&amp;", "&amp;N1345))</f>
        <v/>
      </c>
      <c r="P1345" s="26">
        <f>IF(O1345="","",IF(COUNTIF(O$2:O1345,O1345)=1,COUNTIF(O$2:O$2000,O1345)+(2001-ROW())/100000,""))</f>
        <v/>
      </c>
    </row>
    <row r="1346">
      <c r="A1346" s="26">
        <f>IF(AND(ISNUMBER(Applications!A1346),ISNUMBER(Applications!M1346),OR(UPPER(TRIM(Applications!I1346))="INTERVIEWING",UPPER(TRIM(Applications!I1346))="REJECTED",UPPER(TRIM(Applications!I1346))="OFFER")),IF(Applications!M1346&gt;=Applications!A1346,Applications!M1346-Applications!A1346,""),"")</f>
        <v/>
      </c>
      <c r="B1346" s="26">
        <f>IF(AND(D1346=1,ISNUMBER(Applications!A1346)),WEEKDAY(Applications!A1346),"")</f>
        <v/>
      </c>
      <c r="C1346" s="27">
        <f>IF(AND(D1346=1,ISNUMBER(Applications!A1346)),Applications!A1346-WEEKDAY(Applications!A1346,3),"")</f>
        <v/>
      </c>
      <c r="D1346" s="26">
        <f>IF(OR(UPPER(TRIM(Applications!I1346))="APPLIED",UPPER(TRIM(Applications!I1346))="INTERVIEWING",UPPER(TRIM(Applications!I1346))="REJECTED",UPPER(TRIM(Applications!I1346))="OFFER"),1,0)</f>
        <v/>
      </c>
      <c r="E1346" s="26">
        <f>IF(AND(ISNUMBER(Applications!M1346),OR(N(Applications!O1346)&gt;0,UPPER(TRIM(Applications!I1346))="INTERVIEWING",UPPER(TRIM(Applications!I1346))="OFFER")),Applications!M1346-WEEKDAY(Applications!M1346,3),"")</f>
        <v/>
      </c>
      <c r="F1346" s="26">
        <f>IF(AND(UPPER(TRIM(Applications!I1346))="SKIPPED",ISNUMBER(Applications!A1346)),Applications!A1346-WEEKDAY(Applications!A1346,3),"")</f>
        <v/>
      </c>
      <c r="G1346" s="26">
        <f>IF(AND(UPPER(TRIM(Applications!I1346))="BOOKMARKED",ISNUMBER(Applications!A1346)),Applications!A1346-WEEKDAY(Applications!A1346,3),"")</f>
        <v/>
      </c>
      <c r="H1346" s="26">
        <f>IF(AND(UPPER(TRIM(Applications!I1346))="NOT APPLIED",ISNUMBER(Applications!A1346)),Applications!A1346-WEEKDAY(Applications!A1346,3),"")</f>
        <v/>
      </c>
      <c r="I1346" s="26">
        <f>IF(AND(UPPER(TRIM(Applications!I1346))="REJECTED",ISNUMBER(Applications!M1346)),Applications!M1346-WEEKDAY(Applications!M1346,3),"")</f>
        <v/>
      </c>
      <c r="J1346" s="26">
        <f>IF(AND(UPPER(TRIM(Applications!I1346))="OFFER",ISNUMBER(Applications!M1346)),Applications!M1346-WEEKDAY(Applications!M1346,3),"")</f>
        <v/>
      </c>
      <c r="K1346" s="26">
        <f>IF(TRIM(Applications!J1346)="","",IFERROR(LOOKUP(2,1/ISNUMBER(SEARCH($R$2:$R$25,Applications!J1346)),$S$2:$S$25),""))</f>
        <v/>
      </c>
      <c r="L1346" s="26">
        <f>IF(K1346="","",IF(COUNTIF(K$2:K1346,K1346)=1,COUNTIF(K$2:K$2000,K1346)+(2001-ROW())/100000,""))</f>
        <v/>
      </c>
      <c r="M1346" s="26">
        <f>IF(TRIM(Applications!D1346)="","",TRIM(LEFT(TRIM(Applications!D1346),FIND(",",TRIM(Applications!D1346)&amp;",")-1)))</f>
        <v/>
      </c>
      <c r="N1346" s="26">
        <f>IF(M1346="","",IF(LEN(TRIM(LEFT(TRIM(MID(TRIM(Applications!D1346),FIND(",",TRIM(Applications!D1346)&amp;",")+1,200)),FIND(",",TRIM(MID(TRIM(Applications!D1346),FIND(",",TRIM(Applications!D1346)&amp;",")+1,200))&amp;",")-1)))=2,UPPER(TRIM(LEFT(TRIM(MID(TRIM(Applications!D1346),FIND(",",TRIM(Applications!D1346)&amp;",")+1,200)),FIND(",",TRIM(MID(TRIM(Applications!D1346),FIND(",",TRIM(Applications!D1346)&amp;",")+1,200))&amp;",")-1))),IFERROR(VLOOKUP(LOWER(TRIM(LEFT(TRIM(MID(TRIM(Applications!D1346),FIND(",",TRIM(Applications!D1346)&amp;",")+1,200)),FIND(",",TRIM(MID(TRIM(Applications!D1346),FIND(",",TRIM(Applications!D1346)&amp;",")+1,200))&amp;",")-1))),$U$2:$V$67,2,FALSE),"")))</f>
        <v/>
      </c>
      <c r="O1346" s="26">
        <f>IF(M1346="","",IF(N1346="",M1346,M1346&amp;", "&amp;N1346))</f>
        <v/>
      </c>
      <c r="P1346" s="26">
        <f>IF(O1346="","",IF(COUNTIF(O$2:O1346,O1346)=1,COUNTIF(O$2:O$2000,O1346)+(2001-ROW())/100000,""))</f>
        <v/>
      </c>
    </row>
    <row r="1347">
      <c r="A1347" s="26">
        <f>IF(AND(ISNUMBER(Applications!A1347),ISNUMBER(Applications!M1347),OR(UPPER(TRIM(Applications!I1347))="INTERVIEWING",UPPER(TRIM(Applications!I1347))="REJECTED",UPPER(TRIM(Applications!I1347))="OFFER")),IF(Applications!M1347&gt;=Applications!A1347,Applications!M1347-Applications!A1347,""),"")</f>
        <v/>
      </c>
      <c r="B1347" s="26">
        <f>IF(AND(D1347=1,ISNUMBER(Applications!A1347)),WEEKDAY(Applications!A1347),"")</f>
        <v/>
      </c>
      <c r="C1347" s="27">
        <f>IF(AND(D1347=1,ISNUMBER(Applications!A1347)),Applications!A1347-WEEKDAY(Applications!A1347,3),"")</f>
        <v/>
      </c>
      <c r="D1347" s="26">
        <f>IF(OR(UPPER(TRIM(Applications!I1347))="APPLIED",UPPER(TRIM(Applications!I1347))="INTERVIEWING",UPPER(TRIM(Applications!I1347))="REJECTED",UPPER(TRIM(Applications!I1347))="OFFER"),1,0)</f>
        <v/>
      </c>
      <c r="E1347" s="26">
        <f>IF(AND(ISNUMBER(Applications!M1347),OR(N(Applications!O1347)&gt;0,UPPER(TRIM(Applications!I1347))="INTERVIEWING",UPPER(TRIM(Applications!I1347))="OFFER")),Applications!M1347-WEEKDAY(Applications!M1347,3),"")</f>
        <v/>
      </c>
      <c r="F1347" s="26">
        <f>IF(AND(UPPER(TRIM(Applications!I1347))="SKIPPED",ISNUMBER(Applications!A1347)),Applications!A1347-WEEKDAY(Applications!A1347,3),"")</f>
        <v/>
      </c>
      <c r="G1347" s="26">
        <f>IF(AND(UPPER(TRIM(Applications!I1347))="BOOKMARKED",ISNUMBER(Applications!A1347)),Applications!A1347-WEEKDAY(Applications!A1347,3),"")</f>
        <v/>
      </c>
      <c r="H1347" s="26">
        <f>IF(AND(UPPER(TRIM(Applications!I1347))="NOT APPLIED",ISNUMBER(Applications!A1347)),Applications!A1347-WEEKDAY(Applications!A1347,3),"")</f>
        <v/>
      </c>
      <c r="I1347" s="26">
        <f>IF(AND(UPPER(TRIM(Applications!I1347))="REJECTED",ISNUMBER(Applications!M1347)),Applications!M1347-WEEKDAY(Applications!M1347,3),"")</f>
        <v/>
      </c>
      <c r="J1347" s="26">
        <f>IF(AND(UPPER(TRIM(Applications!I1347))="OFFER",ISNUMBER(Applications!M1347)),Applications!M1347-WEEKDAY(Applications!M1347,3),"")</f>
        <v/>
      </c>
      <c r="K1347" s="26">
        <f>IF(TRIM(Applications!J1347)="","",IFERROR(LOOKUP(2,1/ISNUMBER(SEARCH($R$2:$R$25,Applications!J1347)),$S$2:$S$25),""))</f>
        <v/>
      </c>
      <c r="L1347" s="26">
        <f>IF(K1347="","",IF(COUNTIF(K$2:K1347,K1347)=1,COUNTIF(K$2:K$2000,K1347)+(2001-ROW())/100000,""))</f>
        <v/>
      </c>
      <c r="M1347" s="26">
        <f>IF(TRIM(Applications!D1347)="","",TRIM(LEFT(TRIM(Applications!D1347),FIND(",",TRIM(Applications!D1347)&amp;",")-1)))</f>
        <v/>
      </c>
      <c r="N1347" s="26">
        <f>IF(M1347="","",IF(LEN(TRIM(LEFT(TRIM(MID(TRIM(Applications!D1347),FIND(",",TRIM(Applications!D1347)&amp;",")+1,200)),FIND(",",TRIM(MID(TRIM(Applications!D1347),FIND(",",TRIM(Applications!D1347)&amp;",")+1,200))&amp;",")-1)))=2,UPPER(TRIM(LEFT(TRIM(MID(TRIM(Applications!D1347),FIND(",",TRIM(Applications!D1347)&amp;",")+1,200)),FIND(",",TRIM(MID(TRIM(Applications!D1347),FIND(",",TRIM(Applications!D1347)&amp;",")+1,200))&amp;",")-1))),IFERROR(VLOOKUP(LOWER(TRIM(LEFT(TRIM(MID(TRIM(Applications!D1347),FIND(",",TRIM(Applications!D1347)&amp;",")+1,200)),FIND(",",TRIM(MID(TRIM(Applications!D1347),FIND(",",TRIM(Applications!D1347)&amp;",")+1,200))&amp;",")-1))),$U$2:$V$67,2,FALSE),"")))</f>
        <v/>
      </c>
      <c r="O1347" s="26">
        <f>IF(M1347="","",IF(N1347="",M1347,M1347&amp;", "&amp;N1347))</f>
        <v/>
      </c>
      <c r="P1347" s="26">
        <f>IF(O1347="","",IF(COUNTIF(O$2:O1347,O1347)=1,COUNTIF(O$2:O$2000,O1347)+(2001-ROW())/100000,""))</f>
        <v/>
      </c>
    </row>
    <row r="1348">
      <c r="A1348" s="26">
        <f>IF(AND(ISNUMBER(Applications!A1348),ISNUMBER(Applications!M1348),OR(UPPER(TRIM(Applications!I1348))="INTERVIEWING",UPPER(TRIM(Applications!I1348))="REJECTED",UPPER(TRIM(Applications!I1348))="OFFER")),IF(Applications!M1348&gt;=Applications!A1348,Applications!M1348-Applications!A1348,""),"")</f>
        <v/>
      </c>
      <c r="B1348" s="26">
        <f>IF(AND(D1348=1,ISNUMBER(Applications!A1348)),WEEKDAY(Applications!A1348),"")</f>
        <v/>
      </c>
      <c r="C1348" s="27">
        <f>IF(AND(D1348=1,ISNUMBER(Applications!A1348)),Applications!A1348-WEEKDAY(Applications!A1348,3),"")</f>
        <v/>
      </c>
      <c r="D1348" s="26">
        <f>IF(OR(UPPER(TRIM(Applications!I1348))="APPLIED",UPPER(TRIM(Applications!I1348))="INTERVIEWING",UPPER(TRIM(Applications!I1348))="REJECTED",UPPER(TRIM(Applications!I1348))="OFFER"),1,0)</f>
        <v/>
      </c>
      <c r="E1348" s="26">
        <f>IF(AND(ISNUMBER(Applications!M1348),OR(N(Applications!O1348)&gt;0,UPPER(TRIM(Applications!I1348))="INTERVIEWING",UPPER(TRIM(Applications!I1348))="OFFER")),Applications!M1348-WEEKDAY(Applications!M1348,3),"")</f>
        <v/>
      </c>
      <c r="F1348" s="26">
        <f>IF(AND(UPPER(TRIM(Applications!I1348))="SKIPPED",ISNUMBER(Applications!A1348)),Applications!A1348-WEEKDAY(Applications!A1348,3),"")</f>
        <v/>
      </c>
      <c r="G1348" s="26">
        <f>IF(AND(UPPER(TRIM(Applications!I1348))="BOOKMARKED",ISNUMBER(Applications!A1348)),Applications!A1348-WEEKDAY(Applications!A1348,3),"")</f>
        <v/>
      </c>
      <c r="H1348" s="26">
        <f>IF(AND(UPPER(TRIM(Applications!I1348))="NOT APPLIED",ISNUMBER(Applications!A1348)),Applications!A1348-WEEKDAY(Applications!A1348,3),"")</f>
        <v/>
      </c>
      <c r="I1348" s="26">
        <f>IF(AND(UPPER(TRIM(Applications!I1348))="REJECTED",ISNUMBER(Applications!M1348)),Applications!M1348-WEEKDAY(Applications!M1348,3),"")</f>
        <v/>
      </c>
      <c r="J1348" s="26">
        <f>IF(AND(UPPER(TRIM(Applications!I1348))="OFFER",ISNUMBER(Applications!M1348)),Applications!M1348-WEEKDAY(Applications!M1348,3),"")</f>
        <v/>
      </c>
      <c r="K1348" s="26">
        <f>IF(TRIM(Applications!J1348)="","",IFERROR(LOOKUP(2,1/ISNUMBER(SEARCH($R$2:$R$25,Applications!J1348)),$S$2:$S$25),""))</f>
        <v/>
      </c>
      <c r="L1348" s="26">
        <f>IF(K1348="","",IF(COUNTIF(K$2:K1348,K1348)=1,COUNTIF(K$2:K$2000,K1348)+(2001-ROW())/100000,""))</f>
        <v/>
      </c>
      <c r="M1348" s="26">
        <f>IF(TRIM(Applications!D1348)="","",TRIM(LEFT(TRIM(Applications!D1348),FIND(",",TRIM(Applications!D1348)&amp;",")-1)))</f>
        <v/>
      </c>
      <c r="N1348" s="26">
        <f>IF(M1348="","",IF(LEN(TRIM(LEFT(TRIM(MID(TRIM(Applications!D1348),FIND(",",TRIM(Applications!D1348)&amp;",")+1,200)),FIND(",",TRIM(MID(TRIM(Applications!D1348),FIND(",",TRIM(Applications!D1348)&amp;",")+1,200))&amp;",")-1)))=2,UPPER(TRIM(LEFT(TRIM(MID(TRIM(Applications!D1348),FIND(",",TRIM(Applications!D1348)&amp;",")+1,200)),FIND(",",TRIM(MID(TRIM(Applications!D1348),FIND(",",TRIM(Applications!D1348)&amp;",")+1,200))&amp;",")-1))),IFERROR(VLOOKUP(LOWER(TRIM(LEFT(TRIM(MID(TRIM(Applications!D1348),FIND(",",TRIM(Applications!D1348)&amp;",")+1,200)),FIND(",",TRIM(MID(TRIM(Applications!D1348),FIND(",",TRIM(Applications!D1348)&amp;",")+1,200))&amp;",")-1))),$U$2:$V$67,2,FALSE),"")))</f>
        <v/>
      </c>
      <c r="O1348" s="26">
        <f>IF(M1348="","",IF(N1348="",M1348,M1348&amp;", "&amp;N1348))</f>
        <v/>
      </c>
      <c r="P1348" s="26">
        <f>IF(O1348="","",IF(COUNTIF(O$2:O1348,O1348)=1,COUNTIF(O$2:O$2000,O1348)+(2001-ROW())/100000,""))</f>
        <v/>
      </c>
    </row>
    <row r="1349">
      <c r="A1349" s="26">
        <f>IF(AND(ISNUMBER(Applications!A1349),ISNUMBER(Applications!M1349),OR(UPPER(TRIM(Applications!I1349))="INTERVIEWING",UPPER(TRIM(Applications!I1349))="REJECTED",UPPER(TRIM(Applications!I1349))="OFFER")),IF(Applications!M1349&gt;=Applications!A1349,Applications!M1349-Applications!A1349,""),"")</f>
        <v/>
      </c>
      <c r="B1349" s="26">
        <f>IF(AND(D1349=1,ISNUMBER(Applications!A1349)),WEEKDAY(Applications!A1349),"")</f>
        <v/>
      </c>
      <c r="C1349" s="27">
        <f>IF(AND(D1349=1,ISNUMBER(Applications!A1349)),Applications!A1349-WEEKDAY(Applications!A1349,3),"")</f>
        <v/>
      </c>
      <c r="D1349" s="26">
        <f>IF(OR(UPPER(TRIM(Applications!I1349))="APPLIED",UPPER(TRIM(Applications!I1349))="INTERVIEWING",UPPER(TRIM(Applications!I1349))="REJECTED",UPPER(TRIM(Applications!I1349))="OFFER"),1,0)</f>
        <v/>
      </c>
      <c r="E1349" s="26">
        <f>IF(AND(ISNUMBER(Applications!M1349),OR(N(Applications!O1349)&gt;0,UPPER(TRIM(Applications!I1349))="INTERVIEWING",UPPER(TRIM(Applications!I1349))="OFFER")),Applications!M1349-WEEKDAY(Applications!M1349,3),"")</f>
        <v/>
      </c>
      <c r="F1349" s="26">
        <f>IF(AND(UPPER(TRIM(Applications!I1349))="SKIPPED",ISNUMBER(Applications!A1349)),Applications!A1349-WEEKDAY(Applications!A1349,3),"")</f>
        <v/>
      </c>
      <c r="G1349" s="26">
        <f>IF(AND(UPPER(TRIM(Applications!I1349))="BOOKMARKED",ISNUMBER(Applications!A1349)),Applications!A1349-WEEKDAY(Applications!A1349,3),"")</f>
        <v/>
      </c>
      <c r="H1349" s="26">
        <f>IF(AND(UPPER(TRIM(Applications!I1349))="NOT APPLIED",ISNUMBER(Applications!A1349)),Applications!A1349-WEEKDAY(Applications!A1349,3),"")</f>
        <v/>
      </c>
      <c r="I1349" s="26">
        <f>IF(AND(UPPER(TRIM(Applications!I1349))="REJECTED",ISNUMBER(Applications!M1349)),Applications!M1349-WEEKDAY(Applications!M1349,3),"")</f>
        <v/>
      </c>
      <c r="J1349" s="26">
        <f>IF(AND(UPPER(TRIM(Applications!I1349))="OFFER",ISNUMBER(Applications!M1349)),Applications!M1349-WEEKDAY(Applications!M1349,3),"")</f>
        <v/>
      </c>
      <c r="K1349" s="26">
        <f>IF(TRIM(Applications!J1349)="","",IFERROR(LOOKUP(2,1/ISNUMBER(SEARCH($R$2:$R$25,Applications!J1349)),$S$2:$S$25),""))</f>
        <v/>
      </c>
      <c r="L1349" s="26">
        <f>IF(K1349="","",IF(COUNTIF(K$2:K1349,K1349)=1,COUNTIF(K$2:K$2000,K1349)+(2001-ROW())/100000,""))</f>
        <v/>
      </c>
      <c r="M1349" s="26">
        <f>IF(TRIM(Applications!D1349)="","",TRIM(LEFT(TRIM(Applications!D1349),FIND(",",TRIM(Applications!D1349)&amp;",")-1)))</f>
        <v/>
      </c>
      <c r="N1349" s="26">
        <f>IF(M1349="","",IF(LEN(TRIM(LEFT(TRIM(MID(TRIM(Applications!D1349),FIND(",",TRIM(Applications!D1349)&amp;",")+1,200)),FIND(",",TRIM(MID(TRIM(Applications!D1349),FIND(",",TRIM(Applications!D1349)&amp;",")+1,200))&amp;",")-1)))=2,UPPER(TRIM(LEFT(TRIM(MID(TRIM(Applications!D1349),FIND(",",TRIM(Applications!D1349)&amp;",")+1,200)),FIND(",",TRIM(MID(TRIM(Applications!D1349),FIND(",",TRIM(Applications!D1349)&amp;",")+1,200))&amp;",")-1))),IFERROR(VLOOKUP(LOWER(TRIM(LEFT(TRIM(MID(TRIM(Applications!D1349),FIND(",",TRIM(Applications!D1349)&amp;",")+1,200)),FIND(",",TRIM(MID(TRIM(Applications!D1349),FIND(",",TRIM(Applications!D1349)&amp;",")+1,200))&amp;",")-1))),$U$2:$V$67,2,FALSE),"")))</f>
        <v/>
      </c>
      <c r="O1349" s="26">
        <f>IF(M1349="","",IF(N1349="",M1349,M1349&amp;", "&amp;N1349))</f>
        <v/>
      </c>
      <c r="P1349" s="26">
        <f>IF(O1349="","",IF(COUNTIF(O$2:O1349,O1349)=1,COUNTIF(O$2:O$2000,O1349)+(2001-ROW())/100000,""))</f>
        <v/>
      </c>
    </row>
    <row r="1350">
      <c r="A1350" s="26">
        <f>IF(AND(ISNUMBER(Applications!A1350),ISNUMBER(Applications!M1350),OR(UPPER(TRIM(Applications!I1350))="INTERVIEWING",UPPER(TRIM(Applications!I1350))="REJECTED",UPPER(TRIM(Applications!I1350))="OFFER")),IF(Applications!M1350&gt;=Applications!A1350,Applications!M1350-Applications!A1350,""),"")</f>
        <v/>
      </c>
      <c r="B1350" s="26">
        <f>IF(AND(D1350=1,ISNUMBER(Applications!A1350)),WEEKDAY(Applications!A1350),"")</f>
        <v/>
      </c>
      <c r="C1350" s="27">
        <f>IF(AND(D1350=1,ISNUMBER(Applications!A1350)),Applications!A1350-WEEKDAY(Applications!A1350,3),"")</f>
        <v/>
      </c>
      <c r="D1350" s="26">
        <f>IF(OR(UPPER(TRIM(Applications!I1350))="APPLIED",UPPER(TRIM(Applications!I1350))="INTERVIEWING",UPPER(TRIM(Applications!I1350))="REJECTED",UPPER(TRIM(Applications!I1350))="OFFER"),1,0)</f>
        <v/>
      </c>
      <c r="E1350" s="26">
        <f>IF(AND(ISNUMBER(Applications!M1350),OR(N(Applications!O1350)&gt;0,UPPER(TRIM(Applications!I1350))="INTERVIEWING",UPPER(TRIM(Applications!I1350))="OFFER")),Applications!M1350-WEEKDAY(Applications!M1350,3),"")</f>
        <v/>
      </c>
      <c r="F1350" s="26">
        <f>IF(AND(UPPER(TRIM(Applications!I1350))="SKIPPED",ISNUMBER(Applications!A1350)),Applications!A1350-WEEKDAY(Applications!A1350,3),"")</f>
        <v/>
      </c>
      <c r="G1350" s="26">
        <f>IF(AND(UPPER(TRIM(Applications!I1350))="BOOKMARKED",ISNUMBER(Applications!A1350)),Applications!A1350-WEEKDAY(Applications!A1350,3),"")</f>
        <v/>
      </c>
      <c r="H1350" s="26">
        <f>IF(AND(UPPER(TRIM(Applications!I1350))="NOT APPLIED",ISNUMBER(Applications!A1350)),Applications!A1350-WEEKDAY(Applications!A1350,3),"")</f>
        <v/>
      </c>
      <c r="I1350" s="26">
        <f>IF(AND(UPPER(TRIM(Applications!I1350))="REJECTED",ISNUMBER(Applications!M1350)),Applications!M1350-WEEKDAY(Applications!M1350,3),"")</f>
        <v/>
      </c>
      <c r="J1350" s="26">
        <f>IF(AND(UPPER(TRIM(Applications!I1350))="OFFER",ISNUMBER(Applications!M1350)),Applications!M1350-WEEKDAY(Applications!M1350,3),"")</f>
        <v/>
      </c>
      <c r="K1350" s="26">
        <f>IF(TRIM(Applications!J1350)="","",IFERROR(LOOKUP(2,1/ISNUMBER(SEARCH($R$2:$R$25,Applications!J1350)),$S$2:$S$25),""))</f>
        <v/>
      </c>
      <c r="L1350" s="26">
        <f>IF(K1350="","",IF(COUNTIF(K$2:K1350,K1350)=1,COUNTIF(K$2:K$2000,K1350)+(2001-ROW())/100000,""))</f>
        <v/>
      </c>
      <c r="M1350" s="26">
        <f>IF(TRIM(Applications!D1350)="","",TRIM(LEFT(TRIM(Applications!D1350),FIND(",",TRIM(Applications!D1350)&amp;",")-1)))</f>
        <v/>
      </c>
      <c r="N1350" s="26">
        <f>IF(M1350="","",IF(LEN(TRIM(LEFT(TRIM(MID(TRIM(Applications!D1350),FIND(",",TRIM(Applications!D1350)&amp;",")+1,200)),FIND(",",TRIM(MID(TRIM(Applications!D1350),FIND(",",TRIM(Applications!D1350)&amp;",")+1,200))&amp;",")-1)))=2,UPPER(TRIM(LEFT(TRIM(MID(TRIM(Applications!D1350),FIND(",",TRIM(Applications!D1350)&amp;",")+1,200)),FIND(",",TRIM(MID(TRIM(Applications!D1350),FIND(",",TRIM(Applications!D1350)&amp;",")+1,200))&amp;",")-1))),IFERROR(VLOOKUP(LOWER(TRIM(LEFT(TRIM(MID(TRIM(Applications!D1350),FIND(",",TRIM(Applications!D1350)&amp;",")+1,200)),FIND(",",TRIM(MID(TRIM(Applications!D1350),FIND(",",TRIM(Applications!D1350)&amp;",")+1,200))&amp;",")-1))),$U$2:$V$67,2,FALSE),"")))</f>
        <v/>
      </c>
      <c r="O1350" s="26">
        <f>IF(M1350="","",IF(N1350="",M1350,M1350&amp;", "&amp;N1350))</f>
        <v/>
      </c>
      <c r="P1350" s="26">
        <f>IF(O1350="","",IF(COUNTIF(O$2:O1350,O1350)=1,COUNTIF(O$2:O$2000,O1350)+(2001-ROW())/100000,""))</f>
        <v/>
      </c>
    </row>
    <row r="1351">
      <c r="A1351" s="26">
        <f>IF(AND(ISNUMBER(Applications!A1351),ISNUMBER(Applications!M1351),OR(UPPER(TRIM(Applications!I1351))="INTERVIEWING",UPPER(TRIM(Applications!I1351))="REJECTED",UPPER(TRIM(Applications!I1351))="OFFER")),IF(Applications!M1351&gt;=Applications!A1351,Applications!M1351-Applications!A1351,""),"")</f>
        <v/>
      </c>
      <c r="B1351" s="26">
        <f>IF(AND(D1351=1,ISNUMBER(Applications!A1351)),WEEKDAY(Applications!A1351),"")</f>
        <v/>
      </c>
      <c r="C1351" s="27">
        <f>IF(AND(D1351=1,ISNUMBER(Applications!A1351)),Applications!A1351-WEEKDAY(Applications!A1351,3),"")</f>
        <v/>
      </c>
      <c r="D1351" s="26">
        <f>IF(OR(UPPER(TRIM(Applications!I1351))="APPLIED",UPPER(TRIM(Applications!I1351))="INTERVIEWING",UPPER(TRIM(Applications!I1351))="REJECTED",UPPER(TRIM(Applications!I1351))="OFFER"),1,0)</f>
        <v/>
      </c>
      <c r="E1351" s="26">
        <f>IF(AND(ISNUMBER(Applications!M1351),OR(N(Applications!O1351)&gt;0,UPPER(TRIM(Applications!I1351))="INTERVIEWING",UPPER(TRIM(Applications!I1351))="OFFER")),Applications!M1351-WEEKDAY(Applications!M1351,3),"")</f>
        <v/>
      </c>
      <c r="F1351" s="26">
        <f>IF(AND(UPPER(TRIM(Applications!I1351))="SKIPPED",ISNUMBER(Applications!A1351)),Applications!A1351-WEEKDAY(Applications!A1351,3),"")</f>
        <v/>
      </c>
      <c r="G1351" s="26">
        <f>IF(AND(UPPER(TRIM(Applications!I1351))="BOOKMARKED",ISNUMBER(Applications!A1351)),Applications!A1351-WEEKDAY(Applications!A1351,3),"")</f>
        <v/>
      </c>
      <c r="H1351" s="26">
        <f>IF(AND(UPPER(TRIM(Applications!I1351))="NOT APPLIED",ISNUMBER(Applications!A1351)),Applications!A1351-WEEKDAY(Applications!A1351,3),"")</f>
        <v/>
      </c>
      <c r="I1351" s="26">
        <f>IF(AND(UPPER(TRIM(Applications!I1351))="REJECTED",ISNUMBER(Applications!M1351)),Applications!M1351-WEEKDAY(Applications!M1351,3),"")</f>
        <v/>
      </c>
      <c r="J1351" s="26">
        <f>IF(AND(UPPER(TRIM(Applications!I1351))="OFFER",ISNUMBER(Applications!M1351)),Applications!M1351-WEEKDAY(Applications!M1351,3),"")</f>
        <v/>
      </c>
      <c r="K1351" s="26">
        <f>IF(TRIM(Applications!J1351)="","",IFERROR(LOOKUP(2,1/ISNUMBER(SEARCH($R$2:$R$25,Applications!J1351)),$S$2:$S$25),""))</f>
        <v/>
      </c>
      <c r="L1351" s="26">
        <f>IF(K1351="","",IF(COUNTIF(K$2:K1351,K1351)=1,COUNTIF(K$2:K$2000,K1351)+(2001-ROW())/100000,""))</f>
        <v/>
      </c>
      <c r="M1351" s="26">
        <f>IF(TRIM(Applications!D1351)="","",TRIM(LEFT(TRIM(Applications!D1351),FIND(",",TRIM(Applications!D1351)&amp;",")-1)))</f>
        <v/>
      </c>
      <c r="N1351" s="26">
        <f>IF(M1351="","",IF(LEN(TRIM(LEFT(TRIM(MID(TRIM(Applications!D1351),FIND(",",TRIM(Applications!D1351)&amp;",")+1,200)),FIND(",",TRIM(MID(TRIM(Applications!D1351),FIND(",",TRIM(Applications!D1351)&amp;",")+1,200))&amp;",")-1)))=2,UPPER(TRIM(LEFT(TRIM(MID(TRIM(Applications!D1351),FIND(",",TRIM(Applications!D1351)&amp;",")+1,200)),FIND(",",TRIM(MID(TRIM(Applications!D1351),FIND(",",TRIM(Applications!D1351)&amp;",")+1,200))&amp;",")-1))),IFERROR(VLOOKUP(LOWER(TRIM(LEFT(TRIM(MID(TRIM(Applications!D1351),FIND(",",TRIM(Applications!D1351)&amp;",")+1,200)),FIND(",",TRIM(MID(TRIM(Applications!D1351),FIND(",",TRIM(Applications!D1351)&amp;",")+1,200))&amp;",")-1))),$U$2:$V$67,2,FALSE),"")))</f>
        <v/>
      </c>
      <c r="O1351" s="26">
        <f>IF(M1351="","",IF(N1351="",M1351,M1351&amp;", "&amp;N1351))</f>
        <v/>
      </c>
      <c r="P1351" s="26">
        <f>IF(O1351="","",IF(COUNTIF(O$2:O1351,O1351)=1,COUNTIF(O$2:O$2000,O1351)+(2001-ROW())/100000,""))</f>
        <v/>
      </c>
    </row>
    <row r="1352">
      <c r="A1352" s="26">
        <f>IF(AND(ISNUMBER(Applications!A1352),ISNUMBER(Applications!M1352),OR(UPPER(TRIM(Applications!I1352))="INTERVIEWING",UPPER(TRIM(Applications!I1352))="REJECTED",UPPER(TRIM(Applications!I1352))="OFFER")),IF(Applications!M1352&gt;=Applications!A1352,Applications!M1352-Applications!A1352,""),"")</f>
        <v/>
      </c>
      <c r="B1352" s="26">
        <f>IF(AND(D1352=1,ISNUMBER(Applications!A1352)),WEEKDAY(Applications!A1352),"")</f>
        <v/>
      </c>
      <c r="C1352" s="27">
        <f>IF(AND(D1352=1,ISNUMBER(Applications!A1352)),Applications!A1352-WEEKDAY(Applications!A1352,3),"")</f>
        <v/>
      </c>
      <c r="D1352" s="26">
        <f>IF(OR(UPPER(TRIM(Applications!I1352))="APPLIED",UPPER(TRIM(Applications!I1352))="INTERVIEWING",UPPER(TRIM(Applications!I1352))="REJECTED",UPPER(TRIM(Applications!I1352))="OFFER"),1,0)</f>
        <v/>
      </c>
      <c r="E1352" s="26">
        <f>IF(AND(ISNUMBER(Applications!M1352),OR(N(Applications!O1352)&gt;0,UPPER(TRIM(Applications!I1352))="INTERVIEWING",UPPER(TRIM(Applications!I1352))="OFFER")),Applications!M1352-WEEKDAY(Applications!M1352,3),"")</f>
        <v/>
      </c>
      <c r="F1352" s="26">
        <f>IF(AND(UPPER(TRIM(Applications!I1352))="SKIPPED",ISNUMBER(Applications!A1352)),Applications!A1352-WEEKDAY(Applications!A1352,3),"")</f>
        <v/>
      </c>
      <c r="G1352" s="26">
        <f>IF(AND(UPPER(TRIM(Applications!I1352))="BOOKMARKED",ISNUMBER(Applications!A1352)),Applications!A1352-WEEKDAY(Applications!A1352,3),"")</f>
        <v/>
      </c>
      <c r="H1352" s="26">
        <f>IF(AND(UPPER(TRIM(Applications!I1352))="NOT APPLIED",ISNUMBER(Applications!A1352)),Applications!A1352-WEEKDAY(Applications!A1352,3),"")</f>
        <v/>
      </c>
      <c r="I1352" s="26">
        <f>IF(AND(UPPER(TRIM(Applications!I1352))="REJECTED",ISNUMBER(Applications!M1352)),Applications!M1352-WEEKDAY(Applications!M1352,3),"")</f>
        <v/>
      </c>
      <c r="J1352" s="26">
        <f>IF(AND(UPPER(TRIM(Applications!I1352))="OFFER",ISNUMBER(Applications!M1352)),Applications!M1352-WEEKDAY(Applications!M1352,3),"")</f>
        <v/>
      </c>
      <c r="K1352" s="26">
        <f>IF(TRIM(Applications!J1352)="","",IFERROR(LOOKUP(2,1/ISNUMBER(SEARCH($R$2:$R$25,Applications!J1352)),$S$2:$S$25),""))</f>
        <v/>
      </c>
      <c r="L1352" s="26">
        <f>IF(K1352="","",IF(COUNTIF(K$2:K1352,K1352)=1,COUNTIF(K$2:K$2000,K1352)+(2001-ROW())/100000,""))</f>
        <v/>
      </c>
      <c r="M1352" s="26">
        <f>IF(TRIM(Applications!D1352)="","",TRIM(LEFT(TRIM(Applications!D1352),FIND(",",TRIM(Applications!D1352)&amp;",")-1)))</f>
        <v/>
      </c>
      <c r="N1352" s="26">
        <f>IF(M1352="","",IF(LEN(TRIM(LEFT(TRIM(MID(TRIM(Applications!D1352),FIND(",",TRIM(Applications!D1352)&amp;",")+1,200)),FIND(",",TRIM(MID(TRIM(Applications!D1352),FIND(",",TRIM(Applications!D1352)&amp;",")+1,200))&amp;",")-1)))=2,UPPER(TRIM(LEFT(TRIM(MID(TRIM(Applications!D1352),FIND(",",TRIM(Applications!D1352)&amp;",")+1,200)),FIND(",",TRIM(MID(TRIM(Applications!D1352),FIND(",",TRIM(Applications!D1352)&amp;",")+1,200))&amp;",")-1))),IFERROR(VLOOKUP(LOWER(TRIM(LEFT(TRIM(MID(TRIM(Applications!D1352),FIND(",",TRIM(Applications!D1352)&amp;",")+1,200)),FIND(",",TRIM(MID(TRIM(Applications!D1352),FIND(",",TRIM(Applications!D1352)&amp;",")+1,200))&amp;",")-1))),$U$2:$V$67,2,FALSE),"")))</f>
        <v/>
      </c>
      <c r="O1352" s="26">
        <f>IF(M1352="","",IF(N1352="",M1352,M1352&amp;", "&amp;N1352))</f>
        <v/>
      </c>
      <c r="P1352" s="26">
        <f>IF(O1352="","",IF(COUNTIF(O$2:O1352,O1352)=1,COUNTIF(O$2:O$2000,O1352)+(2001-ROW())/100000,""))</f>
        <v/>
      </c>
    </row>
    <row r="1353">
      <c r="A1353" s="26">
        <f>IF(AND(ISNUMBER(Applications!A1353),ISNUMBER(Applications!M1353),OR(UPPER(TRIM(Applications!I1353))="INTERVIEWING",UPPER(TRIM(Applications!I1353))="REJECTED",UPPER(TRIM(Applications!I1353))="OFFER")),IF(Applications!M1353&gt;=Applications!A1353,Applications!M1353-Applications!A1353,""),"")</f>
        <v/>
      </c>
      <c r="B1353" s="26">
        <f>IF(AND(D1353=1,ISNUMBER(Applications!A1353)),WEEKDAY(Applications!A1353),"")</f>
        <v/>
      </c>
      <c r="C1353" s="27">
        <f>IF(AND(D1353=1,ISNUMBER(Applications!A1353)),Applications!A1353-WEEKDAY(Applications!A1353,3),"")</f>
        <v/>
      </c>
      <c r="D1353" s="26">
        <f>IF(OR(UPPER(TRIM(Applications!I1353))="APPLIED",UPPER(TRIM(Applications!I1353))="INTERVIEWING",UPPER(TRIM(Applications!I1353))="REJECTED",UPPER(TRIM(Applications!I1353))="OFFER"),1,0)</f>
        <v/>
      </c>
      <c r="E1353" s="26">
        <f>IF(AND(ISNUMBER(Applications!M1353),OR(N(Applications!O1353)&gt;0,UPPER(TRIM(Applications!I1353))="INTERVIEWING",UPPER(TRIM(Applications!I1353))="OFFER")),Applications!M1353-WEEKDAY(Applications!M1353,3),"")</f>
        <v/>
      </c>
      <c r="F1353" s="26">
        <f>IF(AND(UPPER(TRIM(Applications!I1353))="SKIPPED",ISNUMBER(Applications!A1353)),Applications!A1353-WEEKDAY(Applications!A1353,3),"")</f>
        <v/>
      </c>
      <c r="G1353" s="26">
        <f>IF(AND(UPPER(TRIM(Applications!I1353))="BOOKMARKED",ISNUMBER(Applications!A1353)),Applications!A1353-WEEKDAY(Applications!A1353,3),"")</f>
        <v/>
      </c>
      <c r="H1353" s="26">
        <f>IF(AND(UPPER(TRIM(Applications!I1353))="NOT APPLIED",ISNUMBER(Applications!A1353)),Applications!A1353-WEEKDAY(Applications!A1353,3),"")</f>
        <v/>
      </c>
      <c r="I1353" s="26">
        <f>IF(AND(UPPER(TRIM(Applications!I1353))="REJECTED",ISNUMBER(Applications!M1353)),Applications!M1353-WEEKDAY(Applications!M1353,3),"")</f>
        <v/>
      </c>
      <c r="J1353" s="26">
        <f>IF(AND(UPPER(TRIM(Applications!I1353))="OFFER",ISNUMBER(Applications!M1353)),Applications!M1353-WEEKDAY(Applications!M1353,3),"")</f>
        <v/>
      </c>
      <c r="K1353" s="26">
        <f>IF(TRIM(Applications!J1353)="","",IFERROR(LOOKUP(2,1/ISNUMBER(SEARCH($R$2:$R$25,Applications!J1353)),$S$2:$S$25),""))</f>
        <v/>
      </c>
      <c r="L1353" s="26">
        <f>IF(K1353="","",IF(COUNTIF(K$2:K1353,K1353)=1,COUNTIF(K$2:K$2000,K1353)+(2001-ROW())/100000,""))</f>
        <v/>
      </c>
      <c r="M1353" s="26">
        <f>IF(TRIM(Applications!D1353)="","",TRIM(LEFT(TRIM(Applications!D1353),FIND(",",TRIM(Applications!D1353)&amp;",")-1)))</f>
        <v/>
      </c>
      <c r="N1353" s="26">
        <f>IF(M1353="","",IF(LEN(TRIM(LEFT(TRIM(MID(TRIM(Applications!D1353),FIND(",",TRIM(Applications!D1353)&amp;",")+1,200)),FIND(",",TRIM(MID(TRIM(Applications!D1353),FIND(",",TRIM(Applications!D1353)&amp;",")+1,200))&amp;",")-1)))=2,UPPER(TRIM(LEFT(TRIM(MID(TRIM(Applications!D1353),FIND(",",TRIM(Applications!D1353)&amp;",")+1,200)),FIND(",",TRIM(MID(TRIM(Applications!D1353),FIND(",",TRIM(Applications!D1353)&amp;",")+1,200))&amp;",")-1))),IFERROR(VLOOKUP(LOWER(TRIM(LEFT(TRIM(MID(TRIM(Applications!D1353),FIND(",",TRIM(Applications!D1353)&amp;",")+1,200)),FIND(",",TRIM(MID(TRIM(Applications!D1353),FIND(",",TRIM(Applications!D1353)&amp;",")+1,200))&amp;",")-1))),$U$2:$V$67,2,FALSE),"")))</f>
        <v/>
      </c>
      <c r="O1353" s="26">
        <f>IF(M1353="","",IF(N1353="",M1353,M1353&amp;", "&amp;N1353))</f>
        <v/>
      </c>
      <c r="P1353" s="26">
        <f>IF(O1353="","",IF(COUNTIF(O$2:O1353,O1353)=1,COUNTIF(O$2:O$2000,O1353)+(2001-ROW())/100000,""))</f>
        <v/>
      </c>
    </row>
    <row r="1354">
      <c r="A1354" s="26">
        <f>IF(AND(ISNUMBER(Applications!A1354),ISNUMBER(Applications!M1354),OR(UPPER(TRIM(Applications!I1354))="INTERVIEWING",UPPER(TRIM(Applications!I1354))="REJECTED",UPPER(TRIM(Applications!I1354))="OFFER")),IF(Applications!M1354&gt;=Applications!A1354,Applications!M1354-Applications!A1354,""),"")</f>
        <v/>
      </c>
      <c r="B1354" s="26">
        <f>IF(AND(D1354=1,ISNUMBER(Applications!A1354)),WEEKDAY(Applications!A1354),"")</f>
        <v/>
      </c>
      <c r="C1354" s="27">
        <f>IF(AND(D1354=1,ISNUMBER(Applications!A1354)),Applications!A1354-WEEKDAY(Applications!A1354,3),"")</f>
        <v/>
      </c>
      <c r="D1354" s="26">
        <f>IF(OR(UPPER(TRIM(Applications!I1354))="APPLIED",UPPER(TRIM(Applications!I1354))="INTERVIEWING",UPPER(TRIM(Applications!I1354))="REJECTED",UPPER(TRIM(Applications!I1354))="OFFER"),1,0)</f>
        <v/>
      </c>
      <c r="E1354" s="26">
        <f>IF(AND(ISNUMBER(Applications!M1354),OR(N(Applications!O1354)&gt;0,UPPER(TRIM(Applications!I1354))="INTERVIEWING",UPPER(TRIM(Applications!I1354))="OFFER")),Applications!M1354-WEEKDAY(Applications!M1354,3),"")</f>
        <v/>
      </c>
      <c r="F1354" s="26">
        <f>IF(AND(UPPER(TRIM(Applications!I1354))="SKIPPED",ISNUMBER(Applications!A1354)),Applications!A1354-WEEKDAY(Applications!A1354,3),"")</f>
        <v/>
      </c>
      <c r="G1354" s="26">
        <f>IF(AND(UPPER(TRIM(Applications!I1354))="BOOKMARKED",ISNUMBER(Applications!A1354)),Applications!A1354-WEEKDAY(Applications!A1354,3),"")</f>
        <v/>
      </c>
      <c r="H1354" s="26">
        <f>IF(AND(UPPER(TRIM(Applications!I1354))="NOT APPLIED",ISNUMBER(Applications!A1354)),Applications!A1354-WEEKDAY(Applications!A1354,3),"")</f>
        <v/>
      </c>
      <c r="I1354" s="26">
        <f>IF(AND(UPPER(TRIM(Applications!I1354))="REJECTED",ISNUMBER(Applications!M1354)),Applications!M1354-WEEKDAY(Applications!M1354,3),"")</f>
        <v/>
      </c>
      <c r="J1354" s="26">
        <f>IF(AND(UPPER(TRIM(Applications!I1354))="OFFER",ISNUMBER(Applications!M1354)),Applications!M1354-WEEKDAY(Applications!M1354,3),"")</f>
        <v/>
      </c>
      <c r="K1354" s="26">
        <f>IF(TRIM(Applications!J1354)="","",IFERROR(LOOKUP(2,1/ISNUMBER(SEARCH($R$2:$R$25,Applications!J1354)),$S$2:$S$25),""))</f>
        <v/>
      </c>
      <c r="L1354" s="26">
        <f>IF(K1354="","",IF(COUNTIF(K$2:K1354,K1354)=1,COUNTIF(K$2:K$2000,K1354)+(2001-ROW())/100000,""))</f>
        <v/>
      </c>
      <c r="M1354" s="26">
        <f>IF(TRIM(Applications!D1354)="","",TRIM(LEFT(TRIM(Applications!D1354),FIND(",",TRIM(Applications!D1354)&amp;",")-1)))</f>
        <v/>
      </c>
      <c r="N1354" s="26">
        <f>IF(M1354="","",IF(LEN(TRIM(LEFT(TRIM(MID(TRIM(Applications!D1354),FIND(",",TRIM(Applications!D1354)&amp;",")+1,200)),FIND(",",TRIM(MID(TRIM(Applications!D1354),FIND(",",TRIM(Applications!D1354)&amp;",")+1,200))&amp;",")-1)))=2,UPPER(TRIM(LEFT(TRIM(MID(TRIM(Applications!D1354),FIND(",",TRIM(Applications!D1354)&amp;",")+1,200)),FIND(",",TRIM(MID(TRIM(Applications!D1354),FIND(",",TRIM(Applications!D1354)&amp;",")+1,200))&amp;",")-1))),IFERROR(VLOOKUP(LOWER(TRIM(LEFT(TRIM(MID(TRIM(Applications!D1354),FIND(",",TRIM(Applications!D1354)&amp;",")+1,200)),FIND(",",TRIM(MID(TRIM(Applications!D1354),FIND(",",TRIM(Applications!D1354)&amp;",")+1,200))&amp;",")-1))),$U$2:$V$67,2,FALSE),"")))</f>
        <v/>
      </c>
      <c r="O1354" s="26">
        <f>IF(M1354="","",IF(N1354="",M1354,M1354&amp;", "&amp;N1354))</f>
        <v/>
      </c>
      <c r="P1354" s="26">
        <f>IF(O1354="","",IF(COUNTIF(O$2:O1354,O1354)=1,COUNTIF(O$2:O$2000,O1354)+(2001-ROW())/100000,""))</f>
        <v/>
      </c>
    </row>
    <row r="1355">
      <c r="A1355" s="26">
        <f>IF(AND(ISNUMBER(Applications!A1355),ISNUMBER(Applications!M1355),OR(UPPER(TRIM(Applications!I1355))="INTERVIEWING",UPPER(TRIM(Applications!I1355))="REJECTED",UPPER(TRIM(Applications!I1355))="OFFER")),IF(Applications!M1355&gt;=Applications!A1355,Applications!M1355-Applications!A1355,""),"")</f>
        <v/>
      </c>
      <c r="B1355" s="26">
        <f>IF(AND(D1355=1,ISNUMBER(Applications!A1355)),WEEKDAY(Applications!A1355),"")</f>
        <v/>
      </c>
      <c r="C1355" s="27">
        <f>IF(AND(D1355=1,ISNUMBER(Applications!A1355)),Applications!A1355-WEEKDAY(Applications!A1355,3),"")</f>
        <v/>
      </c>
      <c r="D1355" s="26">
        <f>IF(OR(UPPER(TRIM(Applications!I1355))="APPLIED",UPPER(TRIM(Applications!I1355))="INTERVIEWING",UPPER(TRIM(Applications!I1355))="REJECTED",UPPER(TRIM(Applications!I1355))="OFFER"),1,0)</f>
        <v/>
      </c>
      <c r="E1355" s="26">
        <f>IF(AND(ISNUMBER(Applications!M1355),OR(N(Applications!O1355)&gt;0,UPPER(TRIM(Applications!I1355))="INTERVIEWING",UPPER(TRIM(Applications!I1355))="OFFER")),Applications!M1355-WEEKDAY(Applications!M1355,3),"")</f>
        <v/>
      </c>
      <c r="F1355" s="26">
        <f>IF(AND(UPPER(TRIM(Applications!I1355))="SKIPPED",ISNUMBER(Applications!A1355)),Applications!A1355-WEEKDAY(Applications!A1355,3),"")</f>
        <v/>
      </c>
      <c r="G1355" s="26">
        <f>IF(AND(UPPER(TRIM(Applications!I1355))="BOOKMARKED",ISNUMBER(Applications!A1355)),Applications!A1355-WEEKDAY(Applications!A1355,3),"")</f>
        <v/>
      </c>
      <c r="H1355" s="26">
        <f>IF(AND(UPPER(TRIM(Applications!I1355))="NOT APPLIED",ISNUMBER(Applications!A1355)),Applications!A1355-WEEKDAY(Applications!A1355,3),"")</f>
        <v/>
      </c>
      <c r="I1355" s="26">
        <f>IF(AND(UPPER(TRIM(Applications!I1355))="REJECTED",ISNUMBER(Applications!M1355)),Applications!M1355-WEEKDAY(Applications!M1355,3),"")</f>
        <v/>
      </c>
      <c r="J1355" s="26">
        <f>IF(AND(UPPER(TRIM(Applications!I1355))="OFFER",ISNUMBER(Applications!M1355)),Applications!M1355-WEEKDAY(Applications!M1355,3),"")</f>
        <v/>
      </c>
      <c r="K1355" s="26">
        <f>IF(TRIM(Applications!J1355)="","",IFERROR(LOOKUP(2,1/ISNUMBER(SEARCH($R$2:$R$25,Applications!J1355)),$S$2:$S$25),""))</f>
        <v/>
      </c>
      <c r="L1355" s="26">
        <f>IF(K1355="","",IF(COUNTIF(K$2:K1355,K1355)=1,COUNTIF(K$2:K$2000,K1355)+(2001-ROW())/100000,""))</f>
        <v/>
      </c>
      <c r="M1355" s="26">
        <f>IF(TRIM(Applications!D1355)="","",TRIM(LEFT(TRIM(Applications!D1355),FIND(",",TRIM(Applications!D1355)&amp;",")-1)))</f>
        <v/>
      </c>
      <c r="N1355" s="26">
        <f>IF(M1355="","",IF(LEN(TRIM(LEFT(TRIM(MID(TRIM(Applications!D1355),FIND(",",TRIM(Applications!D1355)&amp;",")+1,200)),FIND(",",TRIM(MID(TRIM(Applications!D1355),FIND(",",TRIM(Applications!D1355)&amp;",")+1,200))&amp;",")-1)))=2,UPPER(TRIM(LEFT(TRIM(MID(TRIM(Applications!D1355),FIND(",",TRIM(Applications!D1355)&amp;",")+1,200)),FIND(",",TRIM(MID(TRIM(Applications!D1355),FIND(",",TRIM(Applications!D1355)&amp;",")+1,200))&amp;",")-1))),IFERROR(VLOOKUP(LOWER(TRIM(LEFT(TRIM(MID(TRIM(Applications!D1355),FIND(",",TRIM(Applications!D1355)&amp;",")+1,200)),FIND(",",TRIM(MID(TRIM(Applications!D1355),FIND(",",TRIM(Applications!D1355)&amp;",")+1,200))&amp;",")-1))),$U$2:$V$67,2,FALSE),"")))</f>
        <v/>
      </c>
      <c r="O1355" s="26">
        <f>IF(M1355="","",IF(N1355="",M1355,M1355&amp;", "&amp;N1355))</f>
        <v/>
      </c>
      <c r="P1355" s="26">
        <f>IF(O1355="","",IF(COUNTIF(O$2:O1355,O1355)=1,COUNTIF(O$2:O$2000,O1355)+(2001-ROW())/100000,""))</f>
        <v/>
      </c>
    </row>
    <row r="1356">
      <c r="A1356" s="26">
        <f>IF(AND(ISNUMBER(Applications!A1356),ISNUMBER(Applications!M1356),OR(UPPER(TRIM(Applications!I1356))="INTERVIEWING",UPPER(TRIM(Applications!I1356))="REJECTED",UPPER(TRIM(Applications!I1356))="OFFER")),IF(Applications!M1356&gt;=Applications!A1356,Applications!M1356-Applications!A1356,""),"")</f>
        <v/>
      </c>
      <c r="B1356" s="26">
        <f>IF(AND(D1356=1,ISNUMBER(Applications!A1356)),WEEKDAY(Applications!A1356),"")</f>
        <v/>
      </c>
      <c r="C1356" s="27">
        <f>IF(AND(D1356=1,ISNUMBER(Applications!A1356)),Applications!A1356-WEEKDAY(Applications!A1356,3),"")</f>
        <v/>
      </c>
      <c r="D1356" s="26">
        <f>IF(OR(UPPER(TRIM(Applications!I1356))="APPLIED",UPPER(TRIM(Applications!I1356))="INTERVIEWING",UPPER(TRIM(Applications!I1356))="REJECTED",UPPER(TRIM(Applications!I1356))="OFFER"),1,0)</f>
        <v/>
      </c>
      <c r="E1356" s="26">
        <f>IF(AND(ISNUMBER(Applications!M1356),OR(N(Applications!O1356)&gt;0,UPPER(TRIM(Applications!I1356))="INTERVIEWING",UPPER(TRIM(Applications!I1356))="OFFER")),Applications!M1356-WEEKDAY(Applications!M1356,3),"")</f>
        <v/>
      </c>
      <c r="F1356" s="26">
        <f>IF(AND(UPPER(TRIM(Applications!I1356))="SKIPPED",ISNUMBER(Applications!A1356)),Applications!A1356-WEEKDAY(Applications!A1356,3),"")</f>
        <v/>
      </c>
      <c r="G1356" s="26">
        <f>IF(AND(UPPER(TRIM(Applications!I1356))="BOOKMARKED",ISNUMBER(Applications!A1356)),Applications!A1356-WEEKDAY(Applications!A1356,3),"")</f>
        <v/>
      </c>
      <c r="H1356" s="26">
        <f>IF(AND(UPPER(TRIM(Applications!I1356))="NOT APPLIED",ISNUMBER(Applications!A1356)),Applications!A1356-WEEKDAY(Applications!A1356,3),"")</f>
        <v/>
      </c>
      <c r="I1356" s="26">
        <f>IF(AND(UPPER(TRIM(Applications!I1356))="REJECTED",ISNUMBER(Applications!M1356)),Applications!M1356-WEEKDAY(Applications!M1356,3),"")</f>
        <v/>
      </c>
      <c r="J1356" s="26">
        <f>IF(AND(UPPER(TRIM(Applications!I1356))="OFFER",ISNUMBER(Applications!M1356)),Applications!M1356-WEEKDAY(Applications!M1356,3),"")</f>
        <v/>
      </c>
      <c r="K1356" s="26">
        <f>IF(TRIM(Applications!J1356)="","",IFERROR(LOOKUP(2,1/ISNUMBER(SEARCH($R$2:$R$25,Applications!J1356)),$S$2:$S$25),""))</f>
        <v/>
      </c>
      <c r="L1356" s="26">
        <f>IF(K1356="","",IF(COUNTIF(K$2:K1356,K1356)=1,COUNTIF(K$2:K$2000,K1356)+(2001-ROW())/100000,""))</f>
        <v/>
      </c>
      <c r="M1356" s="26">
        <f>IF(TRIM(Applications!D1356)="","",TRIM(LEFT(TRIM(Applications!D1356),FIND(",",TRIM(Applications!D1356)&amp;",")-1)))</f>
        <v/>
      </c>
      <c r="N1356" s="26">
        <f>IF(M1356="","",IF(LEN(TRIM(LEFT(TRIM(MID(TRIM(Applications!D1356),FIND(",",TRIM(Applications!D1356)&amp;",")+1,200)),FIND(",",TRIM(MID(TRIM(Applications!D1356),FIND(",",TRIM(Applications!D1356)&amp;",")+1,200))&amp;",")-1)))=2,UPPER(TRIM(LEFT(TRIM(MID(TRIM(Applications!D1356),FIND(",",TRIM(Applications!D1356)&amp;",")+1,200)),FIND(",",TRIM(MID(TRIM(Applications!D1356),FIND(",",TRIM(Applications!D1356)&amp;",")+1,200))&amp;",")-1))),IFERROR(VLOOKUP(LOWER(TRIM(LEFT(TRIM(MID(TRIM(Applications!D1356),FIND(",",TRIM(Applications!D1356)&amp;",")+1,200)),FIND(",",TRIM(MID(TRIM(Applications!D1356),FIND(",",TRIM(Applications!D1356)&amp;",")+1,200))&amp;",")-1))),$U$2:$V$67,2,FALSE),"")))</f>
        <v/>
      </c>
      <c r="O1356" s="26">
        <f>IF(M1356="","",IF(N1356="",M1356,M1356&amp;", "&amp;N1356))</f>
        <v/>
      </c>
      <c r="P1356" s="26">
        <f>IF(O1356="","",IF(COUNTIF(O$2:O1356,O1356)=1,COUNTIF(O$2:O$2000,O1356)+(2001-ROW())/100000,""))</f>
        <v/>
      </c>
    </row>
    <row r="1357">
      <c r="A1357" s="26">
        <f>IF(AND(ISNUMBER(Applications!A1357),ISNUMBER(Applications!M1357),OR(UPPER(TRIM(Applications!I1357))="INTERVIEWING",UPPER(TRIM(Applications!I1357))="REJECTED",UPPER(TRIM(Applications!I1357))="OFFER")),IF(Applications!M1357&gt;=Applications!A1357,Applications!M1357-Applications!A1357,""),"")</f>
        <v/>
      </c>
      <c r="B1357" s="26">
        <f>IF(AND(D1357=1,ISNUMBER(Applications!A1357)),WEEKDAY(Applications!A1357),"")</f>
        <v/>
      </c>
      <c r="C1357" s="27">
        <f>IF(AND(D1357=1,ISNUMBER(Applications!A1357)),Applications!A1357-WEEKDAY(Applications!A1357,3),"")</f>
        <v/>
      </c>
      <c r="D1357" s="26">
        <f>IF(OR(UPPER(TRIM(Applications!I1357))="APPLIED",UPPER(TRIM(Applications!I1357))="INTERVIEWING",UPPER(TRIM(Applications!I1357))="REJECTED",UPPER(TRIM(Applications!I1357))="OFFER"),1,0)</f>
        <v/>
      </c>
      <c r="E1357" s="26">
        <f>IF(AND(ISNUMBER(Applications!M1357),OR(N(Applications!O1357)&gt;0,UPPER(TRIM(Applications!I1357))="INTERVIEWING",UPPER(TRIM(Applications!I1357))="OFFER")),Applications!M1357-WEEKDAY(Applications!M1357,3),"")</f>
        <v/>
      </c>
      <c r="F1357" s="26">
        <f>IF(AND(UPPER(TRIM(Applications!I1357))="SKIPPED",ISNUMBER(Applications!A1357)),Applications!A1357-WEEKDAY(Applications!A1357,3),"")</f>
        <v/>
      </c>
      <c r="G1357" s="26">
        <f>IF(AND(UPPER(TRIM(Applications!I1357))="BOOKMARKED",ISNUMBER(Applications!A1357)),Applications!A1357-WEEKDAY(Applications!A1357,3),"")</f>
        <v/>
      </c>
      <c r="H1357" s="26">
        <f>IF(AND(UPPER(TRIM(Applications!I1357))="NOT APPLIED",ISNUMBER(Applications!A1357)),Applications!A1357-WEEKDAY(Applications!A1357,3),"")</f>
        <v/>
      </c>
      <c r="I1357" s="26">
        <f>IF(AND(UPPER(TRIM(Applications!I1357))="REJECTED",ISNUMBER(Applications!M1357)),Applications!M1357-WEEKDAY(Applications!M1357,3),"")</f>
        <v/>
      </c>
      <c r="J1357" s="26">
        <f>IF(AND(UPPER(TRIM(Applications!I1357))="OFFER",ISNUMBER(Applications!M1357)),Applications!M1357-WEEKDAY(Applications!M1357,3),"")</f>
        <v/>
      </c>
      <c r="K1357" s="26">
        <f>IF(TRIM(Applications!J1357)="","",IFERROR(LOOKUP(2,1/ISNUMBER(SEARCH($R$2:$R$25,Applications!J1357)),$S$2:$S$25),""))</f>
        <v/>
      </c>
      <c r="L1357" s="26">
        <f>IF(K1357="","",IF(COUNTIF(K$2:K1357,K1357)=1,COUNTIF(K$2:K$2000,K1357)+(2001-ROW())/100000,""))</f>
        <v/>
      </c>
      <c r="M1357" s="26">
        <f>IF(TRIM(Applications!D1357)="","",TRIM(LEFT(TRIM(Applications!D1357),FIND(",",TRIM(Applications!D1357)&amp;",")-1)))</f>
        <v/>
      </c>
      <c r="N1357" s="26">
        <f>IF(M1357="","",IF(LEN(TRIM(LEFT(TRIM(MID(TRIM(Applications!D1357),FIND(",",TRIM(Applications!D1357)&amp;",")+1,200)),FIND(",",TRIM(MID(TRIM(Applications!D1357),FIND(",",TRIM(Applications!D1357)&amp;",")+1,200))&amp;",")-1)))=2,UPPER(TRIM(LEFT(TRIM(MID(TRIM(Applications!D1357),FIND(",",TRIM(Applications!D1357)&amp;",")+1,200)),FIND(",",TRIM(MID(TRIM(Applications!D1357),FIND(",",TRIM(Applications!D1357)&amp;",")+1,200))&amp;",")-1))),IFERROR(VLOOKUP(LOWER(TRIM(LEFT(TRIM(MID(TRIM(Applications!D1357),FIND(",",TRIM(Applications!D1357)&amp;",")+1,200)),FIND(",",TRIM(MID(TRIM(Applications!D1357),FIND(",",TRIM(Applications!D1357)&amp;",")+1,200))&amp;",")-1))),$U$2:$V$67,2,FALSE),"")))</f>
        <v/>
      </c>
      <c r="O1357" s="26">
        <f>IF(M1357="","",IF(N1357="",M1357,M1357&amp;", "&amp;N1357))</f>
        <v/>
      </c>
      <c r="P1357" s="26">
        <f>IF(O1357="","",IF(COUNTIF(O$2:O1357,O1357)=1,COUNTIF(O$2:O$2000,O1357)+(2001-ROW())/100000,""))</f>
        <v/>
      </c>
    </row>
    <row r="1358">
      <c r="A1358" s="26">
        <f>IF(AND(ISNUMBER(Applications!A1358),ISNUMBER(Applications!M1358),OR(UPPER(TRIM(Applications!I1358))="INTERVIEWING",UPPER(TRIM(Applications!I1358))="REJECTED",UPPER(TRIM(Applications!I1358))="OFFER")),IF(Applications!M1358&gt;=Applications!A1358,Applications!M1358-Applications!A1358,""),"")</f>
        <v/>
      </c>
      <c r="B1358" s="26">
        <f>IF(AND(D1358=1,ISNUMBER(Applications!A1358)),WEEKDAY(Applications!A1358),"")</f>
        <v/>
      </c>
      <c r="C1358" s="27">
        <f>IF(AND(D1358=1,ISNUMBER(Applications!A1358)),Applications!A1358-WEEKDAY(Applications!A1358,3),"")</f>
        <v/>
      </c>
      <c r="D1358" s="26">
        <f>IF(OR(UPPER(TRIM(Applications!I1358))="APPLIED",UPPER(TRIM(Applications!I1358))="INTERVIEWING",UPPER(TRIM(Applications!I1358))="REJECTED",UPPER(TRIM(Applications!I1358))="OFFER"),1,0)</f>
        <v/>
      </c>
      <c r="E1358" s="26">
        <f>IF(AND(ISNUMBER(Applications!M1358),OR(N(Applications!O1358)&gt;0,UPPER(TRIM(Applications!I1358))="INTERVIEWING",UPPER(TRIM(Applications!I1358))="OFFER")),Applications!M1358-WEEKDAY(Applications!M1358,3),"")</f>
        <v/>
      </c>
      <c r="F1358" s="26">
        <f>IF(AND(UPPER(TRIM(Applications!I1358))="SKIPPED",ISNUMBER(Applications!A1358)),Applications!A1358-WEEKDAY(Applications!A1358,3),"")</f>
        <v/>
      </c>
      <c r="G1358" s="26">
        <f>IF(AND(UPPER(TRIM(Applications!I1358))="BOOKMARKED",ISNUMBER(Applications!A1358)),Applications!A1358-WEEKDAY(Applications!A1358,3),"")</f>
        <v/>
      </c>
      <c r="H1358" s="26">
        <f>IF(AND(UPPER(TRIM(Applications!I1358))="NOT APPLIED",ISNUMBER(Applications!A1358)),Applications!A1358-WEEKDAY(Applications!A1358,3),"")</f>
        <v/>
      </c>
      <c r="I1358" s="26">
        <f>IF(AND(UPPER(TRIM(Applications!I1358))="REJECTED",ISNUMBER(Applications!M1358)),Applications!M1358-WEEKDAY(Applications!M1358,3),"")</f>
        <v/>
      </c>
      <c r="J1358" s="26">
        <f>IF(AND(UPPER(TRIM(Applications!I1358))="OFFER",ISNUMBER(Applications!M1358)),Applications!M1358-WEEKDAY(Applications!M1358,3),"")</f>
        <v/>
      </c>
      <c r="K1358" s="26">
        <f>IF(TRIM(Applications!J1358)="","",IFERROR(LOOKUP(2,1/ISNUMBER(SEARCH($R$2:$R$25,Applications!J1358)),$S$2:$S$25),""))</f>
        <v/>
      </c>
      <c r="L1358" s="26">
        <f>IF(K1358="","",IF(COUNTIF(K$2:K1358,K1358)=1,COUNTIF(K$2:K$2000,K1358)+(2001-ROW())/100000,""))</f>
        <v/>
      </c>
      <c r="M1358" s="26">
        <f>IF(TRIM(Applications!D1358)="","",TRIM(LEFT(TRIM(Applications!D1358),FIND(",",TRIM(Applications!D1358)&amp;",")-1)))</f>
        <v/>
      </c>
      <c r="N1358" s="26">
        <f>IF(M1358="","",IF(LEN(TRIM(LEFT(TRIM(MID(TRIM(Applications!D1358),FIND(",",TRIM(Applications!D1358)&amp;",")+1,200)),FIND(",",TRIM(MID(TRIM(Applications!D1358),FIND(",",TRIM(Applications!D1358)&amp;",")+1,200))&amp;",")-1)))=2,UPPER(TRIM(LEFT(TRIM(MID(TRIM(Applications!D1358),FIND(",",TRIM(Applications!D1358)&amp;",")+1,200)),FIND(",",TRIM(MID(TRIM(Applications!D1358),FIND(",",TRIM(Applications!D1358)&amp;",")+1,200))&amp;",")-1))),IFERROR(VLOOKUP(LOWER(TRIM(LEFT(TRIM(MID(TRIM(Applications!D1358),FIND(",",TRIM(Applications!D1358)&amp;",")+1,200)),FIND(",",TRIM(MID(TRIM(Applications!D1358),FIND(",",TRIM(Applications!D1358)&amp;",")+1,200))&amp;",")-1))),$U$2:$V$67,2,FALSE),"")))</f>
        <v/>
      </c>
      <c r="O1358" s="26">
        <f>IF(M1358="","",IF(N1358="",M1358,M1358&amp;", "&amp;N1358))</f>
        <v/>
      </c>
      <c r="P1358" s="26">
        <f>IF(O1358="","",IF(COUNTIF(O$2:O1358,O1358)=1,COUNTIF(O$2:O$2000,O1358)+(2001-ROW())/100000,""))</f>
        <v/>
      </c>
    </row>
    <row r="1359">
      <c r="A1359" s="26">
        <f>IF(AND(ISNUMBER(Applications!A1359),ISNUMBER(Applications!M1359),OR(UPPER(TRIM(Applications!I1359))="INTERVIEWING",UPPER(TRIM(Applications!I1359))="REJECTED",UPPER(TRIM(Applications!I1359))="OFFER")),IF(Applications!M1359&gt;=Applications!A1359,Applications!M1359-Applications!A1359,""),"")</f>
        <v/>
      </c>
      <c r="B1359" s="26">
        <f>IF(AND(D1359=1,ISNUMBER(Applications!A1359)),WEEKDAY(Applications!A1359),"")</f>
        <v/>
      </c>
      <c r="C1359" s="27">
        <f>IF(AND(D1359=1,ISNUMBER(Applications!A1359)),Applications!A1359-WEEKDAY(Applications!A1359,3),"")</f>
        <v/>
      </c>
      <c r="D1359" s="26">
        <f>IF(OR(UPPER(TRIM(Applications!I1359))="APPLIED",UPPER(TRIM(Applications!I1359))="INTERVIEWING",UPPER(TRIM(Applications!I1359))="REJECTED",UPPER(TRIM(Applications!I1359))="OFFER"),1,0)</f>
        <v/>
      </c>
      <c r="E1359" s="26">
        <f>IF(AND(ISNUMBER(Applications!M1359),OR(N(Applications!O1359)&gt;0,UPPER(TRIM(Applications!I1359))="INTERVIEWING",UPPER(TRIM(Applications!I1359))="OFFER")),Applications!M1359-WEEKDAY(Applications!M1359,3),"")</f>
        <v/>
      </c>
      <c r="F1359" s="26">
        <f>IF(AND(UPPER(TRIM(Applications!I1359))="SKIPPED",ISNUMBER(Applications!A1359)),Applications!A1359-WEEKDAY(Applications!A1359,3),"")</f>
        <v/>
      </c>
      <c r="G1359" s="26">
        <f>IF(AND(UPPER(TRIM(Applications!I1359))="BOOKMARKED",ISNUMBER(Applications!A1359)),Applications!A1359-WEEKDAY(Applications!A1359,3),"")</f>
        <v/>
      </c>
      <c r="H1359" s="26">
        <f>IF(AND(UPPER(TRIM(Applications!I1359))="NOT APPLIED",ISNUMBER(Applications!A1359)),Applications!A1359-WEEKDAY(Applications!A1359,3),"")</f>
        <v/>
      </c>
      <c r="I1359" s="26">
        <f>IF(AND(UPPER(TRIM(Applications!I1359))="REJECTED",ISNUMBER(Applications!M1359)),Applications!M1359-WEEKDAY(Applications!M1359,3),"")</f>
        <v/>
      </c>
      <c r="J1359" s="26">
        <f>IF(AND(UPPER(TRIM(Applications!I1359))="OFFER",ISNUMBER(Applications!M1359)),Applications!M1359-WEEKDAY(Applications!M1359,3),"")</f>
        <v/>
      </c>
      <c r="K1359" s="26">
        <f>IF(TRIM(Applications!J1359)="","",IFERROR(LOOKUP(2,1/ISNUMBER(SEARCH($R$2:$R$25,Applications!J1359)),$S$2:$S$25),""))</f>
        <v/>
      </c>
      <c r="L1359" s="26">
        <f>IF(K1359="","",IF(COUNTIF(K$2:K1359,K1359)=1,COUNTIF(K$2:K$2000,K1359)+(2001-ROW())/100000,""))</f>
        <v/>
      </c>
      <c r="M1359" s="26">
        <f>IF(TRIM(Applications!D1359)="","",TRIM(LEFT(TRIM(Applications!D1359),FIND(",",TRIM(Applications!D1359)&amp;",")-1)))</f>
        <v/>
      </c>
      <c r="N1359" s="26">
        <f>IF(M1359="","",IF(LEN(TRIM(LEFT(TRIM(MID(TRIM(Applications!D1359),FIND(",",TRIM(Applications!D1359)&amp;",")+1,200)),FIND(",",TRIM(MID(TRIM(Applications!D1359),FIND(",",TRIM(Applications!D1359)&amp;",")+1,200))&amp;",")-1)))=2,UPPER(TRIM(LEFT(TRIM(MID(TRIM(Applications!D1359),FIND(",",TRIM(Applications!D1359)&amp;",")+1,200)),FIND(",",TRIM(MID(TRIM(Applications!D1359),FIND(",",TRIM(Applications!D1359)&amp;",")+1,200))&amp;",")-1))),IFERROR(VLOOKUP(LOWER(TRIM(LEFT(TRIM(MID(TRIM(Applications!D1359),FIND(",",TRIM(Applications!D1359)&amp;",")+1,200)),FIND(",",TRIM(MID(TRIM(Applications!D1359),FIND(",",TRIM(Applications!D1359)&amp;",")+1,200))&amp;",")-1))),$U$2:$V$67,2,FALSE),"")))</f>
        <v/>
      </c>
      <c r="O1359" s="26">
        <f>IF(M1359="","",IF(N1359="",M1359,M1359&amp;", "&amp;N1359))</f>
        <v/>
      </c>
      <c r="P1359" s="26">
        <f>IF(O1359="","",IF(COUNTIF(O$2:O1359,O1359)=1,COUNTIF(O$2:O$2000,O1359)+(2001-ROW())/100000,""))</f>
        <v/>
      </c>
    </row>
    <row r="1360">
      <c r="A1360" s="26">
        <f>IF(AND(ISNUMBER(Applications!A1360),ISNUMBER(Applications!M1360),OR(UPPER(TRIM(Applications!I1360))="INTERVIEWING",UPPER(TRIM(Applications!I1360))="REJECTED",UPPER(TRIM(Applications!I1360))="OFFER")),IF(Applications!M1360&gt;=Applications!A1360,Applications!M1360-Applications!A1360,""),"")</f>
        <v/>
      </c>
      <c r="B1360" s="26">
        <f>IF(AND(D1360=1,ISNUMBER(Applications!A1360)),WEEKDAY(Applications!A1360),"")</f>
        <v/>
      </c>
      <c r="C1360" s="27">
        <f>IF(AND(D1360=1,ISNUMBER(Applications!A1360)),Applications!A1360-WEEKDAY(Applications!A1360,3),"")</f>
        <v/>
      </c>
      <c r="D1360" s="26">
        <f>IF(OR(UPPER(TRIM(Applications!I1360))="APPLIED",UPPER(TRIM(Applications!I1360))="INTERVIEWING",UPPER(TRIM(Applications!I1360))="REJECTED",UPPER(TRIM(Applications!I1360))="OFFER"),1,0)</f>
        <v/>
      </c>
      <c r="E1360" s="26">
        <f>IF(AND(ISNUMBER(Applications!M1360),OR(N(Applications!O1360)&gt;0,UPPER(TRIM(Applications!I1360))="INTERVIEWING",UPPER(TRIM(Applications!I1360))="OFFER")),Applications!M1360-WEEKDAY(Applications!M1360,3),"")</f>
        <v/>
      </c>
      <c r="F1360" s="26">
        <f>IF(AND(UPPER(TRIM(Applications!I1360))="SKIPPED",ISNUMBER(Applications!A1360)),Applications!A1360-WEEKDAY(Applications!A1360,3),"")</f>
        <v/>
      </c>
      <c r="G1360" s="26">
        <f>IF(AND(UPPER(TRIM(Applications!I1360))="BOOKMARKED",ISNUMBER(Applications!A1360)),Applications!A1360-WEEKDAY(Applications!A1360,3),"")</f>
        <v/>
      </c>
      <c r="H1360" s="26">
        <f>IF(AND(UPPER(TRIM(Applications!I1360))="NOT APPLIED",ISNUMBER(Applications!A1360)),Applications!A1360-WEEKDAY(Applications!A1360,3),"")</f>
        <v/>
      </c>
      <c r="I1360" s="26">
        <f>IF(AND(UPPER(TRIM(Applications!I1360))="REJECTED",ISNUMBER(Applications!M1360)),Applications!M1360-WEEKDAY(Applications!M1360,3),"")</f>
        <v/>
      </c>
      <c r="J1360" s="26">
        <f>IF(AND(UPPER(TRIM(Applications!I1360))="OFFER",ISNUMBER(Applications!M1360)),Applications!M1360-WEEKDAY(Applications!M1360,3),"")</f>
        <v/>
      </c>
      <c r="K1360" s="26">
        <f>IF(TRIM(Applications!J1360)="","",IFERROR(LOOKUP(2,1/ISNUMBER(SEARCH($R$2:$R$25,Applications!J1360)),$S$2:$S$25),""))</f>
        <v/>
      </c>
      <c r="L1360" s="26">
        <f>IF(K1360="","",IF(COUNTIF(K$2:K1360,K1360)=1,COUNTIF(K$2:K$2000,K1360)+(2001-ROW())/100000,""))</f>
        <v/>
      </c>
      <c r="M1360" s="26">
        <f>IF(TRIM(Applications!D1360)="","",TRIM(LEFT(TRIM(Applications!D1360),FIND(",",TRIM(Applications!D1360)&amp;",")-1)))</f>
        <v/>
      </c>
      <c r="N1360" s="26">
        <f>IF(M1360="","",IF(LEN(TRIM(LEFT(TRIM(MID(TRIM(Applications!D1360),FIND(",",TRIM(Applications!D1360)&amp;",")+1,200)),FIND(",",TRIM(MID(TRIM(Applications!D1360),FIND(",",TRIM(Applications!D1360)&amp;",")+1,200))&amp;",")-1)))=2,UPPER(TRIM(LEFT(TRIM(MID(TRIM(Applications!D1360),FIND(",",TRIM(Applications!D1360)&amp;",")+1,200)),FIND(",",TRIM(MID(TRIM(Applications!D1360),FIND(",",TRIM(Applications!D1360)&amp;",")+1,200))&amp;",")-1))),IFERROR(VLOOKUP(LOWER(TRIM(LEFT(TRIM(MID(TRIM(Applications!D1360),FIND(",",TRIM(Applications!D1360)&amp;",")+1,200)),FIND(",",TRIM(MID(TRIM(Applications!D1360),FIND(",",TRIM(Applications!D1360)&amp;",")+1,200))&amp;",")-1))),$U$2:$V$67,2,FALSE),"")))</f>
        <v/>
      </c>
      <c r="O1360" s="26">
        <f>IF(M1360="","",IF(N1360="",M1360,M1360&amp;", "&amp;N1360))</f>
        <v/>
      </c>
      <c r="P1360" s="26">
        <f>IF(O1360="","",IF(COUNTIF(O$2:O1360,O1360)=1,COUNTIF(O$2:O$2000,O1360)+(2001-ROW())/100000,""))</f>
        <v/>
      </c>
    </row>
    <row r="1361">
      <c r="A1361" s="26">
        <f>IF(AND(ISNUMBER(Applications!A1361),ISNUMBER(Applications!M1361),OR(UPPER(TRIM(Applications!I1361))="INTERVIEWING",UPPER(TRIM(Applications!I1361))="REJECTED",UPPER(TRIM(Applications!I1361))="OFFER")),IF(Applications!M1361&gt;=Applications!A1361,Applications!M1361-Applications!A1361,""),"")</f>
        <v/>
      </c>
      <c r="B1361" s="26">
        <f>IF(AND(D1361=1,ISNUMBER(Applications!A1361)),WEEKDAY(Applications!A1361),"")</f>
        <v/>
      </c>
      <c r="C1361" s="27">
        <f>IF(AND(D1361=1,ISNUMBER(Applications!A1361)),Applications!A1361-WEEKDAY(Applications!A1361,3),"")</f>
        <v/>
      </c>
      <c r="D1361" s="26">
        <f>IF(OR(UPPER(TRIM(Applications!I1361))="APPLIED",UPPER(TRIM(Applications!I1361))="INTERVIEWING",UPPER(TRIM(Applications!I1361))="REJECTED",UPPER(TRIM(Applications!I1361))="OFFER"),1,0)</f>
        <v/>
      </c>
      <c r="E1361" s="26">
        <f>IF(AND(ISNUMBER(Applications!M1361),OR(N(Applications!O1361)&gt;0,UPPER(TRIM(Applications!I1361))="INTERVIEWING",UPPER(TRIM(Applications!I1361))="OFFER")),Applications!M1361-WEEKDAY(Applications!M1361,3),"")</f>
        <v/>
      </c>
      <c r="F1361" s="26">
        <f>IF(AND(UPPER(TRIM(Applications!I1361))="SKIPPED",ISNUMBER(Applications!A1361)),Applications!A1361-WEEKDAY(Applications!A1361,3),"")</f>
        <v/>
      </c>
      <c r="G1361" s="26">
        <f>IF(AND(UPPER(TRIM(Applications!I1361))="BOOKMARKED",ISNUMBER(Applications!A1361)),Applications!A1361-WEEKDAY(Applications!A1361,3),"")</f>
        <v/>
      </c>
      <c r="H1361" s="26">
        <f>IF(AND(UPPER(TRIM(Applications!I1361))="NOT APPLIED",ISNUMBER(Applications!A1361)),Applications!A1361-WEEKDAY(Applications!A1361,3),"")</f>
        <v/>
      </c>
      <c r="I1361" s="26">
        <f>IF(AND(UPPER(TRIM(Applications!I1361))="REJECTED",ISNUMBER(Applications!M1361)),Applications!M1361-WEEKDAY(Applications!M1361,3),"")</f>
        <v/>
      </c>
      <c r="J1361" s="26">
        <f>IF(AND(UPPER(TRIM(Applications!I1361))="OFFER",ISNUMBER(Applications!M1361)),Applications!M1361-WEEKDAY(Applications!M1361,3),"")</f>
        <v/>
      </c>
      <c r="K1361" s="26">
        <f>IF(TRIM(Applications!J1361)="","",IFERROR(LOOKUP(2,1/ISNUMBER(SEARCH($R$2:$R$25,Applications!J1361)),$S$2:$S$25),""))</f>
        <v/>
      </c>
      <c r="L1361" s="26">
        <f>IF(K1361="","",IF(COUNTIF(K$2:K1361,K1361)=1,COUNTIF(K$2:K$2000,K1361)+(2001-ROW())/100000,""))</f>
        <v/>
      </c>
      <c r="M1361" s="26">
        <f>IF(TRIM(Applications!D1361)="","",TRIM(LEFT(TRIM(Applications!D1361),FIND(",",TRIM(Applications!D1361)&amp;",")-1)))</f>
        <v/>
      </c>
      <c r="N1361" s="26">
        <f>IF(M1361="","",IF(LEN(TRIM(LEFT(TRIM(MID(TRIM(Applications!D1361),FIND(",",TRIM(Applications!D1361)&amp;",")+1,200)),FIND(",",TRIM(MID(TRIM(Applications!D1361),FIND(",",TRIM(Applications!D1361)&amp;",")+1,200))&amp;",")-1)))=2,UPPER(TRIM(LEFT(TRIM(MID(TRIM(Applications!D1361),FIND(",",TRIM(Applications!D1361)&amp;",")+1,200)),FIND(",",TRIM(MID(TRIM(Applications!D1361),FIND(",",TRIM(Applications!D1361)&amp;",")+1,200))&amp;",")-1))),IFERROR(VLOOKUP(LOWER(TRIM(LEFT(TRIM(MID(TRIM(Applications!D1361),FIND(",",TRIM(Applications!D1361)&amp;",")+1,200)),FIND(",",TRIM(MID(TRIM(Applications!D1361),FIND(",",TRIM(Applications!D1361)&amp;",")+1,200))&amp;",")-1))),$U$2:$V$67,2,FALSE),"")))</f>
        <v/>
      </c>
      <c r="O1361" s="26">
        <f>IF(M1361="","",IF(N1361="",M1361,M1361&amp;", "&amp;N1361))</f>
        <v/>
      </c>
      <c r="P1361" s="26">
        <f>IF(O1361="","",IF(COUNTIF(O$2:O1361,O1361)=1,COUNTIF(O$2:O$2000,O1361)+(2001-ROW())/100000,""))</f>
        <v/>
      </c>
    </row>
    <row r="1362">
      <c r="A1362" s="26">
        <f>IF(AND(ISNUMBER(Applications!A1362),ISNUMBER(Applications!M1362),OR(UPPER(TRIM(Applications!I1362))="INTERVIEWING",UPPER(TRIM(Applications!I1362))="REJECTED",UPPER(TRIM(Applications!I1362))="OFFER")),IF(Applications!M1362&gt;=Applications!A1362,Applications!M1362-Applications!A1362,""),"")</f>
        <v/>
      </c>
      <c r="B1362" s="26">
        <f>IF(AND(D1362=1,ISNUMBER(Applications!A1362)),WEEKDAY(Applications!A1362),"")</f>
        <v/>
      </c>
      <c r="C1362" s="27">
        <f>IF(AND(D1362=1,ISNUMBER(Applications!A1362)),Applications!A1362-WEEKDAY(Applications!A1362,3),"")</f>
        <v/>
      </c>
      <c r="D1362" s="26">
        <f>IF(OR(UPPER(TRIM(Applications!I1362))="APPLIED",UPPER(TRIM(Applications!I1362))="INTERVIEWING",UPPER(TRIM(Applications!I1362))="REJECTED",UPPER(TRIM(Applications!I1362))="OFFER"),1,0)</f>
        <v/>
      </c>
      <c r="E1362" s="26">
        <f>IF(AND(ISNUMBER(Applications!M1362),OR(N(Applications!O1362)&gt;0,UPPER(TRIM(Applications!I1362))="INTERVIEWING",UPPER(TRIM(Applications!I1362))="OFFER")),Applications!M1362-WEEKDAY(Applications!M1362,3),"")</f>
        <v/>
      </c>
      <c r="F1362" s="26">
        <f>IF(AND(UPPER(TRIM(Applications!I1362))="SKIPPED",ISNUMBER(Applications!A1362)),Applications!A1362-WEEKDAY(Applications!A1362,3),"")</f>
        <v/>
      </c>
      <c r="G1362" s="26">
        <f>IF(AND(UPPER(TRIM(Applications!I1362))="BOOKMARKED",ISNUMBER(Applications!A1362)),Applications!A1362-WEEKDAY(Applications!A1362,3),"")</f>
        <v/>
      </c>
      <c r="H1362" s="26">
        <f>IF(AND(UPPER(TRIM(Applications!I1362))="NOT APPLIED",ISNUMBER(Applications!A1362)),Applications!A1362-WEEKDAY(Applications!A1362,3),"")</f>
        <v/>
      </c>
      <c r="I1362" s="26">
        <f>IF(AND(UPPER(TRIM(Applications!I1362))="REJECTED",ISNUMBER(Applications!M1362)),Applications!M1362-WEEKDAY(Applications!M1362,3),"")</f>
        <v/>
      </c>
      <c r="J1362" s="26">
        <f>IF(AND(UPPER(TRIM(Applications!I1362))="OFFER",ISNUMBER(Applications!M1362)),Applications!M1362-WEEKDAY(Applications!M1362,3),"")</f>
        <v/>
      </c>
      <c r="K1362" s="26">
        <f>IF(TRIM(Applications!J1362)="","",IFERROR(LOOKUP(2,1/ISNUMBER(SEARCH($R$2:$R$25,Applications!J1362)),$S$2:$S$25),""))</f>
        <v/>
      </c>
      <c r="L1362" s="26">
        <f>IF(K1362="","",IF(COUNTIF(K$2:K1362,K1362)=1,COUNTIF(K$2:K$2000,K1362)+(2001-ROW())/100000,""))</f>
        <v/>
      </c>
      <c r="M1362" s="26">
        <f>IF(TRIM(Applications!D1362)="","",TRIM(LEFT(TRIM(Applications!D1362),FIND(",",TRIM(Applications!D1362)&amp;",")-1)))</f>
        <v/>
      </c>
      <c r="N1362" s="26">
        <f>IF(M1362="","",IF(LEN(TRIM(LEFT(TRIM(MID(TRIM(Applications!D1362),FIND(",",TRIM(Applications!D1362)&amp;",")+1,200)),FIND(",",TRIM(MID(TRIM(Applications!D1362),FIND(",",TRIM(Applications!D1362)&amp;",")+1,200))&amp;",")-1)))=2,UPPER(TRIM(LEFT(TRIM(MID(TRIM(Applications!D1362),FIND(",",TRIM(Applications!D1362)&amp;",")+1,200)),FIND(",",TRIM(MID(TRIM(Applications!D1362),FIND(",",TRIM(Applications!D1362)&amp;",")+1,200))&amp;",")-1))),IFERROR(VLOOKUP(LOWER(TRIM(LEFT(TRIM(MID(TRIM(Applications!D1362),FIND(",",TRIM(Applications!D1362)&amp;",")+1,200)),FIND(",",TRIM(MID(TRIM(Applications!D1362),FIND(",",TRIM(Applications!D1362)&amp;",")+1,200))&amp;",")-1))),$U$2:$V$67,2,FALSE),"")))</f>
        <v/>
      </c>
      <c r="O1362" s="26">
        <f>IF(M1362="","",IF(N1362="",M1362,M1362&amp;", "&amp;N1362))</f>
        <v/>
      </c>
      <c r="P1362" s="26">
        <f>IF(O1362="","",IF(COUNTIF(O$2:O1362,O1362)=1,COUNTIF(O$2:O$2000,O1362)+(2001-ROW())/100000,""))</f>
        <v/>
      </c>
    </row>
    <row r="1363">
      <c r="A1363" s="26">
        <f>IF(AND(ISNUMBER(Applications!A1363),ISNUMBER(Applications!M1363),OR(UPPER(TRIM(Applications!I1363))="INTERVIEWING",UPPER(TRIM(Applications!I1363))="REJECTED",UPPER(TRIM(Applications!I1363))="OFFER")),IF(Applications!M1363&gt;=Applications!A1363,Applications!M1363-Applications!A1363,""),"")</f>
        <v/>
      </c>
      <c r="B1363" s="26">
        <f>IF(AND(D1363=1,ISNUMBER(Applications!A1363)),WEEKDAY(Applications!A1363),"")</f>
        <v/>
      </c>
      <c r="C1363" s="27">
        <f>IF(AND(D1363=1,ISNUMBER(Applications!A1363)),Applications!A1363-WEEKDAY(Applications!A1363,3),"")</f>
        <v/>
      </c>
      <c r="D1363" s="26">
        <f>IF(OR(UPPER(TRIM(Applications!I1363))="APPLIED",UPPER(TRIM(Applications!I1363))="INTERVIEWING",UPPER(TRIM(Applications!I1363))="REJECTED",UPPER(TRIM(Applications!I1363))="OFFER"),1,0)</f>
        <v/>
      </c>
      <c r="E1363" s="26">
        <f>IF(AND(ISNUMBER(Applications!M1363),OR(N(Applications!O1363)&gt;0,UPPER(TRIM(Applications!I1363))="INTERVIEWING",UPPER(TRIM(Applications!I1363))="OFFER")),Applications!M1363-WEEKDAY(Applications!M1363,3),"")</f>
        <v/>
      </c>
      <c r="F1363" s="26">
        <f>IF(AND(UPPER(TRIM(Applications!I1363))="SKIPPED",ISNUMBER(Applications!A1363)),Applications!A1363-WEEKDAY(Applications!A1363,3),"")</f>
        <v/>
      </c>
      <c r="G1363" s="26">
        <f>IF(AND(UPPER(TRIM(Applications!I1363))="BOOKMARKED",ISNUMBER(Applications!A1363)),Applications!A1363-WEEKDAY(Applications!A1363,3),"")</f>
        <v/>
      </c>
      <c r="H1363" s="26">
        <f>IF(AND(UPPER(TRIM(Applications!I1363))="NOT APPLIED",ISNUMBER(Applications!A1363)),Applications!A1363-WEEKDAY(Applications!A1363,3),"")</f>
        <v/>
      </c>
      <c r="I1363" s="26">
        <f>IF(AND(UPPER(TRIM(Applications!I1363))="REJECTED",ISNUMBER(Applications!M1363)),Applications!M1363-WEEKDAY(Applications!M1363,3),"")</f>
        <v/>
      </c>
      <c r="J1363" s="26">
        <f>IF(AND(UPPER(TRIM(Applications!I1363))="OFFER",ISNUMBER(Applications!M1363)),Applications!M1363-WEEKDAY(Applications!M1363,3),"")</f>
        <v/>
      </c>
      <c r="K1363" s="26">
        <f>IF(TRIM(Applications!J1363)="","",IFERROR(LOOKUP(2,1/ISNUMBER(SEARCH($R$2:$R$25,Applications!J1363)),$S$2:$S$25),""))</f>
        <v/>
      </c>
      <c r="L1363" s="26">
        <f>IF(K1363="","",IF(COUNTIF(K$2:K1363,K1363)=1,COUNTIF(K$2:K$2000,K1363)+(2001-ROW())/100000,""))</f>
        <v/>
      </c>
      <c r="M1363" s="26">
        <f>IF(TRIM(Applications!D1363)="","",TRIM(LEFT(TRIM(Applications!D1363),FIND(",",TRIM(Applications!D1363)&amp;",")-1)))</f>
        <v/>
      </c>
      <c r="N1363" s="26">
        <f>IF(M1363="","",IF(LEN(TRIM(LEFT(TRIM(MID(TRIM(Applications!D1363),FIND(",",TRIM(Applications!D1363)&amp;",")+1,200)),FIND(",",TRIM(MID(TRIM(Applications!D1363),FIND(",",TRIM(Applications!D1363)&amp;",")+1,200))&amp;",")-1)))=2,UPPER(TRIM(LEFT(TRIM(MID(TRIM(Applications!D1363),FIND(",",TRIM(Applications!D1363)&amp;",")+1,200)),FIND(",",TRIM(MID(TRIM(Applications!D1363),FIND(",",TRIM(Applications!D1363)&amp;",")+1,200))&amp;",")-1))),IFERROR(VLOOKUP(LOWER(TRIM(LEFT(TRIM(MID(TRIM(Applications!D1363),FIND(",",TRIM(Applications!D1363)&amp;",")+1,200)),FIND(",",TRIM(MID(TRIM(Applications!D1363),FIND(",",TRIM(Applications!D1363)&amp;",")+1,200))&amp;",")-1))),$U$2:$V$67,2,FALSE),"")))</f>
        <v/>
      </c>
      <c r="O1363" s="26">
        <f>IF(M1363="","",IF(N1363="",M1363,M1363&amp;", "&amp;N1363))</f>
        <v/>
      </c>
      <c r="P1363" s="26">
        <f>IF(O1363="","",IF(COUNTIF(O$2:O1363,O1363)=1,COUNTIF(O$2:O$2000,O1363)+(2001-ROW())/100000,""))</f>
        <v/>
      </c>
    </row>
    <row r="1364">
      <c r="A1364" s="26">
        <f>IF(AND(ISNUMBER(Applications!A1364),ISNUMBER(Applications!M1364),OR(UPPER(TRIM(Applications!I1364))="INTERVIEWING",UPPER(TRIM(Applications!I1364))="REJECTED",UPPER(TRIM(Applications!I1364))="OFFER")),IF(Applications!M1364&gt;=Applications!A1364,Applications!M1364-Applications!A1364,""),"")</f>
        <v/>
      </c>
      <c r="B1364" s="26">
        <f>IF(AND(D1364=1,ISNUMBER(Applications!A1364)),WEEKDAY(Applications!A1364),"")</f>
        <v/>
      </c>
      <c r="C1364" s="27">
        <f>IF(AND(D1364=1,ISNUMBER(Applications!A1364)),Applications!A1364-WEEKDAY(Applications!A1364,3),"")</f>
        <v/>
      </c>
      <c r="D1364" s="26">
        <f>IF(OR(UPPER(TRIM(Applications!I1364))="APPLIED",UPPER(TRIM(Applications!I1364))="INTERVIEWING",UPPER(TRIM(Applications!I1364))="REJECTED",UPPER(TRIM(Applications!I1364))="OFFER"),1,0)</f>
        <v/>
      </c>
      <c r="E1364" s="26">
        <f>IF(AND(ISNUMBER(Applications!M1364),OR(N(Applications!O1364)&gt;0,UPPER(TRIM(Applications!I1364))="INTERVIEWING",UPPER(TRIM(Applications!I1364))="OFFER")),Applications!M1364-WEEKDAY(Applications!M1364,3),"")</f>
        <v/>
      </c>
      <c r="F1364" s="26">
        <f>IF(AND(UPPER(TRIM(Applications!I1364))="SKIPPED",ISNUMBER(Applications!A1364)),Applications!A1364-WEEKDAY(Applications!A1364,3),"")</f>
        <v/>
      </c>
      <c r="G1364" s="26">
        <f>IF(AND(UPPER(TRIM(Applications!I1364))="BOOKMARKED",ISNUMBER(Applications!A1364)),Applications!A1364-WEEKDAY(Applications!A1364,3),"")</f>
        <v/>
      </c>
      <c r="H1364" s="26">
        <f>IF(AND(UPPER(TRIM(Applications!I1364))="NOT APPLIED",ISNUMBER(Applications!A1364)),Applications!A1364-WEEKDAY(Applications!A1364,3),"")</f>
        <v/>
      </c>
      <c r="I1364" s="26">
        <f>IF(AND(UPPER(TRIM(Applications!I1364))="REJECTED",ISNUMBER(Applications!M1364)),Applications!M1364-WEEKDAY(Applications!M1364,3),"")</f>
        <v/>
      </c>
      <c r="J1364" s="26">
        <f>IF(AND(UPPER(TRIM(Applications!I1364))="OFFER",ISNUMBER(Applications!M1364)),Applications!M1364-WEEKDAY(Applications!M1364,3),"")</f>
        <v/>
      </c>
      <c r="K1364" s="26">
        <f>IF(TRIM(Applications!J1364)="","",IFERROR(LOOKUP(2,1/ISNUMBER(SEARCH($R$2:$R$25,Applications!J1364)),$S$2:$S$25),""))</f>
        <v/>
      </c>
      <c r="L1364" s="26">
        <f>IF(K1364="","",IF(COUNTIF(K$2:K1364,K1364)=1,COUNTIF(K$2:K$2000,K1364)+(2001-ROW())/100000,""))</f>
        <v/>
      </c>
      <c r="M1364" s="26">
        <f>IF(TRIM(Applications!D1364)="","",TRIM(LEFT(TRIM(Applications!D1364),FIND(",",TRIM(Applications!D1364)&amp;",")-1)))</f>
        <v/>
      </c>
      <c r="N1364" s="26">
        <f>IF(M1364="","",IF(LEN(TRIM(LEFT(TRIM(MID(TRIM(Applications!D1364),FIND(",",TRIM(Applications!D1364)&amp;",")+1,200)),FIND(",",TRIM(MID(TRIM(Applications!D1364),FIND(",",TRIM(Applications!D1364)&amp;",")+1,200))&amp;",")-1)))=2,UPPER(TRIM(LEFT(TRIM(MID(TRIM(Applications!D1364),FIND(",",TRIM(Applications!D1364)&amp;",")+1,200)),FIND(",",TRIM(MID(TRIM(Applications!D1364),FIND(",",TRIM(Applications!D1364)&amp;",")+1,200))&amp;",")-1))),IFERROR(VLOOKUP(LOWER(TRIM(LEFT(TRIM(MID(TRIM(Applications!D1364),FIND(",",TRIM(Applications!D1364)&amp;",")+1,200)),FIND(",",TRIM(MID(TRIM(Applications!D1364),FIND(",",TRIM(Applications!D1364)&amp;",")+1,200))&amp;",")-1))),$U$2:$V$67,2,FALSE),"")))</f>
        <v/>
      </c>
      <c r="O1364" s="26">
        <f>IF(M1364="","",IF(N1364="",M1364,M1364&amp;", "&amp;N1364))</f>
        <v/>
      </c>
      <c r="P1364" s="26">
        <f>IF(O1364="","",IF(COUNTIF(O$2:O1364,O1364)=1,COUNTIF(O$2:O$2000,O1364)+(2001-ROW())/100000,""))</f>
        <v/>
      </c>
    </row>
    <row r="1365">
      <c r="A1365" s="26">
        <f>IF(AND(ISNUMBER(Applications!A1365),ISNUMBER(Applications!M1365),OR(UPPER(TRIM(Applications!I1365))="INTERVIEWING",UPPER(TRIM(Applications!I1365))="REJECTED",UPPER(TRIM(Applications!I1365))="OFFER")),IF(Applications!M1365&gt;=Applications!A1365,Applications!M1365-Applications!A1365,""),"")</f>
        <v/>
      </c>
      <c r="B1365" s="26">
        <f>IF(AND(D1365=1,ISNUMBER(Applications!A1365)),WEEKDAY(Applications!A1365),"")</f>
        <v/>
      </c>
      <c r="C1365" s="27">
        <f>IF(AND(D1365=1,ISNUMBER(Applications!A1365)),Applications!A1365-WEEKDAY(Applications!A1365,3),"")</f>
        <v/>
      </c>
      <c r="D1365" s="26">
        <f>IF(OR(UPPER(TRIM(Applications!I1365))="APPLIED",UPPER(TRIM(Applications!I1365))="INTERVIEWING",UPPER(TRIM(Applications!I1365))="REJECTED",UPPER(TRIM(Applications!I1365))="OFFER"),1,0)</f>
        <v/>
      </c>
      <c r="E1365" s="26">
        <f>IF(AND(ISNUMBER(Applications!M1365),OR(N(Applications!O1365)&gt;0,UPPER(TRIM(Applications!I1365))="INTERVIEWING",UPPER(TRIM(Applications!I1365))="OFFER")),Applications!M1365-WEEKDAY(Applications!M1365,3),"")</f>
        <v/>
      </c>
      <c r="F1365" s="26">
        <f>IF(AND(UPPER(TRIM(Applications!I1365))="SKIPPED",ISNUMBER(Applications!A1365)),Applications!A1365-WEEKDAY(Applications!A1365,3),"")</f>
        <v/>
      </c>
      <c r="G1365" s="26">
        <f>IF(AND(UPPER(TRIM(Applications!I1365))="BOOKMARKED",ISNUMBER(Applications!A1365)),Applications!A1365-WEEKDAY(Applications!A1365,3),"")</f>
        <v/>
      </c>
      <c r="H1365" s="26">
        <f>IF(AND(UPPER(TRIM(Applications!I1365))="NOT APPLIED",ISNUMBER(Applications!A1365)),Applications!A1365-WEEKDAY(Applications!A1365,3),"")</f>
        <v/>
      </c>
      <c r="I1365" s="26">
        <f>IF(AND(UPPER(TRIM(Applications!I1365))="REJECTED",ISNUMBER(Applications!M1365)),Applications!M1365-WEEKDAY(Applications!M1365,3),"")</f>
        <v/>
      </c>
      <c r="J1365" s="26">
        <f>IF(AND(UPPER(TRIM(Applications!I1365))="OFFER",ISNUMBER(Applications!M1365)),Applications!M1365-WEEKDAY(Applications!M1365,3),"")</f>
        <v/>
      </c>
      <c r="K1365" s="26">
        <f>IF(TRIM(Applications!J1365)="","",IFERROR(LOOKUP(2,1/ISNUMBER(SEARCH($R$2:$R$25,Applications!J1365)),$S$2:$S$25),""))</f>
        <v/>
      </c>
      <c r="L1365" s="26">
        <f>IF(K1365="","",IF(COUNTIF(K$2:K1365,K1365)=1,COUNTIF(K$2:K$2000,K1365)+(2001-ROW())/100000,""))</f>
        <v/>
      </c>
      <c r="M1365" s="26">
        <f>IF(TRIM(Applications!D1365)="","",TRIM(LEFT(TRIM(Applications!D1365),FIND(",",TRIM(Applications!D1365)&amp;",")-1)))</f>
        <v/>
      </c>
      <c r="N1365" s="26">
        <f>IF(M1365="","",IF(LEN(TRIM(LEFT(TRIM(MID(TRIM(Applications!D1365),FIND(",",TRIM(Applications!D1365)&amp;",")+1,200)),FIND(",",TRIM(MID(TRIM(Applications!D1365),FIND(",",TRIM(Applications!D1365)&amp;",")+1,200))&amp;",")-1)))=2,UPPER(TRIM(LEFT(TRIM(MID(TRIM(Applications!D1365),FIND(",",TRIM(Applications!D1365)&amp;",")+1,200)),FIND(",",TRIM(MID(TRIM(Applications!D1365),FIND(",",TRIM(Applications!D1365)&amp;",")+1,200))&amp;",")-1))),IFERROR(VLOOKUP(LOWER(TRIM(LEFT(TRIM(MID(TRIM(Applications!D1365),FIND(",",TRIM(Applications!D1365)&amp;",")+1,200)),FIND(",",TRIM(MID(TRIM(Applications!D1365),FIND(",",TRIM(Applications!D1365)&amp;",")+1,200))&amp;",")-1))),$U$2:$V$67,2,FALSE),"")))</f>
        <v/>
      </c>
      <c r="O1365" s="26">
        <f>IF(M1365="","",IF(N1365="",M1365,M1365&amp;", "&amp;N1365))</f>
        <v/>
      </c>
      <c r="P1365" s="26">
        <f>IF(O1365="","",IF(COUNTIF(O$2:O1365,O1365)=1,COUNTIF(O$2:O$2000,O1365)+(2001-ROW())/100000,""))</f>
        <v/>
      </c>
    </row>
    <row r="1366">
      <c r="A1366" s="26">
        <f>IF(AND(ISNUMBER(Applications!A1366),ISNUMBER(Applications!M1366),OR(UPPER(TRIM(Applications!I1366))="INTERVIEWING",UPPER(TRIM(Applications!I1366))="REJECTED",UPPER(TRIM(Applications!I1366))="OFFER")),IF(Applications!M1366&gt;=Applications!A1366,Applications!M1366-Applications!A1366,""),"")</f>
        <v/>
      </c>
      <c r="B1366" s="26">
        <f>IF(AND(D1366=1,ISNUMBER(Applications!A1366)),WEEKDAY(Applications!A1366),"")</f>
        <v/>
      </c>
      <c r="C1366" s="27">
        <f>IF(AND(D1366=1,ISNUMBER(Applications!A1366)),Applications!A1366-WEEKDAY(Applications!A1366,3),"")</f>
        <v/>
      </c>
      <c r="D1366" s="26">
        <f>IF(OR(UPPER(TRIM(Applications!I1366))="APPLIED",UPPER(TRIM(Applications!I1366))="INTERVIEWING",UPPER(TRIM(Applications!I1366))="REJECTED",UPPER(TRIM(Applications!I1366))="OFFER"),1,0)</f>
        <v/>
      </c>
      <c r="E1366" s="26">
        <f>IF(AND(ISNUMBER(Applications!M1366),OR(N(Applications!O1366)&gt;0,UPPER(TRIM(Applications!I1366))="INTERVIEWING",UPPER(TRIM(Applications!I1366))="OFFER")),Applications!M1366-WEEKDAY(Applications!M1366,3),"")</f>
        <v/>
      </c>
      <c r="F1366" s="26">
        <f>IF(AND(UPPER(TRIM(Applications!I1366))="SKIPPED",ISNUMBER(Applications!A1366)),Applications!A1366-WEEKDAY(Applications!A1366,3),"")</f>
        <v/>
      </c>
      <c r="G1366" s="26">
        <f>IF(AND(UPPER(TRIM(Applications!I1366))="BOOKMARKED",ISNUMBER(Applications!A1366)),Applications!A1366-WEEKDAY(Applications!A1366,3),"")</f>
        <v/>
      </c>
      <c r="H1366" s="26">
        <f>IF(AND(UPPER(TRIM(Applications!I1366))="NOT APPLIED",ISNUMBER(Applications!A1366)),Applications!A1366-WEEKDAY(Applications!A1366,3),"")</f>
        <v/>
      </c>
      <c r="I1366" s="26">
        <f>IF(AND(UPPER(TRIM(Applications!I1366))="REJECTED",ISNUMBER(Applications!M1366)),Applications!M1366-WEEKDAY(Applications!M1366,3),"")</f>
        <v/>
      </c>
      <c r="J1366" s="26">
        <f>IF(AND(UPPER(TRIM(Applications!I1366))="OFFER",ISNUMBER(Applications!M1366)),Applications!M1366-WEEKDAY(Applications!M1366,3),"")</f>
        <v/>
      </c>
      <c r="K1366" s="26">
        <f>IF(TRIM(Applications!J1366)="","",IFERROR(LOOKUP(2,1/ISNUMBER(SEARCH($R$2:$R$25,Applications!J1366)),$S$2:$S$25),""))</f>
        <v/>
      </c>
      <c r="L1366" s="26">
        <f>IF(K1366="","",IF(COUNTIF(K$2:K1366,K1366)=1,COUNTIF(K$2:K$2000,K1366)+(2001-ROW())/100000,""))</f>
        <v/>
      </c>
      <c r="M1366" s="26">
        <f>IF(TRIM(Applications!D1366)="","",TRIM(LEFT(TRIM(Applications!D1366),FIND(",",TRIM(Applications!D1366)&amp;",")-1)))</f>
        <v/>
      </c>
      <c r="N1366" s="26">
        <f>IF(M1366="","",IF(LEN(TRIM(LEFT(TRIM(MID(TRIM(Applications!D1366),FIND(",",TRIM(Applications!D1366)&amp;",")+1,200)),FIND(",",TRIM(MID(TRIM(Applications!D1366),FIND(",",TRIM(Applications!D1366)&amp;",")+1,200))&amp;",")-1)))=2,UPPER(TRIM(LEFT(TRIM(MID(TRIM(Applications!D1366),FIND(",",TRIM(Applications!D1366)&amp;",")+1,200)),FIND(",",TRIM(MID(TRIM(Applications!D1366),FIND(",",TRIM(Applications!D1366)&amp;",")+1,200))&amp;",")-1))),IFERROR(VLOOKUP(LOWER(TRIM(LEFT(TRIM(MID(TRIM(Applications!D1366),FIND(",",TRIM(Applications!D1366)&amp;",")+1,200)),FIND(",",TRIM(MID(TRIM(Applications!D1366),FIND(",",TRIM(Applications!D1366)&amp;",")+1,200))&amp;",")-1))),$U$2:$V$67,2,FALSE),"")))</f>
        <v/>
      </c>
      <c r="O1366" s="26">
        <f>IF(M1366="","",IF(N1366="",M1366,M1366&amp;", "&amp;N1366))</f>
        <v/>
      </c>
      <c r="P1366" s="26">
        <f>IF(O1366="","",IF(COUNTIF(O$2:O1366,O1366)=1,COUNTIF(O$2:O$2000,O1366)+(2001-ROW())/100000,""))</f>
        <v/>
      </c>
    </row>
    <row r="1367">
      <c r="A1367" s="26">
        <f>IF(AND(ISNUMBER(Applications!A1367),ISNUMBER(Applications!M1367),OR(UPPER(TRIM(Applications!I1367))="INTERVIEWING",UPPER(TRIM(Applications!I1367))="REJECTED",UPPER(TRIM(Applications!I1367))="OFFER")),IF(Applications!M1367&gt;=Applications!A1367,Applications!M1367-Applications!A1367,""),"")</f>
        <v/>
      </c>
      <c r="B1367" s="26">
        <f>IF(AND(D1367=1,ISNUMBER(Applications!A1367)),WEEKDAY(Applications!A1367),"")</f>
        <v/>
      </c>
      <c r="C1367" s="27">
        <f>IF(AND(D1367=1,ISNUMBER(Applications!A1367)),Applications!A1367-WEEKDAY(Applications!A1367,3),"")</f>
        <v/>
      </c>
      <c r="D1367" s="26">
        <f>IF(OR(UPPER(TRIM(Applications!I1367))="APPLIED",UPPER(TRIM(Applications!I1367))="INTERVIEWING",UPPER(TRIM(Applications!I1367))="REJECTED",UPPER(TRIM(Applications!I1367))="OFFER"),1,0)</f>
        <v/>
      </c>
      <c r="E1367" s="26">
        <f>IF(AND(ISNUMBER(Applications!M1367),OR(N(Applications!O1367)&gt;0,UPPER(TRIM(Applications!I1367))="INTERVIEWING",UPPER(TRIM(Applications!I1367))="OFFER")),Applications!M1367-WEEKDAY(Applications!M1367,3),"")</f>
        <v/>
      </c>
      <c r="F1367" s="26">
        <f>IF(AND(UPPER(TRIM(Applications!I1367))="SKIPPED",ISNUMBER(Applications!A1367)),Applications!A1367-WEEKDAY(Applications!A1367,3),"")</f>
        <v/>
      </c>
      <c r="G1367" s="26">
        <f>IF(AND(UPPER(TRIM(Applications!I1367))="BOOKMARKED",ISNUMBER(Applications!A1367)),Applications!A1367-WEEKDAY(Applications!A1367,3),"")</f>
        <v/>
      </c>
      <c r="H1367" s="26">
        <f>IF(AND(UPPER(TRIM(Applications!I1367))="NOT APPLIED",ISNUMBER(Applications!A1367)),Applications!A1367-WEEKDAY(Applications!A1367,3),"")</f>
        <v/>
      </c>
      <c r="I1367" s="26">
        <f>IF(AND(UPPER(TRIM(Applications!I1367))="REJECTED",ISNUMBER(Applications!M1367)),Applications!M1367-WEEKDAY(Applications!M1367,3),"")</f>
        <v/>
      </c>
      <c r="J1367" s="26">
        <f>IF(AND(UPPER(TRIM(Applications!I1367))="OFFER",ISNUMBER(Applications!M1367)),Applications!M1367-WEEKDAY(Applications!M1367,3),"")</f>
        <v/>
      </c>
      <c r="K1367" s="26">
        <f>IF(TRIM(Applications!J1367)="","",IFERROR(LOOKUP(2,1/ISNUMBER(SEARCH($R$2:$R$25,Applications!J1367)),$S$2:$S$25),""))</f>
        <v/>
      </c>
      <c r="L1367" s="26">
        <f>IF(K1367="","",IF(COUNTIF(K$2:K1367,K1367)=1,COUNTIF(K$2:K$2000,K1367)+(2001-ROW())/100000,""))</f>
        <v/>
      </c>
      <c r="M1367" s="26">
        <f>IF(TRIM(Applications!D1367)="","",TRIM(LEFT(TRIM(Applications!D1367),FIND(",",TRIM(Applications!D1367)&amp;",")-1)))</f>
        <v/>
      </c>
      <c r="N1367" s="26">
        <f>IF(M1367="","",IF(LEN(TRIM(LEFT(TRIM(MID(TRIM(Applications!D1367),FIND(",",TRIM(Applications!D1367)&amp;",")+1,200)),FIND(",",TRIM(MID(TRIM(Applications!D1367),FIND(",",TRIM(Applications!D1367)&amp;",")+1,200))&amp;",")-1)))=2,UPPER(TRIM(LEFT(TRIM(MID(TRIM(Applications!D1367),FIND(",",TRIM(Applications!D1367)&amp;",")+1,200)),FIND(",",TRIM(MID(TRIM(Applications!D1367),FIND(",",TRIM(Applications!D1367)&amp;",")+1,200))&amp;",")-1))),IFERROR(VLOOKUP(LOWER(TRIM(LEFT(TRIM(MID(TRIM(Applications!D1367),FIND(",",TRIM(Applications!D1367)&amp;",")+1,200)),FIND(",",TRIM(MID(TRIM(Applications!D1367),FIND(",",TRIM(Applications!D1367)&amp;",")+1,200))&amp;",")-1))),$U$2:$V$67,2,FALSE),"")))</f>
        <v/>
      </c>
      <c r="O1367" s="26">
        <f>IF(M1367="","",IF(N1367="",M1367,M1367&amp;", "&amp;N1367))</f>
        <v/>
      </c>
      <c r="P1367" s="26">
        <f>IF(O1367="","",IF(COUNTIF(O$2:O1367,O1367)=1,COUNTIF(O$2:O$2000,O1367)+(2001-ROW())/100000,""))</f>
        <v/>
      </c>
    </row>
    <row r="1368">
      <c r="A1368" s="26">
        <f>IF(AND(ISNUMBER(Applications!A1368),ISNUMBER(Applications!M1368),OR(UPPER(TRIM(Applications!I1368))="INTERVIEWING",UPPER(TRIM(Applications!I1368))="REJECTED",UPPER(TRIM(Applications!I1368))="OFFER")),IF(Applications!M1368&gt;=Applications!A1368,Applications!M1368-Applications!A1368,""),"")</f>
        <v/>
      </c>
      <c r="B1368" s="26">
        <f>IF(AND(D1368=1,ISNUMBER(Applications!A1368)),WEEKDAY(Applications!A1368),"")</f>
        <v/>
      </c>
      <c r="C1368" s="27">
        <f>IF(AND(D1368=1,ISNUMBER(Applications!A1368)),Applications!A1368-WEEKDAY(Applications!A1368,3),"")</f>
        <v/>
      </c>
      <c r="D1368" s="26">
        <f>IF(OR(UPPER(TRIM(Applications!I1368))="APPLIED",UPPER(TRIM(Applications!I1368))="INTERVIEWING",UPPER(TRIM(Applications!I1368))="REJECTED",UPPER(TRIM(Applications!I1368))="OFFER"),1,0)</f>
        <v/>
      </c>
      <c r="E1368" s="26">
        <f>IF(AND(ISNUMBER(Applications!M1368),OR(N(Applications!O1368)&gt;0,UPPER(TRIM(Applications!I1368))="INTERVIEWING",UPPER(TRIM(Applications!I1368))="OFFER")),Applications!M1368-WEEKDAY(Applications!M1368,3),"")</f>
        <v/>
      </c>
      <c r="F1368" s="26">
        <f>IF(AND(UPPER(TRIM(Applications!I1368))="SKIPPED",ISNUMBER(Applications!A1368)),Applications!A1368-WEEKDAY(Applications!A1368,3),"")</f>
        <v/>
      </c>
      <c r="G1368" s="26">
        <f>IF(AND(UPPER(TRIM(Applications!I1368))="BOOKMARKED",ISNUMBER(Applications!A1368)),Applications!A1368-WEEKDAY(Applications!A1368,3),"")</f>
        <v/>
      </c>
      <c r="H1368" s="26">
        <f>IF(AND(UPPER(TRIM(Applications!I1368))="NOT APPLIED",ISNUMBER(Applications!A1368)),Applications!A1368-WEEKDAY(Applications!A1368,3),"")</f>
        <v/>
      </c>
      <c r="I1368" s="26">
        <f>IF(AND(UPPER(TRIM(Applications!I1368))="REJECTED",ISNUMBER(Applications!M1368)),Applications!M1368-WEEKDAY(Applications!M1368,3),"")</f>
        <v/>
      </c>
      <c r="J1368" s="26">
        <f>IF(AND(UPPER(TRIM(Applications!I1368))="OFFER",ISNUMBER(Applications!M1368)),Applications!M1368-WEEKDAY(Applications!M1368,3),"")</f>
        <v/>
      </c>
      <c r="K1368" s="26">
        <f>IF(TRIM(Applications!J1368)="","",IFERROR(LOOKUP(2,1/ISNUMBER(SEARCH($R$2:$R$25,Applications!J1368)),$S$2:$S$25),""))</f>
        <v/>
      </c>
      <c r="L1368" s="26">
        <f>IF(K1368="","",IF(COUNTIF(K$2:K1368,K1368)=1,COUNTIF(K$2:K$2000,K1368)+(2001-ROW())/100000,""))</f>
        <v/>
      </c>
      <c r="M1368" s="26">
        <f>IF(TRIM(Applications!D1368)="","",TRIM(LEFT(TRIM(Applications!D1368),FIND(",",TRIM(Applications!D1368)&amp;",")-1)))</f>
        <v/>
      </c>
      <c r="N1368" s="26">
        <f>IF(M1368="","",IF(LEN(TRIM(LEFT(TRIM(MID(TRIM(Applications!D1368),FIND(",",TRIM(Applications!D1368)&amp;",")+1,200)),FIND(",",TRIM(MID(TRIM(Applications!D1368),FIND(",",TRIM(Applications!D1368)&amp;",")+1,200))&amp;",")-1)))=2,UPPER(TRIM(LEFT(TRIM(MID(TRIM(Applications!D1368),FIND(",",TRIM(Applications!D1368)&amp;",")+1,200)),FIND(",",TRIM(MID(TRIM(Applications!D1368),FIND(",",TRIM(Applications!D1368)&amp;",")+1,200))&amp;",")-1))),IFERROR(VLOOKUP(LOWER(TRIM(LEFT(TRIM(MID(TRIM(Applications!D1368),FIND(",",TRIM(Applications!D1368)&amp;",")+1,200)),FIND(",",TRIM(MID(TRIM(Applications!D1368),FIND(",",TRIM(Applications!D1368)&amp;",")+1,200))&amp;",")-1))),$U$2:$V$67,2,FALSE),"")))</f>
        <v/>
      </c>
      <c r="O1368" s="26">
        <f>IF(M1368="","",IF(N1368="",M1368,M1368&amp;", "&amp;N1368))</f>
        <v/>
      </c>
      <c r="P1368" s="26">
        <f>IF(O1368="","",IF(COUNTIF(O$2:O1368,O1368)=1,COUNTIF(O$2:O$2000,O1368)+(2001-ROW())/100000,""))</f>
        <v/>
      </c>
    </row>
    <row r="1369">
      <c r="A1369" s="26">
        <f>IF(AND(ISNUMBER(Applications!A1369),ISNUMBER(Applications!M1369),OR(UPPER(TRIM(Applications!I1369))="INTERVIEWING",UPPER(TRIM(Applications!I1369))="REJECTED",UPPER(TRIM(Applications!I1369))="OFFER")),IF(Applications!M1369&gt;=Applications!A1369,Applications!M1369-Applications!A1369,""),"")</f>
        <v/>
      </c>
      <c r="B1369" s="26">
        <f>IF(AND(D1369=1,ISNUMBER(Applications!A1369)),WEEKDAY(Applications!A1369),"")</f>
        <v/>
      </c>
      <c r="C1369" s="27">
        <f>IF(AND(D1369=1,ISNUMBER(Applications!A1369)),Applications!A1369-WEEKDAY(Applications!A1369,3),"")</f>
        <v/>
      </c>
      <c r="D1369" s="26">
        <f>IF(OR(UPPER(TRIM(Applications!I1369))="APPLIED",UPPER(TRIM(Applications!I1369))="INTERVIEWING",UPPER(TRIM(Applications!I1369))="REJECTED",UPPER(TRIM(Applications!I1369))="OFFER"),1,0)</f>
        <v/>
      </c>
      <c r="E1369" s="26">
        <f>IF(AND(ISNUMBER(Applications!M1369),OR(N(Applications!O1369)&gt;0,UPPER(TRIM(Applications!I1369))="INTERVIEWING",UPPER(TRIM(Applications!I1369))="OFFER")),Applications!M1369-WEEKDAY(Applications!M1369,3),"")</f>
        <v/>
      </c>
      <c r="F1369" s="26">
        <f>IF(AND(UPPER(TRIM(Applications!I1369))="SKIPPED",ISNUMBER(Applications!A1369)),Applications!A1369-WEEKDAY(Applications!A1369,3),"")</f>
        <v/>
      </c>
      <c r="G1369" s="26">
        <f>IF(AND(UPPER(TRIM(Applications!I1369))="BOOKMARKED",ISNUMBER(Applications!A1369)),Applications!A1369-WEEKDAY(Applications!A1369,3),"")</f>
        <v/>
      </c>
      <c r="H1369" s="26">
        <f>IF(AND(UPPER(TRIM(Applications!I1369))="NOT APPLIED",ISNUMBER(Applications!A1369)),Applications!A1369-WEEKDAY(Applications!A1369,3),"")</f>
        <v/>
      </c>
      <c r="I1369" s="26">
        <f>IF(AND(UPPER(TRIM(Applications!I1369))="REJECTED",ISNUMBER(Applications!M1369)),Applications!M1369-WEEKDAY(Applications!M1369,3),"")</f>
        <v/>
      </c>
      <c r="J1369" s="26">
        <f>IF(AND(UPPER(TRIM(Applications!I1369))="OFFER",ISNUMBER(Applications!M1369)),Applications!M1369-WEEKDAY(Applications!M1369,3),"")</f>
        <v/>
      </c>
      <c r="K1369" s="26">
        <f>IF(TRIM(Applications!J1369)="","",IFERROR(LOOKUP(2,1/ISNUMBER(SEARCH($R$2:$R$25,Applications!J1369)),$S$2:$S$25),""))</f>
        <v/>
      </c>
      <c r="L1369" s="26">
        <f>IF(K1369="","",IF(COUNTIF(K$2:K1369,K1369)=1,COUNTIF(K$2:K$2000,K1369)+(2001-ROW())/100000,""))</f>
        <v/>
      </c>
      <c r="M1369" s="26">
        <f>IF(TRIM(Applications!D1369)="","",TRIM(LEFT(TRIM(Applications!D1369),FIND(",",TRIM(Applications!D1369)&amp;",")-1)))</f>
        <v/>
      </c>
      <c r="N1369" s="26">
        <f>IF(M1369="","",IF(LEN(TRIM(LEFT(TRIM(MID(TRIM(Applications!D1369),FIND(",",TRIM(Applications!D1369)&amp;",")+1,200)),FIND(",",TRIM(MID(TRIM(Applications!D1369),FIND(",",TRIM(Applications!D1369)&amp;",")+1,200))&amp;",")-1)))=2,UPPER(TRIM(LEFT(TRIM(MID(TRIM(Applications!D1369),FIND(",",TRIM(Applications!D1369)&amp;",")+1,200)),FIND(",",TRIM(MID(TRIM(Applications!D1369),FIND(",",TRIM(Applications!D1369)&amp;",")+1,200))&amp;",")-1))),IFERROR(VLOOKUP(LOWER(TRIM(LEFT(TRIM(MID(TRIM(Applications!D1369),FIND(",",TRIM(Applications!D1369)&amp;",")+1,200)),FIND(",",TRIM(MID(TRIM(Applications!D1369),FIND(",",TRIM(Applications!D1369)&amp;",")+1,200))&amp;",")-1))),$U$2:$V$67,2,FALSE),"")))</f>
        <v/>
      </c>
      <c r="O1369" s="26">
        <f>IF(M1369="","",IF(N1369="",M1369,M1369&amp;", "&amp;N1369))</f>
        <v/>
      </c>
      <c r="P1369" s="26">
        <f>IF(O1369="","",IF(COUNTIF(O$2:O1369,O1369)=1,COUNTIF(O$2:O$2000,O1369)+(2001-ROW())/100000,""))</f>
        <v/>
      </c>
    </row>
    <row r="1370">
      <c r="A1370" s="26">
        <f>IF(AND(ISNUMBER(Applications!A1370),ISNUMBER(Applications!M1370),OR(UPPER(TRIM(Applications!I1370))="INTERVIEWING",UPPER(TRIM(Applications!I1370))="REJECTED",UPPER(TRIM(Applications!I1370))="OFFER")),IF(Applications!M1370&gt;=Applications!A1370,Applications!M1370-Applications!A1370,""),"")</f>
        <v/>
      </c>
      <c r="B1370" s="26">
        <f>IF(AND(D1370=1,ISNUMBER(Applications!A1370)),WEEKDAY(Applications!A1370),"")</f>
        <v/>
      </c>
      <c r="C1370" s="27">
        <f>IF(AND(D1370=1,ISNUMBER(Applications!A1370)),Applications!A1370-WEEKDAY(Applications!A1370,3),"")</f>
        <v/>
      </c>
      <c r="D1370" s="26">
        <f>IF(OR(UPPER(TRIM(Applications!I1370))="APPLIED",UPPER(TRIM(Applications!I1370))="INTERVIEWING",UPPER(TRIM(Applications!I1370))="REJECTED",UPPER(TRIM(Applications!I1370))="OFFER"),1,0)</f>
        <v/>
      </c>
      <c r="E1370" s="26">
        <f>IF(AND(ISNUMBER(Applications!M1370),OR(N(Applications!O1370)&gt;0,UPPER(TRIM(Applications!I1370))="INTERVIEWING",UPPER(TRIM(Applications!I1370))="OFFER")),Applications!M1370-WEEKDAY(Applications!M1370,3),"")</f>
        <v/>
      </c>
      <c r="F1370" s="26">
        <f>IF(AND(UPPER(TRIM(Applications!I1370))="SKIPPED",ISNUMBER(Applications!A1370)),Applications!A1370-WEEKDAY(Applications!A1370,3),"")</f>
        <v/>
      </c>
      <c r="G1370" s="26">
        <f>IF(AND(UPPER(TRIM(Applications!I1370))="BOOKMARKED",ISNUMBER(Applications!A1370)),Applications!A1370-WEEKDAY(Applications!A1370,3),"")</f>
        <v/>
      </c>
      <c r="H1370" s="26">
        <f>IF(AND(UPPER(TRIM(Applications!I1370))="NOT APPLIED",ISNUMBER(Applications!A1370)),Applications!A1370-WEEKDAY(Applications!A1370,3),"")</f>
        <v/>
      </c>
      <c r="I1370" s="26">
        <f>IF(AND(UPPER(TRIM(Applications!I1370))="REJECTED",ISNUMBER(Applications!M1370)),Applications!M1370-WEEKDAY(Applications!M1370,3),"")</f>
        <v/>
      </c>
      <c r="J1370" s="26">
        <f>IF(AND(UPPER(TRIM(Applications!I1370))="OFFER",ISNUMBER(Applications!M1370)),Applications!M1370-WEEKDAY(Applications!M1370,3),"")</f>
        <v/>
      </c>
      <c r="K1370" s="26">
        <f>IF(TRIM(Applications!J1370)="","",IFERROR(LOOKUP(2,1/ISNUMBER(SEARCH($R$2:$R$25,Applications!J1370)),$S$2:$S$25),""))</f>
        <v/>
      </c>
      <c r="L1370" s="26">
        <f>IF(K1370="","",IF(COUNTIF(K$2:K1370,K1370)=1,COUNTIF(K$2:K$2000,K1370)+(2001-ROW())/100000,""))</f>
        <v/>
      </c>
      <c r="M1370" s="26">
        <f>IF(TRIM(Applications!D1370)="","",TRIM(LEFT(TRIM(Applications!D1370),FIND(",",TRIM(Applications!D1370)&amp;",")-1)))</f>
        <v/>
      </c>
      <c r="N1370" s="26">
        <f>IF(M1370="","",IF(LEN(TRIM(LEFT(TRIM(MID(TRIM(Applications!D1370),FIND(",",TRIM(Applications!D1370)&amp;",")+1,200)),FIND(",",TRIM(MID(TRIM(Applications!D1370),FIND(",",TRIM(Applications!D1370)&amp;",")+1,200))&amp;",")-1)))=2,UPPER(TRIM(LEFT(TRIM(MID(TRIM(Applications!D1370),FIND(",",TRIM(Applications!D1370)&amp;",")+1,200)),FIND(",",TRIM(MID(TRIM(Applications!D1370),FIND(",",TRIM(Applications!D1370)&amp;",")+1,200))&amp;",")-1))),IFERROR(VLOOKUP(LOWER(TRIM(LEFT(TRIM(MID(TRIM(Applications!D1370),FIND(",",TRIM(Applications!D1370)&amp;",")+1,200)),FIND(",",TRIM(MID(TRIM(Applications!D1370),FIND(",",TRIM(Applications!D1370)&amp;",")+1,200))&amp;",")-1))),$U$2:$V$67,2,FALSE),"")))</f>
        <v/>
      </c>
      <c r="O1370" s="26">
        <f>IF(M1370="","",IF(N1370="",M1370,M1370&amp;", "&amp;N1370))</f>
        <v/>
      </c>
      <c r="P1370" s="26">
        <f>IF(O1370="","",IF(COUNTIF(O$2:O1370,O1370)=1,COUNTIF(O$2:O$2000,O1370)+(2001-ROW())/100000,""))</f>
        <v/>
      </c>
    </row>
    <row r="1371">
      <c r="A1371" s="26">
        <f>IF(AND(ISNUMBER(Applications!A1371),ISNUMBER(Applications!M1371),OR(UPPER(TRIM(Applications!I1371))="INTERVIEWING",UPPER(TRIM(Applications!I1371))="REJECTED",UPPER(TRIM(Applications!I1371))="OFFER")),IF(Applications!M1371&gt;=Applications!A1371,Applications!M1371-Applications!A1371,""),"")</f>
        <v/>
      </c>
      <c r="B1371" s="26">
        <f>IF(AND(D1371=1,ISNUMBER(Applications!A1371)),WEEKDAY(Applications!A1371),"")</f>
        <v/>
      </c>
      <c r="C1371" s="27">
        <f>IF(AND(D1371=1,ISNUMBER(Applications!A1371)),Applications!A1371-WEEKDAY(Applications!A1371,3),"")</f>
        <v/>
      </c>
      <c r="D1371" s="26">
        <f>IF(OR(UPPER(TRIM(Applications!I1371))="APPLIED",UPPER(TRIM(Applications!I1371))="INTERVIEWING",UPPER(TRIM(Applications!I1371))="REJECTED",UPPER(TRIM(Applications!I1371))="OFFER"),1,0)</f>
        <v/>
      </c>
      <c r="E1371" s="26">
        <f>IF(AND(ISNUMBER(Applications!M1371),OR(N(Applications!O1371)&gt;0,UPPER(TRIM(Applications!I1371))="INTERVIEWING",UPPER(TRIM(Applications!I1371))="OFFER")),Applications!M1371-WEEKDAY(Applications!M1371,3),"")</f>
        <v/>
      </c>
      <c r="F1371" s="26">
        <f>IF(AND(UPPER(TRIM(Applications!I1371))="SKIPPED",ISNUMBER(Applications!A1371)),Applications!A1371-WEEKDAY(Applications!A1371,3),"")</f>
        <v/>
      </c>
      <c r="G1371" s="26">
        <f>IF(AND(UPPER(TRIM(Applications!I1371))="BOOKMARKED",ISNUMBER(Applications!A1371)),Applications!A1371-WEEKDAY(Applications!A1371,3),"")</f>
        <v/>
      </c>
      <c r="H1371" s="26">
        <f>IF(AND(UPPER(TRIM(Applications!I1371))="NOT APPLIED",ISNUMBER(Applications!A1371)),Applications!A1371-WEEKDAY(Applications!A1371,3),"")</f>
        <v/>
      </c>
      <c r="I1371" s="26">
        <f>IF(AND(UPPER(TRIM(Applications!I1371))="REJECTED",ISNUMBER(Applications!M1371)),Applications!M1371-WEEKDAY(Applications!M1371,3),"")</f>
        <v/>
      </c>
      <c r="J1371" s="26">
        <f>IF(AND(UPPER(TRIM(Applications!I1371))="OFFER",ISNUMBER(Applications!M1371)),Applications!M1371-WEEKDAY(Applications!M1371,3),"")</f>
        <v/>
      </c>
      <c r="K1371" s="26">
        <f>IF(TRIM(Applications!J1371)="","",IFERROR(LOOKUP(2,1/ISNUMBER(SEARCH($R$2:$R$25,Applications!J1371)),$S$2:$S$25),""))</f>
        <v/>
      </c>
      <c r="L1371" s="26">
        <f>IF(K1371="","",IF(COUNTIF(K$2:K1371,K1371)=1,COUNTIF(K$2:K$2000,K1371)+(2001-ROW())/100000,""))</f>
        <v/>
      </c>
      <c r="M1371" s="26">
        <f>IF(TRIM(Applications!D1371)="","",TRIM(LEFT(TRIM(Applications!D1371),FIND(",",TRIM(Applications!D1371)&amp;",")-1)))</f>
        <v/>
      </c>
      <c r="N1371" s="26">
        <f>IF(M1371="","",IF(LEN(TRIM(LEFT(TRIM(MID(TRIM(Applications!D1371),FIND(",",TRIM(Applications!D1371)&amp;",")+1,200)),FIND(",",TRIM(MID(TRIM(Applications!D1371),FIND(",",TRIM(Applications!D1371)&amp;",")+1,200))&amp;",")-1)))=2,UPPER(TRIM(LEFT(TRIM(MID(TRIM(Applications!D1371),FIND(",",TRIM(Applications!D1371)&amp;",")+1,200)),FIND(",",TRIM(MID(TRIM(Applications!D1371),FIND(",",TRIM(Applications!D1371)&amp;",")+1,200))&amp;",")-1))),IFERROR(VLOOKUP(LOWER(TRIM(LEFT(TRIM(MID(TRIM(Applications!D1371),FIND(",",TRIM(Applications!D1371)&amp;",")+1,200)),FIND(",",TRIM(MID(TRIM(Applications!D1371),FIND(",",TRIM(Applications!D1371)&amp;",")+1,200))&amp;",")-1))),$U$2:$V$67,2,FALSE),"")))</f>
        <v/>
      </c>
      <c r="O1371" s="26">
        <f>IF(M1371="","",IF(N1371="",M1371,M1371&amp;", "&amp;N1371))</f>
        <v/>
      </c>
      <c r="P1371" s="26">
        <f>IF(O1371="","",IF(COUNTIF(O$2:O1371,O1371)=1,COUNTIF(O$2:O$2000,O1371)+(2001-ROW())/100000,""))</f>
        <v/>
      </c>
    </row>
    <row r="1372">
      <c r="A1372" s="26">
        <f>IF(AND(ISNUMBER(Applications!A1372),ISNUMBER(Applications!M1372),OR(UPPER(TRIM(Applications!I1372))="INTERVIEWING",UPPER(TRIM(Applications!I1372))="REJECTED",UPPER(TRIM(Applications!I1372))="OFFER")),IF(Applications!M1372&gt;=Applications!A1372,Applications!M1372-Applications!A1372,""),"")</f>
        <v/>
      </c>
      <c r="B1372" s="26">
        <f>IF(AND(D1372=1,ISNUMBER(Applications!A1372)),WEEKDAY(Applications!A1372),"")</f>
        <v/>
      </c>
      <c r="C1372" s="27">
        <f>IF(AND(D1372=1,ISNUMBER(Applications!A1372)),Applications!A1372-WEEKDAY(Applications!A1372,3),"")</f>
        <v/>
      </c>
      <c r="D1372" s="26">
        <f>IF(OR(UPPER(TRIM(Applications!I1372))="APPLIED",UPPER(TRIM(Applications!I1372))="INTERVIEWING",UPPER(TRIM(Applications!I1372))="REJECTED",UPPER(TRIM(Applications!I1372))="OFFER"),1,0)</f>
        <v/>
      </c>
      <c r="E1372" s="26">
        <f>IF(AND(ISNUMBER(Applications!M1372),OR(N(Applications!O1372)&gt;0,UPPER(TRIM(Applications!I1372))="INTERVIEWING",UPPER(TRIM(Applications!I1372))="OFFER")),Applications!M1372-WEEKDAY(Applications!M1372,3),"")</f>
        <v/>
      </c>
      <c r="F1372" s="26">
        <f>IF(AND(UPPER(TRIM(Applications!I1372))="SKIPPED",ISNUMBER(Applications!A1372)),Applications!A1372-WEEKDAY(Applications!A1372,3),"")</f>
        <v/>
      </c>
      <c r="G1372" s="26">
        <f>IF(AND(UPPER(TRIM(Applications!I1372))="BOOKMARKED",ISNUMBER(Applications!A1372)),Applications!A1372-WEEKDAY(Applications!A1372,3),"")</f>
        <v/>
      </c>
      <c r="H1372" s="26">
        <f>IF(AND(UPPER(TRIM(Applications!I1372))="NOT APPLIED",ISNUMBER(Applications!A1372)),Applications!A1372-WEEKDAY(Applications!A1372,3),"")</f>
        <v/>
      </c>
      <c r="I1372" s="26">
        <f>IF(AND(UPPER(TRIM(Applications!I1372))="REJECTED",ISNUMBER(Applications!M1372)),Applications!M1372-WEEKDAY(Applications!M1372,3),"")</f>
        <v/>
      </c>
      <c r="J1372" s="26">
        <f>IF(AND(UPPER(TRIM(Applications!I1372))="OFFER",ISNUMBER(Applications!M1372)),Applications!M1372-WEEKDAY(Applications!M1372,3),"")</f>
        <v/>
      </c>
      <c r="K1372" s="26">
        <f>IF(TRIM(Applications!J1372)="","",IFERROR(LOOKUP(2,1/ISNUMBER(SEARCH($R$2:$R$25,Applications!J1372)),$S$2:$S$25),""))</f>
        <v/>
      </c>
      <c r="L1372" s="26">
        <f>IF(K1372="","",IF(COUNTIF(K$2:K1372,K1372)=1,COUNTIF(K$2:K$2000,K1372)+(2001-ROW())/100000,""))</f>
        <v/>
      </c>
      <c r="M1372" s="26">
        <f>IF(TRIM(Applications!D1372)="","",TRIM(LEFT(TRIM(Applications!D1372),FIND(",",TRIM(Applications!D1372)&amp;",")-1)))</f>
        <v/>
      </c>
      <c r="N1372" s="26">
        <f>IF(M1372="","",IF(LEN(TRIM(LEFT(TRIM(MID(TRIM(Applications!D1372),FIND(",",TRIM(Applications!D1372)&amp;",")+1,200)),FIND(",",TRIM(MID(TRIM(Applications!D1372),FIND(",",TRIM(Applications!D1372)&amp;",")+1,200))&amp;",")-1)))=2,UPPER(TRIM(LEFT(TRIM(MID(TRIM(Applications!D1372),FIND(",",TRIM(Applications!D1372)&amp;",")+1,200)),FIND(",",TRIM(MID(TRIM(Applications!D1372),FIND(",",TRIM(Applications!D1372)&amp;",")+1,200))&amp;",")-1))),IFERROR(VLOOKUP(LOWER(TRIM(LEFT(TRIM(MID(TRIM(Applications!D1372),FIND(",",TRIM(Applications!D1372)&amp;",")+1,200)),FIND(",",TRIM(MID(TRIM(Applications!D1372),FIND(",",TRIM(Applications!D1372)&amp;",")+1,200))&amp;",")-1))),$U$2:$V$67,2,FALSE),"")))</f>
        <v/>
      </c>
      <c r="O1372" s="26">
        <f>IF(M1372="","",IF(N1372="",M1372,M1372&amp;", "&amp;N1372))</f>
        <v/>
      </c>
      <c r="P1372" s="26">
        <f>IF(O1372="","",IF(COUNTIF(O$2:O1372,O1372)=1,COUNTIF(O$2:O$2000,O1372)+(2001-ROW())/100000,""))</f>
        <v/>
      </c>
    </row>
    <row r="1373">
      <c r="A1373" s="26">
        <f>IF(AND(ISNUMBER(Applications!A1373),ISNUMBER(Applications!M1373),OR(UPPER(TRIM(Applications!I1373))="INTERVIEWING",UPPER(TRIM(Applications!I1373))="REJECTED",UPPER(TRIM(Applications!I1373))="OFFER")),IF(Applications!M1373&gt;=Applications!A1373,Applications!M1373-Applications!A1373,""),"")</f>
        <v/>
      </c>
      <c r="B1373" s="26">
        <f>IF(AND(D1373=1,ISNUMBER(Applications!A1373)),WEEKDAY(Applications!A1373),"")</f>
        <v/>
      </c>
      <c r="C1373" s="27">
        <f>IF(AND(D1373=1,ISNUMBER(Applications!A1373)),Applications!A1373-WEEKDAY(Applications!A1373,3),"")</f>
        <v/>
      </c>
      <c r="D1373" s="26">
        <f>IF(OR(UPPER(TRIM(Applications!I1373))="APPLIED",UPPER(TRIM(Applications!I1373))="INTERVIEWING",UPPER(TRIM(Applications!I1373))="REJECTED",UPPER(TRIM(Applications!I1373))="OFFER"),1,0)</f>
        <v/>
      </c>
      <c r="E1373" s="26">
        <f>IF(AND(ISNUMBER(Applications!M1373),OR(N(Applications!O1373)&gt;0,UPPER(TRIM(Applications!I1373))="INTERVIEWING",UPPER(TRIM(Applications!I1373))="OFFER")),Applications!M1373-WEEKDAY(Applications!M1373,3),"")</f>
        <v/>
      </c>
      <c r="F1373" s="26">
        <f>IF(AND(UPPER(TRIM(Applications!I1373))="SKIPPED",ISNUMBER(Applications!A1373)),Applications!A1373-WEEKDAY(Applications!A1373,3),"")</f>
        <v/>
      </c>
      <c r="G1373" s="26">
        <f>IF(AND(UPPER(TRIM(Applications!I1373))="BOOKMARKED",ISNUMBER(Applications!A1373)),Applications!A1373-WEEKDAY(Applications!A1373,3),"")</f>
        <v/>
      </c>
      <c r="H1373" s="26">
        <f>IF(AND(UPPER(TRIM(Applications!I1373))="NOT APPLIED",ISNUMBER(Applications!A1373)),Applications!A1373-WEEKDAY(Applications!A1373,3),"")</f>
        <v/>
      </c>
      <c r="I1373" s="26">
        <f>IF(AND(UPPER(TRIM(Applications!I1373))="REJECTED",ISNUMBER(Applications!M1373)),Applications!M1373-WEEKDAY(Applications!M1373,3),"")</f>
        <v/>
      </c>
      <c r="J1373" s="26">
        <f>IF(AND(UPPER(TRIM(Applications!I1373))="OFFER",ISNUMBER(Applications!M1373)),Applications!M1373-WEEKDAY(Applications!M1373,3),"")</f>
        <v/>
      </c>
      <c r="K1373" s="26">
        <f>IF(TRIM(Applications!J1373)="","",IFERROR(LOOKUP(2,1/ISNUMBER(SEARCH($R$2:$R$25,Applications!J1373)),$S$2:$S$25),""))</f>
        <v/>
      </c>
      <c r="L1373" s="26">
        <f>IF(K1373="","",IF(COUNTIF(K$2:K1373,K1373)=1,COUNTIF(K$2:K$2000,K1373)+(2001-ROW())/100000,""))</f>
        <v/>
      </c>
      <c r="M1373" s="26">
        <f>IF(TRIM(Applications!D1373)="","",TRIM(LEFT(TRIM(Applications!D1373),FIND(",",TRIM(Applications!D1373)&amp;",")-1)))</f>
        <v/>
      </c>
      <c r="N1373" s="26">
        <f>IF(M1373="","",IF(LEN(TRIM(LEFT(TRIM(MID(TRIM(Applications!D1373),FIND(",",TRIM(Applications!D1373)&amp;",")+1,200)),FIND(",",TRIM(MID(TRIM(Applications!D1373),FIND(",",TRIM(Applications!D1373)&amp;",")+1,200))&amp;",")-1)))=2,UPPER(TRIM(LEFT(TRIM(MID(TRIM(Applications!D1373),FIND(",",TRIM(Applications!D1373)&amp;",")+1,200)),FIND(",",TRIM(MID(TRIM(Applications!D1373),FIND(",",TRIM(Applications!D1373)&amp;",")+1,200))&amp;",")-1))),IFERROR(VLOOKUP(LOWER(TRIM(LEFT(TRIM(MID(TRIM(Applications!D1373),FIND(",",TRIM(Applications!D1373)&amp;",")+1,200)),FIND(",",TRIM(MID(TRIM(Applications!D1373),FIND(",",TRIM(Applications!D1373)&amp;",")+1,200))&amp;",")-1))),$U$2:$V$67,2,FALSE),"")))</f>
        <v/>
      </c>
      <c r="O1373" s="26">
        <f>IF(M1373="","",IF(N1373="",M1373,M1373&amp;", "&amp;N1373))</f>
        <v/>
      </c>
      <c r="P1373" s="26">
        <f>IF(O1373="","",IF(COUNTIF(O$2:O1373,O1373)=1,COUNTIF(O$2:O$2000,O1373)+(2001-ROW())/100000,""))</f>
        <v/>
      </c>
    </row>
    <row r="1374">
      <c r="A1374" s="26">
        <f>IF(AND(ISNUMBER(Applications!A1374),ISNUMBER(Applications!M1374),OR(UPPER(TRIM(Applications!I1374))="INTERVIEWING",UPPER(TRIM(Applications!I1374))="REJECTED",UPPER(TRIM(Applications!I1374))="OFFER")),IF(Applications!M1374&gt;=Applications!A1374,Applications!M1374-Applications!A1374,""),"")</f>
        <v/>
      </c>
      <c r="B1374" s="26">
        <f>IF(AND(D1374=1,ISNUMBER(Applications!A1374)),WEEKDAY(Applications!A1374),"")</f>
        <v/>
      </c>
      <c r="C1374" s="27">
        <f>IF(AND(D1374=1,ISNUMBER(Applications!A1374)),Applications!A1374-WEEKDAY(Applications!A1374,3),"")</f>
        <v/>
      </c>
      <c r="D1374" s="26">
        <f>IF(OR(UPPER(TRIM(Applications!I1374))="APPLIED",UPPER(TRIM(Applications!I1374))="INTERVIEWING",UPPER(TRIM(Applications!I1374))="REJECTED",UPPER(TRIM(Applications!I1374))="OFFER"),1,0)</f>
        <v/>
      </c>
      <c r="E1374" s="26">
        <f>IF(AND(ISNUMBER(Applications!M1374),OR(N(Applications!O1374)&gt;0,UPPER(TRIM(Applications!I1374))="INTERVIEWING",UPPER(TRIM(Applications!I1374))="OFFER")),Applications!M1374-WEEKDAY(Applications!M1374,3),"")</f>
        <v/>
      </c>
      <c r="F1374" s="26">
        <f>IF(AND(UPPER(TRIM(Applications!I1374))="SKIPPED",ISNUMBER(Applications!A1374)),Applications!A1374-WEEKDAY(Applications!A1374,3),"")</f>
        <v/>
      </c>
      <c r="G1374" s="26">
        <f>IF(AND(UPPER(TRIM(Applications!I1374))="BOOKMARKED",ISNUMBER(Applications!A1374)),Applications!A1374-WEEKDAY(Applications!A1374,3),"")</f>
        <v/>
      </c>
      <c r="H1374" s="26">
        <f>IF(AND(UPPER(TRIM(Applications!I1374))="NOT APPLIED",ISNUMBER(Applications!A1374)),Applications!A1374-WEEKDAY(Applications!A1374,3),"")</f>
        <v/>
      </c>
      <c r="I1374" s="26">
        <f>IF(AND(UPPER(TRIM(Applications!I1374))="REJECTED",ISNUMBER(Applications!M1374)),Applications!M1374-WEEKDAY(Applications!M1374,3),"")</f>
        <v/>
      </c>
      <c r="J1374" s="26">
        <f>IF(AND(UPPER(TRIM(Applications!I1374))="OFFER",ISNUMBER(Applications!M1374)),Applications!M1374-WEEKDAY(Applications!M1374,3),"")</f>
        <v/>
      </c>
      <c r="K1374" s="26">
        <f>IF(TRIM(Applications!J1374)="","",IFERROR(LOOKUP(2,1/ISNUMBER(SEARCH($R$2:$R$25,Applications!J1374)),$S$2:$S$25),""))</f>
        <v/>
      </c>
      <c r="L1374" s="26">
        <f>IF(K1374="","",IF(COUNTIF(K$2:K1374,K1374)=1,COUNTIF(K$2:K$2000,K1374)+(2001-ROW())/100000,""))</f>
        <v/>
      </c>
      <c r="M1374" s="26">
        <f>IF(TRIM(Applications!D1374)="","",TRIM(LEFT(TRIM(Applications!D1374),FIND(",",TRIM(Applications!D1374)&amp;",")-1)))</f>
        <v/>
      </c>
      <c r="N1374" s="26">
        <f>IF(M1374="","",IF(LEN(TRIM(LEFT(TRIM(MID(TRIM(Applications!D1374),FIND(",",TRIM(Applications!D1374)&amp;",")+1,200)),FIND(",",TRIM(MID(TRIM(Applications!D1374),FIND(",",TRIM(Applications!D1374)&amp;",")+1,200))&amp;",")-1)))=2,UPPER(TRIM(LEFT(TRIM(MID(TRIM(Applications!D1374),FIND(",",TRIM(Applications!D1374)&amp;",")+1,200)),FIND(",",TRIM(MID(TRIM(Applications!D1374),FIND(",",TRIM(Applications!D1374)&amp;",")+1,200))&amp;",")-1))),IFERROR(VLOOKUP(LOWER(TRIM(LEFT(TRIM(MID(TRIM(Applications!D1374),FIND(",",TRIM(Applications!D1374)&amp;",")+1,200)),FIND(",",TRIM(MID(TRIM(Applications!D1374),FIND(",",TRIM(Applications!D1374)&amp;",")+1,200))&amp;",")-1))),$U$2:$V$67,2,FALSE),"")))</f>
        <v/>
      </c>
      <c r="O1374" s="26">
        <f>IF(M1374="","",IF(N1374="",M1374,M1374&amp;", "&amp;N1374))</f>
        <v/>
      </c>
      <c r="P1374" s="26">
        <f>IF(O1374="","",IF(COUNTIF(O$2:O1374,O1374)=1,COUNTIF(O$2:O$2000,O1374)+(2001-ROW())/100000,""))</f>
        <v/>
      </c>
    </row>
    <row r="1375">
      <c r="A1375" s="26">
        <f>IF(AND(ISNUMBER(Applications!A1375),ISNUMBER(Applications!M1375),OR(UPPER(TRIM(Applications!I1375))="INTERVIEWING",UPPER(TRIM(Applications!I1375))="REJECTED",UPPER(TRIM(Applications!I1375))="OFFER")),IF(Applications!M1375&gt;=Applications!A1375,Applications!M1375-Applications!A1375,""),"")</f>
        <v/>
      </c>
      <c r="B1375" s="26">
        <f>IF(AND(D1375=1,ISNUMBER(Applications!A1375)),WEEKDAY(Applications!A1375),"")</f>
        <v/>
      </c>
      <c r="C1375" s="27">
        <f>IF(AND(D1375=1,ISNUMBER(Applications!A1375)),Applications!A1375-WEEKDAY(Applications!A1375,3),"")</f>
        <v/>
      </c>
      <c r="D1375" s="26">
        <f>IF(OR(UPPER(TRIM(Applications!I1375))="APPLIED",UPPER(TRIM(Applications!I1375))="INTERVIEWING",UPPER(TRIM(Applications!I1375))="REJECTED",UPPER(TRIM(Applications!I1375))="OFFER"),1,0)</f>
        <v/>
      </c>
      <c r="E1375" s="26">
        <f>IF(AND(ISNUMBER(Applications!M1375),OR(N(Applications!O1375)&gt;0,UPPER(TRIM(Applications!I1375))="INTERVIEWING",UPPER(TRIM(Applications!I1375))="OFFER")),Applications!M1375-WEEKDAY(Applications!M1375,3),"")</f>
        <v/>
      </c>
      <c r="F1375" s="26">
        <f>IF(AND(UPPER(TRIM(Applications!I1375))="SKIPPED",ISNUMBER(Applications!A1375)),Applications!A1375-WEEKDAY(Applications!A1375,3),"")</f>
        <v/>
      </c>
      <c r="G1375" s="26">
        <f>IF(AND(UPPER(TRIM(Applications!I1375))="BOOKMARKED",ISNUMBER(Applications!A1375)),Applications!A1375-WEEKDAY(Applications!A1375,3),"")</f>
        <v/>
      </c>
      <c r="H1375" s="26">
        <f>IF(AND(UPPER(TRIM(Applications!I1375))="NOT APPLIED",ISNUMBER(Applications!A1375)),Applications!A1375-WEEKDAY(Applications!A1375,3),"")</f>
        <v/>
      </c>
      <c r="I1375" s="26">
        <f>IF(AND(UPPER(TRIM(Applications!I1375))="REJECTED",ISNUMBER(Applications!M1375)),Applications!M1375-WEEKDAY(Applications!M1375,3),"")</f>
        <v/>
      </c>
      <c r="J1375" s="26">
        <f>IF(AND(UPPER(TRIM(Applications!I1375))="OFFER",ISNUMBER(Applications!M1375)),Applications!M1375-WEEKDAY(Applications!M1375,3),"")</f>
        <v/>
      </c>
      <c r="K1375" s="26">
        <f>IF(TRIM(Applications!J1375)="","",IFERROR(LOOKUP(2,1/ISNUMBER(SEARCH($R$2:$R$25,Applications!J1375)),$S$2:$S$25),""))</f>
        <v/>
      </c>
      <c r="L1375" s="26">
        <f>IF(K1375="","",IF(COUNTIF(K$2:K1375,K1375)=1,COUNTIF(K$2:K$2000,K1375)+(2001-ROW())/100000,""))</f>
        <v/>
      </c>
      <c r="M1375" s="26">
        <f>IF(TRIM(Applications!D1375)="","",TRIM(LEFT(TRIM(Applications!D1375),FIND(",",TRIM(Applications!D1375)&amp;",")-1)))</f>
        <v/>
      </c>
      <c r="N1375" s="26">
        <f>IF(M1375="","",IF(LEN(TRIM(LEFT(TRIM(MID(TRIM(Applications!D1375),FIND(",",TRIM(Applications!D1375)&amp;",")+1,200)),FIND(",",TRIM(MID(TRIM(Applications!D1375),FIND(",",TRIM(Applications!D1375)&amp;",")+1,200))&amp;",")-1)))=2,UPPER(TRIM(LEFT(TRIM(MID(TRIM(Applications!D1375),FIND(",",TRIM(Applications!D1375)&amp;",")+1,200)),FIND(",",TRIM(MID(TRIM(Applications!D1375),FIND(",",TRIM(Applications!D1375)&amp;",")+1,200))&amp;",")-1))),IFERROR(VLOOKUP(LOWER(TRIM(LEFT(TRIM(MID(TRIM(Applications!D1375),FIND(",",TRIM(Applications!D1375)&amp;",")+1,200)),FIND(",",TRIM(MID(TRIM(Applications!D1375),FIND(",",TRIM(Applications!D1375)&amp;",")+1,200))&amp;",")-1))),$U$2:$V$67,2,FALSE),"")))</f>
        <v/>
      </c>
      <c r="O1375" s="26">
        <f>IF(M1375="","",IF(N1375="",M1375,M1375&amp;", "&amp;N1375))</f>
        <v/>
      </c>
      <c r="P1375" s="26">
        <f>IF(O1375="","",IF(COUNTIF(O$2:O1375,O1375)=1,COUNTIF(O$2:O$2000,O1375)+(2001-ROW())/100000,""))</f>
        <v/>
      </c>
    </row>
    <row r="1376">
      <c r="A1376" s="26">
        <f>IF(AND(ISNUMBER(Applications!A1376),ISNUMBER(Applications!M1376),OR(UPPER(TRIM(Applications!I1376))="INTERVIEWING",UPPER(TRIM(Applications!I1376))="REJECTED",UPPER(TRIM(Applications!I1376))="OFFER")),IF(Applications!M1376&gt;=Applications!A1376,Applications!M1376-Applications!A1376,""),"")</f>
        <v/>
      </c>
      <c r="B1376" s="26">
        <f>IF(AND(D1376=1,ISNUMBER(Applications!A1376)),WEEKDAY(Applications!A1376),"")</f>
        <v/>
      </c>
      <c r="C1376" s="27">
        <f>IF(AND(D1376=1,ISNUMBER(Applications!A1376)),Applications!A1376-WEEKDAY(Applications!A1376,3),"")</f>
        <v/>
      </c>
      <c r="D1376" s="26">
        <f>IF(OR(UPPER(TRIM(Applications!I1376))="APPLIED",UPPER(TRIM(Applications!I1376))="INTERVIEWING",UPPER(TRIM(Applications!I1376))="REJECTED",UPPER(TRIM(Applications!I1376))="OFFER"),1,0)</f>
        <v/>
      </c>
      <c r="E1376" s="26">
        <f>IF(AND(ISNUMBER(Applications!M1376),OR(N(Applications!O1376)&gt;0,UPPER(TRIM(Applications!I1376))="INTERVIEWING",UPPER(TRIM(Applications!I1376))="OFFER")),Applications!M1376-WEEKDAY(Applications!M1376,3),"")</f>
        <v/>
      </c>
      <c r="F1376" s="26">
        <f>IF(AND(UPPER(TRIM(Applications!I1376))="SKIPPED",ISNUMBER(Applications!A1376)),Applications!A1376-WEEKDAY(Applications!A1376,3),"")</f>
        <v/>
      </c>
      <c r="G1376" s="26">
        <f>IF(AND(UPPER(TRIM(Applications!I1376))="BOOKMARKED",ISNUMBER(Applications!A1376)),Applications!A1376-WEEKDAY(Applications!A1376,3),"")</f>
        <v/>
      </c>
      <c r="H1376" s="26">
        <f>IF(AND(UPPER(TRIM(Applications!I1376))="NOT APPLIED",ISNUMBER(Applications!A1376)),Applications!A1376-WEEKDAY(Applications!A1376,3),"")</f>
        <v/>
      </c>
      <c r="I1376" s="26">
        <f>IF(AND(UPPER(TRIM(Applications!I1376))="REJECTED",ISNUMBER(Applications!M1376)),Applications!M1376-WEEKDAY(Applications!M1376,3),"")</f>
        <v/>
      </c>
      <c r="J1376" s="26">
        <f>IF(AND(UPPER(TRIM(Applications!I1376))="OFFER",ISNUMBER(Applications!M1376)),Applications!M1376-WEEKDAY(Applications!M1376,3),"")</f>
        <v/>
      </c>
      <c r="K1376" s="26">
        <f>IF(TRIM(Applications!J1376)="","",IFERROR(LOOKUP(2,1/ISNUMBER(SEARCH($R$2:$R$25,Applications!J1376)),$S$2:$S$25),""))</f>
        <v/>
      </c>
      <c r="L1376" s="26">
        <f>IF(K1376="","",IF(COUNTIF(K$2:K1376,K1376)=1,COUNTIF(K$2:K$2000,K1376)+(2001-ROW())/100000,""))</f>
        <v/>
      </c>
      <c r="M1376" s="26">
        <f>IF(TRIM(Applications!D1376)="","",TRIM(LEFT(TRIM(Applications!D1376),FIND(",",TRIM(Applications!D1376)&amp;",")-1)))</f>
        <v/>
      </c>
      <c r="N1376" s="26">
        <f>IF(M1376="","",IF(LEN(TRIM(LEFT(TRIM(MID(TRIM(Applications!D1376),FIND(",",TRIM(Applications!D1376)&amp;",")+1,200)),FIND(",",TRIM(MID(TRIM(Applications!D1376),FIND(",",TRIM(Applications!D1376)&amp;",")+1,200))&amp;",")-1)))=2,UPPER(TRIM(LEFT(TRIM(MID(TRIM(Applications!D1376),FIND(",",TRIM(Applications!D1376)&amp;",")+1,200)),FIND(",",TRIM(MID(TRIM(Applications!D1376),FIND(",",TRIM(Applications!D1376)&amp;",")+1,200))&amp;",")-1))),IFERROR(VLOOKUP(LOWER(TRIM(LEFT(TRIM(MID(TRIM(Applications!D1376),FIND(",",TRIM(Applications!D1376)&amp;",")+1,200)),FIND(",",TRIM(MID(TRIM(Applications!D1376),FIND(",",TRIM(Applications!D1376)&amp;",")+1,200))&amp;",")-1))),$U$2:$V$67,2,FALSE),"")))</f>
        <v/>
      </c>
      <c r="O1376" s="26">
        <f>IF(M1376="","",IF(N1376="",M1376,M1376&amp;", "&amp;N1376))</f>
        <v/>
      </c>
      <c r="P1376" s="26">
        <f>IF(O1376="","",IF(COUNTIF(O$2:O1376,O1376)=1,COUNTIF(O$2:O$2000,O1376)+(2001-ROW())/100000,""))</f>
        <v/>
      </c>
    </row>
    <row r="1377">
      <c r="A1377" s="26">
        <f>IF(AND(ISNUMBER(Applications!A1377),ISNUMBER(Applications!M1377),OR(UPPER(TRIM(Applications!I1377))="INTERVIEWING",UPPER(TRIM(Applications!I1377))="REJECTED",UPPER(TRIM(Applications!I1377))="OFFER")),IF(Applications!M1377&gt;=Applications!A1377,Applications!M1377-Applications!A1377,""),"")</f>
        <v/>
      </c>
      <c r="B1377" s="26">
        <f>IF(AND(D1377=1,ISNUMBER(Applications!A1377)),WEEKDAY(Applications!A1377),"")</f>
        <v/>
      </c>
      <c r="C1377" s="27">
        <f>IF(AND(D1377=1,ISNUMBER(Applications!A1377)),Applications!A1377-WEEKDAY(Applications!A1377,3),"")</f>
        <v/>
      </c>
      <c r="D1377" s="26">
        <f>IF(OR(UPPER(TRIM(Applications!I1377))="APPLIED",UPPER(TRIM(Applications!I1377))="INTERVIEWING",UPPER(TRIM(Applications!I1377))="REJECTED",UPPER(TRIM(Applications!I1377))="OFFER"),1,0)</f>
        <v/>
      </c>
      <c r="E1377" s="26">
        <f>IF(AND(ISNUMBER(Applications!M1377),OR(N(Applications!O1377)&gt;0,UPPER(TRIM(Applications!I1377))="INTERVIEWING",UPPER(TRIM(Applications!I1377))="OFFER")),Applications!M1377-WEEKDAY(Applications!M1377,3),"")</f>
        <v/>
      </c>
      <c r="F1377" s="26">
        <f>IF(AND(UPPER(TRIM(Applications!I1377))="SKIPPED",ISNUMBER(Applications!A1377)),Applications!A1377-WEEKDAY(Applications!A1377,3),"")</f>
        <v/>
      </c>
      <c r="G1377" s="26">
        <f>IF(AND(UPPER(TRIM(Applications!I1377))="BOOKMARKED",ISNUMBER(Applications!A1377)),Applications!A1377-WEEKDAY(Applications!A1377,3),"")</f>
        <v/>
      </c>
      <c r="H1377" s="26">
        <f>IF(AND(UPPER(TRIM(Applications!I1377))="NOT APPLIED",ISNUMBER(Applications!A1377)),Applications!A1377-WEEKDAY(Applications!A1377,3),"")</f>
        <v/>
      </c>
      <c r="I1377" s="26">
        <f>IF(AND(UPPER(TRIM(Applications!I1377))="REJECTED",ISNUMBER(Applications!M1377)),Applications!M1377-WEEKDAY(Applications!M1377,3),"")</f>
        <v/>
      </c>
      <c r="J1377" s="26">
        <f>IF(AND(UPPER(TRIM(Applications!I1377))="OFFER",ISNUMBER(Applications!M1377)),Applications!M1377-WEEKDAY(Applications!M1377,3),"")</f>
        <v/>
      </c>
      <c r="K1377" s="26">
        <f>IF(TRIM(Applications!J1377)="","",IFERROR(LOOKUP(2,1/ISNUMBER(SEARCH($R$2:$R$25,Applications!J1377)),$S$2:$S$25),""))</f>
        <v/>
      </c>
      <c r="L1377" s="26">
        <f>IF(K1377="","",IF(COUNTIF(K$2:K1377,K1377)=1,COUNTIF(K$2:K$2000,K1377)+(2001-ROW())/100000,""))</f>
        <v/>
      </c>
      <c r="M1377" s="26">
        <f>IF(TRIM(Applications!D1377)="","",TRIM(LEFT(TRIM(Applications!D1377),FIND(",",TRIM(Applications!D1377)&amp;",")-1)))</f>
        <v/>
      </c>
      <c r="N1377" s="26">
        <f>IF(M1377="","",IF(LEN(TRIM(LEFT(TRIM(MID(TRIM(Applications!D1377),FIND(",",TRIM(Applications!D1377)&amp;",")+1,200)),FIND(",",TRIM(MID(TRIM(Applications!D1377),FIND(",",TRIM(Applications!D1377)&amp;",")+1,200))&amp;",")-1)))=2,UPPER(TRIM(LEFT(TRIM(MID(TRIM(Applications!D1377),FIND(",",TRIM(Applications!D1377)&amp;",")+1,200)),FIND(",",TRIM(MID(TRIM(Applications!D1377),FIND(",",TRIM(Applications!D1377)&amp;",")+1,200))&amp;",")-1))),IFERROR(VLOOKUP(LOWER(TRIM(LEFT(TRIM(MID(TRIM(Applications!D1377),FIND(",",TRIM(Applications!D1377)&amp;",")+1,200)),FIND(",",TRIM(MID(TRIM(Applications!D1377),FIND(",",TRIM(Applications!D1377)&amp;",")+1,200))&amp;",")-1))),$U$2:$V$67,2,FALSE),"")))</f>
        <v/>
      </c>
      <c r="O1377" s="26">
        <f>IF(M1377="","",IF(N1377="",M1377,M1377&amp;", "&amp;N1377))</f>
        <v/>
      </c>
      <c r="P1377" s="26">
        <f>IF(O1377="","",IF(COUNTIF(O$2:O1377,O1377)=1,COUNTIF(O$2:O$2000,O1377)+(2001-ROW())/100000,""))</f>
        <v/>
      </c>
    </row>
    <row r="1378">
      <c r="A1378" s="26">
        <f>IF(AND(ISNUMBER(Applications!A1378),ISNUMBER(Applications!M1378),OR(UPPER(TRIM(Applications!I1378))="INTERVIEWING",UPPER(TRIM(Applications!I1378))="REJECTED",UPPER(TRIM(Applications!I1378))="OFFER")),IF(Applications!M1378&gt;=Applications!A1378,Applications!M1378-Applications!A1378,""),"")</f>
        <v/>
      </c>
      <c r="B1378" s="26">
        <f>IF(AND(D1378=1,ISNUMBER(Applications!A1378)),WEEKDAY(Applications!A1378),"")</f>
        <v/>
      </c>
      <c r="C1378" s="27">
        <f>IF(AND(D1378=1,ISNUMBER(Applications!A1378)),Applications!A1378-WEEKDAY(Applications!A1378,3),"")</f>
        <v/>
      </c>
      <c r="D1378" s="26">
        <f>IF(OR(UPPER(TRIM(Applications!I1378))="APPLIED",UPPER(TRIM(Applications!I1378))="INTERVIEWING",UPPER(TRIM(Applications!I1378))="REJECTED",UPPER(TRIM(Applications!I1378))="OFFER"),1,0)</f>
        <v/>
      </c>
      <c r="E1378" s="26">
        <f>IF(AND(ISNUMBER(Applications!M1378),OR(N(Applications!O1378)&gt;0,UPPER(TRIM(Applications!I1378))="INTERVIEWING",UPPER(TRIM(Applications!I1378))="OFFER")),Applications!M1378-WEEKDAY(Applications!M1378,3),"")</f>
        <v/>
      </c>
      <c r="F1378" s="26">
        <f>IF(AND(UPPER(TRIM(Applications!I1378))="SKIPPED",ISNUMBER(Applications!A1378)),Applications!A1378-WEEKDAY(Applications!A1378,3),"")</f>
        <v/>
      </c>
      <c r="G1378" s="26">
        <f>IF(AND(UPPER(TRIM(Applications!I1378))="BOOKMARKED",ISNUMBER(Applications!A1378)),Applications!A1378-WEEKDAY(Applications!A1378,3),"")</f>
        <v/>
      </c>
      <c r="H1378" s="26">
        <f>IF(AND(UPPER(TRIM(Applications!I1378))="NOT APPLIED",ISNUMBER(Applications!A1378)),Applications!A1378-WEEKDAY(Applications!A1378,3),"")</f>
        <v/>
      </c>
      <c r="I1378" s="26">
        <f>IF(AND(UPPER(TRIM(Applications!I1378))="REJECTED",ISNUMBER(Applications!M1378)),Applications!M1378-WEEKDAY(Applications!M1378,3),"")</f>
        <v/>
      </c>
      <c r="J1378" s="26">
        <f>IF(AND(UPPER(TRIM(Applications!I1378))="OFFER",ISNUMBER(Applications!M1378)),Applications!M1378-WEEKDAY(Applications!M1378,3),"")</f>
        <v/>
      </c>
      <c r="K1378" s="26">
        <f>IF(TRIM(Applications!J1378)="","",IFERROR(LOOKUP(2,1/ISNUMBER(SEARCH($R$2:$R$25,Applications!J1378)),$S$2:$S$25),""))</f>
        <v/>
      </c>
      <c r="L1378" s="26">
        <f>IF(K1378="","",IF(COUNTIF(K$2:K1378,K1378)=1,COUNTIF(K$2:K$2000,K1378)+(2001-ROW())/100000,""))</f>
        <v/>
      </c>
      <c r="M1378" s="26">
        <f>IF(TRIM(Applications!D1378)="","",TRIM(LEFT(TRIM(Applications!D1378),FIND(",",TRIM(Applications!D1378)&amp;",")-1)))</f>
        <v/>
      </c>
      <c r="N1378" s="26">
        <f>IF(M1378="","",IF(LEN(TRIM(LEFT(TRIM(MID(TRIM(Applications!D1378),FIND(",",TRIM(Applications!D1378)&amp;",")+1,200)),FIND(",",TRIM(MID(TRIM(Applications!D1378),FIND(",",TRIM(Applications!D1378)&amp;",")+1,200))&amp;",")-1)))=2,UPPER(TRIM(LEFT(TRIM(MID(TRIM(Applications!D1378),FIND(",",TRIM(Applications!D1378)&amp;",")+1,200)),FIND(",",TRIM(MID(TRIM(Applications!D1378),FIND(",",TRIM(Applications!D1378)&amp;",")+1,200))&amp;",")-1))),IFERROR(VLOOKUP(LOWER(TRIM(LEFT(TRIM(MID(TRIM(Applications!D1378),FIND(",",TRIM(Applications!D1378)&amp;",")+1,200)),FIND(",",TRIM(MID(TRIM(Applications!D1378),FIND(",",TRIM(Applications!D1378)&amp;",")+1,200))&amp;",")-1))),$U$2:$V$67,2,FALSE),"")))</f>
        <v/>
      </c>
      <c r="O1378" s="26">
        <f>IF(M1378="","",IF(N1378="",M1378,M1378&amp;", "&amp;N1378))</f>
        <v/>
      </c>
      <c r="P1378" s="26">
        <f>IF(O1378="","",IF(COUNTIF(O$2:O1378,O1378)=1,COUNTIF(O$2:O$2000,O1378)+(2001-ROW())/100000,""))</f>
        <v/>
      </c>
    </row>
    <row r="1379">
      <c r="A1379" s="26">
        <f>IF(AND(ISNUMBER(Applications!A1379),ISNUMBER(Applications!M1379),OR(UPPER(TRIM(Applications!I1379))="INTERVIEWING",UPPER(TRIM(Applications!I1379))="REJECTED",UPPER(TRIM(Applications!I1379))="OFFER")),IF(Applications!M1379&gt;=Applications!A1379,Applications!M1379-Applications!A1379,""),"")</f>
        <v/>
      </c>
      <c r="B1379" s="26">
        <f>IF(AND(D1379=1,ISNUMBER(Applications!A1379)),WEEKDAY(Applications!A1379),"")</f>
        <v/>
      </c>
      <c r="C1379" s="27">
        <f>IF(AND(D1379=1,ISNUMBER(Applications!A1379)),Applications!A1379-WEEKDAY(Applications!A1379,3),"")</f>
        <v/>
      </c>
      <c r="D1379" s="26">
        <f>IF(OR(UPPER(TRIM(Applications!I1379))="APPLIED",UPPER(TRIM(Applications!I1379))="INTERVIEWING",UPPER(TRIM(Applications!I1379))="REJECTED",UPPER(TRIM(Applications!I1379))="OFFER"),1,0)</f>
        <v/>
      </c>
      <c r="E1379" s="26">
        <f>IF(AND(ISNUMBER(Applications!M1379),OR(N(Applications!O1379)&gt;0,UPPER(TRIM(Applications!I1379))="INTERVIEWING",UPPER(TRIM(Applications!I1379))="OFFER")),Applications!M1379-WEEKDAY(Applications!M1379,3),"")</f>
        <v/>
      </c>
      <c r="F1379" s="26">
        <f>IF(AND(UPPER(TRIM(Applications!I1379))="SKIPPED",ISNUMBER(Applications!A1379)),Applications!A1379-WEEKDAY(Applications!A1379,3),"")</f>
        <v/>
      </c>
      <c r="G1379" s="26">
        <f>IF(AND(UPPER(TRIM(Applications!I1379))="BOOKMARKED",ISNUMBER(Applications!A1379)),Applications!A1379-WEEKDAY(Applications!A1379,3),"")</f>
        <v/>
      </c>
      <c r="H1379" s="26">
        <f>IF(AND(UPPER(TRIM(Applications!I1379))="NOT APPLIED",ISNUMBER(Applications!A1379)),Applications!A1379-WEEKDAY(Applications!A1379,3),"")</f>
        <v/>
      </c>
      <c r="I1379" s="26">
        <f>IF(AND(UPPER(TRIM(Applications!I1379))="REJECTED",ISNUMBER(Applications!M1379)),Applications!M1379-WEEKDAY(Applications!M1379,3),"")</f>
        <v/>
      </c>
      <c r="J1379" s="26">
        <f>IF(AND(UPPER(TRIM(Applications!I1379))="OFFER",ISNUMBER(Applications!M1379)),Applications!M1379-WEEKDAY(Applications!M1379,3),"")</f>
        <v/>
      </c>
      <c r="K1379" s="26">
        <f>IF(TRIM(Applications!J1379)="","",IFERROR(LOOKUP(2,1/ISNUMBER(SEARCH($R$2:$R$25,Applications!J1379)),$S$2:$S$25),""))</f>
        <v/>
      </c>
      <c r="L1379" s="26">
        <f>IF(K1379="","",IF(COUNTIF(K$2:K1379,K1379)=1,COUNTIF(K$2:K$2000,K1379)+(2001-ROW())/100000,""))</f>
        <v/>
      </c>
      <c r="M1379" s="26">
        <f>IF(TRIM(Applications!D1379)="","",TRIM(LEFT(TRIM(Applications!D1379),FIND(",",TRIM(Applications!D1379)&amp;",")-1)))</f>
        <v/>
      </c>
      <c r="N1379" s="26">
        <f>IF(M1379="","",IF(LEN(TRIM(LEFT(TRIM(MID(TRIM(Applications!D1379),FIND(",",TRIM(Applications!D1379)&amp;",")+1,200)),FIND(",",TRIM(MID(TRIM(Applications!D1379),FIND(",",TRIM(Applications!D1379)&amp;",")+1,200))&amp;",")-1)))=2,UPPER(TRIM(LEFT(TRIM(MID(TRIM(Applications!D1379),FIND(",",TRIM(Applications!D1379)&amp;",")+1,200)),FIND(",",TRIM(MID(TRIM(Applications!D1379),FIND(",",TRIM(Applications!D1379)&amp;",")+1,200))&amp;",")-1))),IFERROR(VLOOKUP(LOWER(TRIM(LEFT(TRIM(MID(TRIM(Applications!D1379),FIND(",",TRIM(Applications!D1379)&amp;",")+1,200)),FIND(",",TRIM(MID(TRIM(Applications!D1379),FIND(",",TRIM(Applications!D1379)&amp;",")+1,200))&amp;",")-1))),$U$2:$V$67,2,FALSE),"")))</f>
        <v/>
      </c>
      <c r="O1379" s="26">
        <f>IF(M1379="","",IF(N1379="",M1379,M1379&amp;", "&amp;N1379))</f>
        <v/>
      </c>
      <c r="P1379" s="26">
        <f>IF(O1379="","",IF(COUNTIF(O$2:O1379,O1379)=1,COUNTIF(O$2:O$2000,O1379)+(2001-ROW())/100000,""))</f>
        <v/>
      </c>
    </row>
    <row r="1380">
      <c r="A1380" s="26">
        <f>IF(AND(ISNUMBER(Applications!A1380),ISNUMBER(Applications!M1380),OR(UPPER(TRIM(Applications!I1380))="INTERVIEWING",UPPER(TRIM(Applications!I1380))="REJECTED",UPPER(TRIM(Applications!I1380))="OFFER")),IF(Applications!M1380&gt;=Applications!A1380,Applications!M1380-Applications!A1380,""),"")</f>
        <v/>
      </c>
      <c r="B1380" s="26">
        <f>IF(AND(D1380=1,ISNUMBER(Applications!A1380)),WEEKDAY(Applications!A1380),"")</f>
        <v/>
      </c>
      <c r="C1380" s="27">
        <f>IF(AND(D1380=1,ISNUMBER(Applications!A1380)),Applications!A1380-WEEKDAY(Applications!A1380,3),"")</f>
        <v/>
      </c>
      <c r="D1380" s="26">
        <f>IF(OR(UPPER(TRIM(Applications!I1380))="APPLIED",UPPER(TRIM(Applications!I1380))="INTERVIEWING",UPPER(TRIM(Applications!I1380))="REJECTED",UPPER(TRIM(Applications!I1380))="OFFER"),1,0)</f>
        <v/>
      </c>
      <c r="E1380" s="26">
        <f>IF(AND(ISNUMBER(Applications!M1380),OR(N(Applications!O1380)&gt;0,UPPER(TRIM(Applications!I1380))="INTERVIEWING",UPPER(TRIM(Applications!I1380))="OFFER")),Applications!M1380-WEEKDAY(Applications!M1380,3),"")</f>
        <v/>
      </c>
      <c r="F1380" s="26">
        <f>IF(AND(UPPER(TRIM(Applications!I1380))="SKIPPED",ISNUMBER(Applications!A1380)),Applications!A1380-WEEKDAY(Applications!A1380,3),"")</f>
        <v/>
      </c>
      <c r="G1380" s="26">
        <f>IF(AND(UPPER(TRIM(Applications!I1380))="BOOKMARKED",ISNUMBER(Applications!A1380)),Applications!A1380-WEEKDAY(Applications!A1380,3),"")</f>
        <v/>
      </c>
      <c r="H1380" s="26">
        <f>IF(AND(UPPER(TRIM(Applications!I1380))="NOT APPLIED",ISNUMBER(Applications!A1380)),Applications!A1380-WEEKDAY(Applications!A1380,3),"")</f>
        <v/>
      </c>
      <c r="I1380" s="26">
        <f>IF(AND(UPPER(TRIM(Applications!I1380))="REJECTED",ISNUMBER(Applications!M1380)),Applications!M1380-WEEKDAY(Applications!M1380,3),"")</f>
        <v/>
      </c>
      <c r="J1380" s="26">
        <f>IF(AND(UPPER(TRIM(Applications!I1380))="OFFER",ISNUMBER(Applications!M1380)),Applications!M1380-WEEKDAY(Applications!M1380,3),"")</f>
        <v/>
      </c>
      <c r="K1380" s="26">
        <f>IF(TRIM(Applications!J1380)="","",IFERROR(LOOKUP(2,1/ISNUMBER(SEARCH($R$2:$R$25,Applications!J1380)),$S$2:$S$25),""))</f>
        <v/>
      </c>
      <c r="L1380" s="26">
        <f>IF(K1380="","",IF(COUNTIF(K$2:K1380,K1380)=1,COUNTIF(K$2:K$2000,K1380)+(2001-ROW())/100000,""))</f>
        <v/>
      </c>
      <c r="M1380" s="26">
        <f>IF(TRIM(Applications!D1380)="","",TRIM(LEFT(TRIM(Applications!D1380),FIND(",",TRIM(Applications!D1380)&amp;",")-1)))</f>
        <v/>
      </c>
      <c r="N1380" s="26">
        <f>IF(M1380="","",IF(LEN(TRIM(LEFT(TRIM(MID(TRIM(Applications!D1380),FIND(",",TRIM(Applications!D1380)&amp;",")+1,200)),FIND(",",TRIM(MID(TRIM(Applications!D1380),FIND(",",TRIM(Applications!D1380)&amp;",")+1,200))&amp;",")-1)))=2,UPPER(TRIM(LEFT(TRIM(MID(TRIM(Applications!D1380),FIND(",",TRIM(Applications!D1380)&amp;",")+1,200)),FIND(",",TRIM(MID(TRIM(Applications!D1380),FIND(",",TRIM(Applications!D1380)&amp;",")+1,200))&amp;",")-1))),IFERROR(VLOOKUP(LOWER(TRIM(LEFT(TRIM(MID(TRIM(Applications!D1380),FIND(",",TRIM(Applications!D1380)&amp;",")+1,200)),FIND(",",TRIM(MID(TRIM(Applications!D1380),FIND(",",TRIM(Applications!D1380)&amp;",")+1,200))&amp;",")-1))),$U$2:$V$67,2,FALSE),"")))</f>
        <v/>
      </c>
      <c r="O1380" s="26">
        <f>IF(M1380="","",IF(N1380="",M1380,M1380&amp;", "&amp;N1380))</f>
        <v/>
      </c>
      <c r="P1380" s="26">
        <f>IF(O1380="","",IF(COUNTIF(O$2:O1380,O1380)=1,COUNTIF(O$2:O$2000,O1380)+(2001-ROW())/100000,""))</f>
        <v/>
      </c>
    </row>
    <row r="1381">
      <c r="A1381" s="26">
        <f>IF(AND(ISNUMBER(Applications!A1381),ISNUMBER(Applications!M1381),OR(UPPER(TRIM(Applications!I1381))="INTERVIEWING",UPPER(TRIM(Applications!I1381))="REJECTED",UPPER(TRIM(Applications!I1381))="OFFER")),IF(Applications!M1381&gt;=Applications!A1381,Applications!M1381-Applications!A1381,""),"")</f>
        <v/>
      </c>
      <c r="B1381" s="26">
        <f>IF(AND(D1381=1,ISNUMBER(Applications!A1381)),WEEKDAY(Applications!A1381),"")</f>
        <v/>
      </c>
      <c r="C1381" s="27">
        <f>IF(AND(D1381=1,ISNUMBER(Applications!A1381)),Applications!A1381-WEEKDAY(Applications!A1381,3),"")</f>
        <v/>
      </c>
      <c r="D1381" s="26">
        <f>IF(OR(UPPER(TRIM(Applications!I1381))="APPLIED",UPPER(TRIM(Applications!I1381))="INTERVIEWING",UPPER(TRIM(Applications!I1381))="REJECTED",UPPER(TRIM(Applications!I1381))="OFFER"),1,0)</f>
        <v/>
      </c>
      <c r="E1381" s="26">
        <f>IF(AND(ISNUMBER(Applications!M1381),OR(N(Applications!O1381)&gt;0,UPPER(TRIM(Applications!I1381))="INTERVIEWING",UPPER(TRIM(Applications!I1381))="OFFER")),Applications!M1381-WEEKDAY(Applications!M1381,3),"")</f>
        <v/>
      </c>
      <c r="F1381" s="26">
        <f>IF(AND(UPPER(TRIM(Applications!I1381))="SKIPPED",ISNUMBER(Applications!A1381)),Applications!A1381-WEEKDAY(Applications!A1381,3),"")</f>
        <v/>
      </c>
      <c r="G1381" s="26">
        <f>IF(AND(UPPER(TRIM(Applications!I1381))="BOOKMARKED",ISNUMBER(Applications!A1381)),Applications!A1381-WEEKDAY(Applications!A1381,3),"")</f>
        <v/>
      </c>
      <c r="H1381" s="26">
        <f>IF(AND(UPPER(TRIM(Applications!I1381))="NOT APPLIED",ISNUMBER(Applications!A1381)),Applications!A1381-WEEKDAY(Applications!A1381,3),"")</f>
        <v/>
      </c>
      <c r="I1381" s="26">
        <f>IF(AND(UPPER(TRIM(Applications!I1381))="REJECTED",ISNUMBER(Applications!M1381)),Applications!M1381-WEEKDAY(Applications!M1381,3),"")</f>
        <v/>
      </c>
      <c r="J1381" s="26">
        <f>IF(AND(UPPER(TRIM(Applications!I1381))="OFFER",ISNUMBER(Applications!M1381)),Applications!M1381-WEEKDAY(Applications!M1381,3),"")</f>
        <v/>
      </c>
      <c r="K1381" s="26">
        <f>IF(TRIM(Applications!J1381)="","",IFERROR(LOOKUP(2,1/ISNUMBER(SEARCH($R$2:$R$25,Applications!J1381)),$S$2:$S$25),""))</f>
        <v/>
      </c>
      <c r="L1381" s="26">
        <f>IF(K1381="","",IF(COUNTIF(K$2:K1381,K1381)=1,COUNTIF(K$2:K$2000,K1381)+(2001-ROW())/100000,""))</f>
        <v/>
      </c>
      <c r="M1381" s="26">
        <f>IF(TRIM(Applications!D1381)="","",TRIM(LEFT(TRIM(Applications!D1381),FIND(",",TRIM(Applications!D1381)&amp;",")-1)))</f>
        <v/>
      </c>
      <c r="N1381" s="26">
        <f>IF(M1381="","",IF(LEN(TRIM(LEFT(TRIM(MID(TRIM(Applications!D1381),FIND(",",TRIM(Applications!D1381)&amp;",")+1,200)),FIND(",",TRIM(MID(TRIM(Applications!D1381),FIND(",",TRIM(Applications!D1381)&amp;",")+1,200))&amp;",")-1)))=2,UPPER(TRIM(LEFT(TRIM(MID(TRIM(Applications!D1381),FIND(",",TRIM(Applications!D1381)&amp;",")+1,200)),FIND(",",TRIM(MID(TRIM(Applications!D1381),FIND(",",TRIM(Applications!D1381)&amp;",")+1,200))&amp;",")-1))),IFERROR(VLOOKUP(LOWER(TRIM(LEFT(TRIM(MID(TRIM(Applications!D1381),FIND(",",TRIM(Applications!D1381)&amp;",")+1,200)),FIND(",",TRIM(MID(TRIM(Applications!D1381),FIND(",",TRIM(Applications!D1381)&amp;",")+1,200))&amp;",")-1))),$U$2:$V$67,2,FALSE),"")))</f>
        <v/>
      </c>
      <c r="O1381" s="26">
        <f>IF(M1381="","",IF(N1381="",M1381,M1381&amp;", "&amp;N1381))</f>
        <v/>
      </c>
      <c r="P1381" s="26">
        <f>IF(O1381="","",IF(COUNTIF(O$2:O1381,O1381)=1,COUNTIF(O$2:O$2000,O1381)+(2001-ROW())/100000,""))</f>
        <v/>
      </c>
    </row>
    <row r="1382">
      <c r="A1382" s="26">
        <f>IF(AND(ISNUMBER(Applications!A1382),ISNUMBER(Applications!M1382),OR(UPPER(TRIM(Applications!I1382))="INTERVIEWING",UPPER(TRIM(Applications!I1382))="REJECTED",UPPER(TRIM(Applications!I1382))="OFFER")),IF(Applications!M1382&gt;=Applications!A1382,Applications!M1382-Applications!A1382,""),"")</f>
        <v/>
      </c>
      <c r="B1382" s="26">
        <f>IF(AND(D1382=1,ISNUMBER(Applications!A1382)),WEEKDAY(Applications!A1382),"")</f>
        <v/>
      </c>
      <c r="C1382" s="27">
        <f>IF(AND(D1382=1,ISNUMBER(Applications!A1382)),Applications!A1382-WEEKDAY(Applications!A1382,3),"")</f>
        <v/>
      </c>
      <c r="D1382" s="26">
        <f>IF(OR(UPPER(TRIM(Applications!I1382))="APPLIED",UPPER(TRIM(Applications!I1382))="INTERVIEWING",UPPER(TRIM(Applications!I1382))="REJECTED",UPPER(TRIM(Applications!I1382))="OFFER"),1,0)</f>
        <v/>
      </c>
      <c r="E1382" s="26">
        <f>IF(AND(ISNUMBER(Applications!M1382),OR(N(Applications!O1382)&gt;0,UPPER(TRIM(Applications!I1382))="INTERVIEWING",UPPER(TRIM(Applications!I1382))="OFFER")),Applications!M1382-WEEKDAY(Applications!M1382,3),"")</f>
        <v/>
      </c>
      <c r="F1382" s="26">
        <f>IF(AND(UPPER(TRIM(Applications!I1382))="SKIPPED",ISNUMBER(Applications!A1382)),Applications!A1382-WEEKDAY(Applications!A1382,3),"")</f>
        <v/>
      </c>
      <c r="G1382" s="26">
        <f>IF(AND(UPPER(TRIM(Applications!I1382))="BOOKMARKED",ISNUMBER(Applications!A1382)),Applications!A1382-WEEKDAY(Applications!A1382,3),"")</f>
        <v/>
      </c>
      <c r="H1382" s="26">
        <f>IF(AND(UPPER(TRIM(Applications!I1382))="NOT APPLIED",ISNUMBER(Applications!A1382)),Applications!A1382-WEEKDAY(Applications!A1382,3),"")</f>
        <v/>
      </c>
      <c r="I1382" s="26">
        <f>IF(AND(UPPER(TRIM(Applications!I1382))="REJECTED",ISNUMBER(Applications!M1382)),Applications!M1382-WEEKDAY(Applications!M1382,3),"")</f>
        <v/>
      </c>
      <c r="J1382" s="26">
        <f>IF(AND(UPPER(TRIM(Applications!I1382))="OFFER",ISNUMBER(Applications!M1382)),Applications!M1382-WEEKDAY(Applications!M1382,3),"")</f>
        <v/>
      </c>
      <c r="K1382" s="26">
        <f>IF(TRIM(Applications!J1382)="","",IFERROR(LOOKUP(2,1/ISNUMBER(SEARCH($R$2:$R$25,Applications!J1382)),$S$2:$S$25),""))</f>
        <v/>
      </c>
      <c r="L1382" s="26">
        <f>IF(K1382="","",IF(COUNTIF(K$2:K1382,K1382)=1,COUNTIF(K$2:K$2000,K1382)+(2001-ROW())/100000,""))</f>
        <v/>
      </c>
      <c r="M1382" s="26">
        <f>IF(TRIM(Applications!D1382)="","",TRIM(LEFT(TRIM(Applications!D1382),FIND(",",TRIM(Applications!D1382)&amp;",")-1)))</f>
        <v/>
      </c>
      <c r="N1382" s="26">
        <f>IF(M1382="","",IF(LEN(TRIM(LEFT(TRIM(MID(TRIM(Applications!D1382),FIND(",",TRIM(Applications!D1382)&amp;",")+1,200)),FIND(",",TRIM(MID(TRIM(Applications!D1382),FIND(",",TRIM(Applications!D1382)&amp;",")+1,200))&amp;",")-1)))=2,UPPER(TRIM(LEFT(TRIM(MID(TRIM(Applications!D1382),FIND(",",TRIM(Applications!D1382)&amp;",")+1,200)),FIND(",",TRIM(MID(TRIM(Applications!D1382),FIND(",",TRIM(Applications!D1382)&amp;",")+1,200))&amp;",")-1))),IFERROR(VLOOKUP(LOWER(TRIM(LEFT(TRIM(MID(TRIM(Applications!D1382),FIND(",",TRIM(Applications!D1382)&amp;",")+1,200)),FIND(",",TRIM(MID(TRIM(Applications!D1382),FIND(",",TRIM(Applications!D1382)&amp;",")+1,200))&amp;",")-1))),$U$2:$V$67,2,FALSE),"")))</f>
        <v/>
      </c>
      <c r="O1382" s="26">
        <f>IF(M1382="","",IF(N1382="",M1382,M1382&amp;", "&amp;N1382))</f>
        <v/>
      </c>
      <c r="P1382" s="26">
        <f>IF(O1382="","",IF(COUNTIF(O$2:O1382,O1382)=1,COUNTIF(O$2:O$2000,O1382)+(2001-ROW())/100000,""))</f>
        <v/>
      </c>
    </row>
    <row r="1383">
      <c r="A1383" s="26">
        <f>IF(AND(ISNUMBER(Applications!A1383),ISNUMBER(Applications!M1383),OR(UPPER(TRIM(Applications!I1383))="INTERVIEWING",UPPER(TRIM(Applications!I1383))="REJECTED",UPPER(TRIM(Applications!I1383))="OFFER")),IF(Applications!M1383&gt;=Applications!A1383,Applications!M1383-Applications!A1383,""),"")</f>
        <v/>
      </c>
      <c r="B1383" s="26">
        <f>IF(AND(D1383=1,ISNUMBER(Applications!A1383)),WEEKDAY(Applications!A1383),"")</f>
        <v/>
      </c>
      <c r="C1383" s="27">
        <f>IF(AND(D1383=1,ISNUMBER(Applications!A1383)),Applications!A1383-WEEKDAY(Applications!A1383,3),"")</f>
        <v/>
      </c>
      <c r="D1383" s="26">
        <f>IF(OR(UPPER(TRIM(Applications!I1383))="APPLIED",UPPER(TRIM(Applications!I1383))="INTERVIEWING",UPPER(TRIM(Applications!I1383))="REJECTED",UPPER(TRIM(Applications!I1383))="OFFER"),1,0)</f>
        <v/>
      </c>
      <c r="E1383" s="26">
        <f>IF(AND(ISNUMBER(Applications!M1383),OR(N(Applications!O1383)&gt;0,UPPER(TRIM(Applications!I1383))="INTERVIEWING",UPPER(TRIM(Applications!I1383))="OFFER")),Applications!M1383-WEEKDAY(Applications!M1383,3),"")</f>
        <v/>
      </c>
      <c r="F1383" s="26">
        <f>IF(AND(UPPER(TRIM(Applications!I1383))="SKIPPED",ISNUMBER(Applications!A1383)),Applications!A1383-WEEKDAY(Applications!A1383,3),"")</f>
        <v/>
      </c>
      <c r="G1383" s="26">
        <f>IF(AND(UPPER(TRIM(Applications!I1383))="BOOKMARKED",ISNUMBER(Applications!A1383)),Applications!A1383-WEEKDAY(Applications!A1383,3),"")</f>
        <v/>
      </c>
      <c r="H1383" s="26">
        <f>IF(AND(UPPER(TRIM(Applications!I1383))="NOT APPLIED",ISNUMBER(Applications!A1383)),Applications!A1383-WEEKDAY(Applications!A1383,3),"")</f>
        <v/>
      </c>
      <c r="I1383" s="26">
        <f>IF(AND(UPPER(TRIM(Applications!I1383))="REJECTED",ISNUMBER(Applications!M1383)),Applications!M1383-WEEKDAY(Applications!M1383,3),"")</f>
        <v/>
      </c>
      <c r="J1383" s="26">
        <f>IF(AND(UPPER(TRIM(Applications!I1383))="OFFER",ISNUMBER(Applications!M1383)),Applications!M1383-WEEKDAY(Applications!M1383,3),"")</f>
        <v/>
      </c>
      <c r="K1383" s="26">
        <f>IF(TRIM(Applications!J1383)="","",IFERROR(LOOKUP(2,1/ISNUMBER(SEARCH($R$2:$R$25,Applications!J1383)),$S$2:$S$25),""))</f>
        <v/>
      </c>
      <c r="L1383" s="26">
        <f>IF(K1383="","",IF(COUNTIF(K$2:K1383,K1383)=1,COUNTIF(K$2:K$2000,K1383)+(2001-ROW())/100000,""))</f>
        <v/>
      </c>
      <c r="M1383" s="26">
        <f>IF(TRIM(Applications!D1383)="","",TRIM(LEFT(TRIM(Applications!D1383),FIND(",",TRIM(Applications!D1383)&amp;",")-1)))</f>
        <v/>
      </c>
      <c r="N1383" s="26">
        <f>IF(M1383="","",IF(LEN(TRIM(LEFT(TRIM(MID(TRIM(Applications!D1383),FIND(",",TRIM(Applications!D1383)&amp;",")+1,200)),FIND(",",TRIM(MID(TRIM(Applications!D1383),FIND(",",TRIM(Applications!D1383)&amp;",")+1,200))&amp;",")-1)))=2,UPPER(TRIM(LEFT(TRIM(MID(TRIM(Applications!D1383),FIND(",",TRIM(Applications!D1383)&amp;",")+1,200)),FIND(",",TRIM(MID(TRIM(Applications!D1383),FIND(",",TRIM(Applications!D1383)&amp;",")+1,200))&amp;",")-1))),IFERROR(VLOOKUP(LOWER(TRIM(LEFT(TRIM(MID(TRIM(Applications!D1383),FIND(",",TRIM(Applications!D1383)&amp;",")+1,200)),FIND(",",TRIM(MID(TRIM(Applications!D1383),FIND(",",TRIM(Applications!D1383)&amp;",")+1,200))&amp;",")-1))),$U$2:$V$67,2,FALSE),"")))</f>
        <v/>
      </c>
      <c r="O1383" s="26">
        <f>IF(M1383="","",IF(N1383="",M1383,M1383&amp;", "&amp;N1383))</f>
        <v/>
      </c>
      <c r="P1383" s="26">
        <f>IF(O1383="","",IF(COUNTIF(O$2:O1383,O1383)=1,COUNTIF(O$2:O$2000,O1383)+(2001-ROW())/100000,""))</f>
        <v/>
      </c>
    </row>
    <row r="1384">
      <c r="A1384" s="26">
        <f>IF(AND(ISNUMBER(Applications!A1384),ISNUMBER(Applications!M1384),OR(UPPER(TRIM(Applications!I1384))="INTERVIEWING",UPPER(TRIM(Applications!I1384))="REJECTED",UPPER(TRIM(Applications!I1384))="OFFER")),IF(Applications!M1384&gt;=Applications!A1384,Applications!M1384-Applications!A1384,""),"")</f>
        <v/>
      </c>
      <c r="B1384" s="26">
        <f>IF(AND(D1384=1,ISNUMBER(Applications!A1384)),WEEKDAY(Applications!A1384),"")</f>
        <v/>
      </c>
      <c r="C1384" s="27">
        <f>IF(AND(D1384=1,ISNUMBER(Applications!A1384)),Applications!A1384-WEEKDAY(Applications!A1384,3),"")</f>
        <v/>
      </c>
      <c r="D1384" s="26">
        <f>IF(OR(UPPER(TRIM(Applications!I1384))="APPLIED",UPPER(TRIM(Applications!I1384))="INTERVIEWING",UPPER(TRIM(Applications!I1384))="REJECTED",UPPER(TRIM(Applications!I1384))="OFFER"),1,0)</f>
        <v/>
      </c>
      <c r="E1384" s="26">
        <f>IF(AND(ISNUMBER(Applications!M1384),OR(N(Applications!O1384)&gt;0,UPPER(TRIM(Applications!I1384))="INTERVIEWING",UPPER(TRIM(Applications!I1384))="OFFER")),Applications!M1384-WEEKDAY(Applications!M1384,3),"")</f>
        <v/>
      </c>
      <c r="F1384" s="26">
        <f>IF(AND(UPPER(TRIM(Applications!I1384))="SKIPPED",ISNUMBER(Applications!A1384)),Applications!A1384-WEEKDAY(Applications!A1384,3),"")</f>
        <v/>
      </c>
      <c r="G1384" s="26">
        <f>IF(AND(UPPER(TRIM(Applications!I1384))="BOOKMARKED",ISNUMBER(Applications!A1384)),Applications!A1384-WEEKDAY(Applications!A1384,3),"")</f>
        <v/>
      </c>
      <c r="H1384" s="26">
        <f>IF(AND(UPPER(TRIM(Applications!I1384))="NOT APPLIED",ISNUMBER(Applications!A1384)),Applications!A1384-WEEKDAY(Applications!A1384,3),"")</f>
        <v/>
      </c>
      <c r="I1384" s="26">
        <f>IF(AND(UPPER(TRIM(Applications!I1384))="REJECTED",ISNUMBER(Applications!M1384)),Applications!M1384-WEEKDAY(Applications!M1384,3),"")</f>
        <v/>
      </c>
      <c r="J1384" s="26">
        <f>IF(AND(UPPER(TRIM(Applications!I1384))="OFFER",ISNUMBER(Applications!M1384)),Applications!M1384-WEEKDAY(Applications!M1384,3),"")</f>
        <v/>
      </c>
      <c r="K1384" s="26">
        <f>IF(TRIM(Applications!J1384)="","",IFERROR(LOOKUP(2,1/ISNUMBER(SEARCH($R$2:$R$25,Applications!J1384)),$S$2:$S$25),""))</f>
        <v/>
      </c>
      <c r="L1384" s="26">
        <f>IF(K1384="","",IF(COUNTIF(K$2:K1384,K1384)=1,COUNTIF(K$2:K$2000,K1384)+(2001-ROW())/100000,""))</f>
        <v/>
      </c>
      <c r="M1384" s="26">
        <f>IF(TRIM(Applications!D1384)="","",TRIM(LEFT(TRIM(Applications!D1384),FIND(",",TRIM(Applications!D1384)&amp;",")-1)))</f>
        <v/>
      </c>
      <c r="N1384" s="26">
        <f>IF(M1384="","",IF(LEN(TRIM(LEFT(TRIM(MID(TRIM(Applications!D1384),FIND(",",TRIM(Applications!D1384)&amp;",")+1,200)),FIND(",",TRIM(MID(TRIM(Applications!D1384),FIND(",",TRIM(Applications!D1384)&amp;",")+1,200))&amp;",")-1)))=2,UPPER(TRIM(LEFT(TRIM(MID(TRIM(Applications!D1384),FIND(",",TRIM(Applications!D1384)&amp;",")+1,200)),FIND(",",TRIM(MID(TRIM(Applications!D1384),FIND(",",TRIM(Applications!D1384)&amp;",")+1,200))&amp;",")-1))),IFERROR(VLOOKUP(LOWER(TRIM(LEFT(TRIM(MID(TRIM(Applications!D1384),FIND(",",TRIM(Applications!D1384)&amp;",")+1,200)),FIND(",",TRIM(MID(TRIM(Applications!D1384),FIND(",",TRIM(Applications!D1384)&amp;",")+1,200))&amp;",")-1))),$U$2:$V$67,2,FALSE),"")))</f>
        <v/>
      </c>
      <c r="O1384" s="26">
        <f>IF(M1384="","",IF(N1384="",M1384,M1384&amp;", "&amp;N1384))</f>
        <v/>
      </c>
      <c r="P1384" s="26">
        <f>IF(O1384="","",IF(COUNTIF(O$2:O1384,O1384)=1,COUNTIF(O$2:O$2000,O1384)+(2001-ROW())/100000,""))</f>
        <v/>
      </c>
    </row>
    <row r="1385">
      <c r="A1385" s="26">
        <f>IF(AND(ISNUMBER(Applications!A1385),ISNUMBER(Applications!M1385),OR(UPPER(TRIM(Applications!I1385))="INTERVIEWING",UPPER(TRIM(Applications!I1385))="REJECTED",UPPER(TRIM(Applications!I1385))="OFFER")),IF(Applications!M1385&gt;=Applications!A1385,Applications!M1385-Applications!A1385,""),"")</f>
        <v/>
      </c>
      <c r="B1385" s="26">
        <f>IF(AND(D1385=1,ISNUMBER(Applications!A1385)),WEEKDAY(Applications!A1385),"")</f>
        <v/>
      </c>
      <c r="C1385" s="27">
        <f>IF(AND(D1385=1,ISNUMBER(Applications!A1385)),Applications!A1385-WEEKDAY(Applications!A1385,3),"")</f>
        <v/>
      </c>
      <c r="D1385" s="26">
        <f>IF(OR(UPPER(TRIM(Applications!I1385))="APPLIED",UPPER(TRIM(Applications!I1385))="INTERVIEWING",UPPER(TRIM(Applications!I1385))="REJECTED",UPPER(TRIM(Applications!I1385))="OFFER"),1,0)</f>
        <v/>
      </c>
      <c r="E1385" s="26">
        <f>IF(AND(ISNUMBER(Applications!M1385),OR(N(Applications!O1385)&gt;0,UPPER(TRIM(Applications!I1385))="INTERVIEWING",UPPER(TRIM(Applications!I1385))="OFFER")),Applications!M1385-WEEKDAY(Applications!M1385,3),"")</f>
        <v/>
      </c>
      <c r="F1385" s="26">
        <f>IF(AND(UPPER(TRIM(Applications!I1385))="SKIPPED",ISNUMBER(Applications!A1385)),Applications!A1385-WEEKDAY(Applications!A1385,3),"")</f>
        <v/>
      </c>
      <c r="G1385" s="26">
        <f>IF(AND(UPPER(TRIM(Applications!I1385))="BOOKMARKED",ISNUMBER(Applications!A1385)),Applications!A1385-WEEKDAY(Applications!A1385,3),"")</f>
        <v/>
      </c>
      <c r="H1385" s="26">
        <f>IF(AND(UPPER(TRIM(Applications!I1385))="NOT APPLIED",ISNUMBER(Applications!A1385)),Applications!A1385-WEEKDAY(Applications!A1385,3),"")</f>
        <v/>
      </c>
      <c r="I1385" s="26">
        <f>IF(AND(UPPER(TRIM(Applications!I1385))="REJECTED",ISNUMBER(Applications!M1385)),Applications!M1385-WEEKDAY(Applications!M1385,3),"")</f>
        <v/>
      </c>
      <c r="J1385" s="26">
        <f>IF(AND(UPPER(TRIM(Applications!I1385))="OFFER",ISNUMBER(Applications!M1385)),Applications!M1385-WEEKDAY(Applications!M1385,3),"")</f>
        <v/>
      </c>
      <c r="K1385" s="26">
        <f>IF(TRIM(Applications!J1385)="","",IFERROR(LOOKUP(2,1/ISNUMBER(SEARCH($R$2:$R$25,Applications!J1385)),$S$2:$S$25),""))</f>
        <v/>
      </c>
      <c r="L1385" s="26">
        <f>IF(K1385="","",IF(COUNTIF(K$2:K1385,K1385)=1,COUNTIF(K$2:K$2000,K1385)+(2001-ROW())/100000,""))</f>
        <v/>
      </c>
      <c r="M1385" s="26">
        <f>IF(TRIM(Applications!D1385)="","",TRIM(LEFT(TRIM(Applications!D1385),FIND(",",TRIM(Applications!D1385)&amp;",")-1)))</f>
        <v/>
      </c>
      <c r="N1385" s="26">
        <f>IF(M1385="","",IF(LEN(TRIM(LEFT(TRIM(MID(TRIM(Applications!D1385),FIND(",",TRIM(Applications!D1385)&amp;",")+1,200)),FIND(",",TRIM(MID(TRIM(Applications!D1385),FIND(",",TRIM(Applications!D1385)&amp;",")+1,200))&amp;",")-1)))=2,UPPER(TRIM(LEFT(TRIM(MID(TRIM(Applications!D1385),FIND(",",TRIM(Applications!D1385)&amp;",")+1,200)),FIND(",",TRIM(MID(TRIM(Applications!D1385),FIND(",",TRIM(Applications!D1385)&amp;",")+1,200))&amp;",")-1))),IFERROR(VLOOKUP(LOWER(TRIM(LEFT(TRIM(MID(TRIM(Applications!D1385),FIND(",",TRIM(Applications!D1385)&amp;",")+1,200)),FIND(",",TRIM(MID(TRIM(Applications!D1385),FIND(",",TRIM(Applications!D1385)&amp;",")+1,200))&amp;",")-1))),$U$2:$V$67,2,FALSE),"")))</f>
        <v/>
      </c>
      <c r="O1385" s="26">
        <f>IF(M1385="","",IF(N1385="",M1385,M1385&amp;", "&amp;N1385))</f>
        <v/>
      </c>
      <c r="P1385" s="26">
        <f>IF(O1385="","",IF(COUNTIF(O$2:O1385,O1385)=1,COUNTIF(O$2:O$2000,O1385)+(2001-ROW())/100000,""))</f>
        <v/>
      </c>
    </row>
    <row r="1386">
      <c r="A1386" s="26">
        <f>IF(AND(ISNUMBER(Applications!A1386),ISNUMBER(Applications!M1386),OR(UPPER(TRIM(Applications!I1386))="INTERVIEWING",UPPER(TRIM(Applications!I1386))="REJECTED",UPPER(TRIM(Applications!I1386))="OFFER")),IF(Applications!M1386&gt;=Applications!A1386,Applications!M1386-Applications!A1386,""),"")</f>
        <v/>
      </c>
      <c r="B1386" s="26">
        <f>IF(AND(D1386=1,ISNUMBER(Applications!A1386)),WEEKDAY(Applications!A1386),"")</f>
        <v/>
      </c>
      <c r="C1386" s="27">
        <f>IF(AND(D1386=1,ISNUMBER(Applications!A1386)),Applications!A1386-WEEKDAY(Applications!A1386,3),"")</f>
        <v/>
      </c>
      <c r="D1386" s="26">
        <f>IF(OR(UPPER(TRIM(Applications!I1386))="APPLIED",UPPER(TRIM(Applications!I1386))="INTERVIEWING",UPPER(TRIM(Applications!I1386))="REJECTED",UPPER(TRIM(Applications!I1386))="OFFER"),1,0)</f>
        <v/>
      </c>
      <c r="E1386" s="26">
        <f>IF(AND(ISNUMBER(Applications!M1386),OR(N(Applications!O1386)&gt;0,UPPER(TRIM(Applications!I1386))="INTERVIEWING",UPPER(TRIM(Applications!I1386))="OFFER")),Applications!M1386-WEEKDAY(Applications!M1386,3),"")</f>
        <v/>
      </c>
      <c r="F1386" s="26">
        <f>IF(AND(UPPER(TRIM(Applications!I1386))="SKIPPED",ISNUMBER(Applications!A1386)),Applications!A1386-WEEKDAY(Applications!A1386,3),"")</f>
        <v/>
      </c>
      <c r="G1386" s="26">
        <f>IF(AND(UPPER(TRIM(Applications!I1386))="BOOKMARKED",ISNUMBER(Applications!A1386)),Applications!A1386-WEEKDAY(Applications!A1386,3),"")</f>
        <v/>
      </c>
      <c r="H1386" s="26">
        <f>IF(AND(UPPER(TRIM(Applications!I1386))="NOT APPLIED",ISNUMBER(Applications!A1386)),Applications!A1386-WEEKDAY(Applications!A1386,3),"")</f>
        <v/>
      </c>
      <c r="I1386" s="26">
        <f>IF(AND(UPPER(TRIM(Applications!I1386))="REJECTED",ISNUMBER(Applications!M1386)),Applications!M1386-WEEKDAY(Applications!M1386,3),"")</f>
        <v/>
      </c>
      <c r="J1386" s="26">
        <f>IF(AND(UPPER(TRIM(Applications!I1386))="OFFER",ISNUMBER(Applications!M1386)),Applications!M1386-WEEKDAY(Applications!M1386,3),"")</f>
        <v/>
      </c>
      <c r="K1386" s="26">
        <f>IF(TRIM(Applications!J1386)="","",IFERROR(LOOKUP(2,1/ISNUMBER(SEARCH($R$2:$R$25,Applications!J1386)),$S$2:$S$25),""))</f>
        <v/>
      </c>
      <c r="L1386" s="26">
        <f>IF(K1386="","",IF(COUNTIF(K$2:K1386,K1386)=1,COUNTIF(K$2:K$2000,K1386)+(2001-ROW())/100000,""))</f>
        <v/>
      </c>
      <c r="M1386" s="26">
        <f>IF(TRIM(Applications!D1386)="","",TRIM(LEFT(TRIM(Applications!D1386),FIND(",",TRIM(Applications!D1386)&amp;",")-1)))</f>
        <v/>
      </c>
      <c r="N1386" s="26">
        <f>IF(M1386="","",IF(LEN(TRIM(LEFT(TRIM(MID(TRIM(Applications!D1386),FIND(",",TRIM(Applications!D1386)&amp;",")+1,200)),FIND(",",TRIM(MID(TRIM(Applications!D1386),FIND(",",TRIM(Applications!D1386)&amp;",")+1,200))&amp;",")-1)))=2,UPPER(TRIM(LEFT(TRIM(MID(TRIM(Applications!D1386),FIND(",",TRIM(Applications!D1386)&amp;",")+1,200)),FIND(",",TRIM(MID(TRIM(Applications!D1386),FIND(",",TRIM(Applications!D1386)&amp;",")+1,200))&amp;",")-1))),IFERROR(VLOOKUP(LOWER(TRIM(LEFT(TRIM(MID(TRIM(Applications!D1386),FIND(",",TRIM(Applications!D1386)&amp;",")+1,200)),FIND(",",TRIM(MID(TRIM(Applications!D1386),FIND(",",TRIM(Applications!D1386)&amp;",")+1,200))&amp;",")-1))),$U$2:$V$67,2,FALSE),"")))</f>
        <v/>
      </c>
      <c r="O1386" s="26">
        <f>IF(M1386="","",IF(N1386="",M1386,M1386&amp;", "&amp;N1386))</f>
        <v/>
      </c>
      <c r="P1386" s="26">
        <f>IF(O1386="","",IF(COUNTIF(O$2:O1386,O1386)=1,COUNTIF(O$2:O$2000,O1386)+(2001-ROW())/100000,""))</f>
        <v/>
      </c>
    </row>
    <row r="1387">
      <c r="A1387" s="26">
        <f>IF(AND(ISNUMBER(Applications!A1387),ISNUMBER(Applications!M1387),OR(UPPER(TRIM(Applications!I1387))="INTERVIEWING",UPPER(TRIM(Applications!I1387))="REJECTED",UPPER(TRIM(Applications!I1387))="OFFER")),IF(Applications!M1387&gt;=Applications!A1387,Applications!M1387-Applications!A1387,""),"")</f>
        <v/>
      </c>
      <c r="B1387" s="26">
        <f>IF(AND(D1387=1,ISNUMBER(Applications!A1387)),WEEKDAY(Applications!A1387),"")</f>
        <v/>
      </c>
      <c r="C1387" s="27">
        <f>IF(AND(D1387=1,ISNUMBER(Applications!A1387)),Applications!A1387-WEEKDAY(Applications!A1387,3),"")</f>
        <v/>
      </c>
      <c r="D1387" s="26">
        <f>IF(OR(UPPER(TRIM(Applications!I1387))="APPLIED",UPPER(TRIM(Applications!I1387))="INTERVIEWING",UPPER(TRIM(Applications!I1387))="REJECTED",UPPER(TRIM(Applications!I1387))="OFFER"),1,0)</f>
        <v/>
      </c>
      <c r="E1387" s="26">
        <f>IF(AND(ISNUMBER(Applications!M1387),OR(N(Applications!O1387)&gt;0,UPPER(TRIM(Applications!I1387))="INTERVIEWING",UPPER(TRIM(Applications!I1387))="OFFER")),Applications!M1387-WEEKDAY(Applications!M1387,3),"")</f>
        <v/>
      </c>
      <c r="F1387" s="26">
        <f>IF(AND(UPPER(TRIM(Applications!I1387))="SKIPPED",ISNUMBER(Applications!A1387)),Applications!A1387-WEEKDAY(Applications!A1387,3),"")</f>
        <v/>
      </c>
      <c r="G1387" s="26">
        <f>IF(AND(UPPER(TRIM(Applications!I1387))="BOOKMARKED",ISNUMBER(Applications!A1387)),Applications!A1387-WEEKDAY(Applications!A1387,3),"")</f>
        <v/>
      </c>
      <c r="H1387" s="26">
        <f>IF(AND(UPPER(TRIM(Applications!I1387))="NOT APPLIED",ISNUMBER(Applications!A1387)),Applications!A1387-WEEKDAY(Applications!A1387,3),"")</f>
        <v/>
      </c>
      <c r="I1387" s="26">
        <f>IF(AND(UPPER(TRIM(Applications!I1387))="REJECTED",ISNUMBER(Applications!M1387)),Applications!M1387-WEEKDAY(Applications!M1387,3),"")</f>
        <v/>
      </c>
      <c r="J1387" s="26">
        <f>IF(AND(UPPER(TRIM(Applications!I1387))="OFFER",ISNUMBER(Applications!M1387)),Applications!M1387-WEEKDAY(Applications!M1387,3),"")</f>
        <v/>
      </c>
      <c r="K1387" s="26">
        <f>IF(TRIM(Applications!J1387)="","",IFERROR(LOOKUP(2,1/ISNUMBER(SEARCH($R$2:$R$25,Applications!J1387)),$S$2:$S$25),""))</f>
        <v/>
      </c>
      <c r="L1387" s="26">
        <f>IF(K1387="","",IF(COUNTIF(K$2:K1387,K1387)=1,COUNTIF(K$2:K$2000,K1387)+(2001-ROW())/100000,""))</f>
        <v/>
      </c>
      <c r="M1387" s="26">
        <f>IF(TRIM(Applications!D1387)="","",TRIM(LEFT(TRIM(Applications!D1387),FIND(",",TRIM(Applications!D1387)&amp;",")-1)))</f>
        <v/>
      </c>
      <c r="N1387" s="26">
        <f>IF(M1387="","",IF(LEN(TRIM(LEFT(TRIM(MID(TRIM(Applications!D1387),FIND(",",TRIM(Applications!D1387)&amp;",")+1,200)),FIND(",",TRIM(MID(TRIM(Applications!D1387),FIND(",",TRIM(Applications!D1387)&amp;",")+1,200))&amp;",")-1)))=2,UPPER(TRIM(LEFT(TRIM(MID(TRIM(Applications!D1387),FIND(",",TRIM(Applications!D1387)&amp;",")+1,200)),FIND(",",TRIM(MID(TRIM(Applications!D1387),FIND(",",TRIM(Applications!D1387)&amp;",")+1,200))&amp;",")-1))),IFERROR(VLOOKUP(LOWER(TRIM(LEFT(TRIM(MID(TRIM(Applications!D1387),FIND(",",TRIM(Applications!D1387)&amp;",")+1,200)),FIND(",",TRIM(MID(TRIM(Applications!D1387),FIND(",",TRIM(Applications!D1387)&amp;",")+1,200))&amp;",")-1))),$U$2:$V$67,2,FALSE),"")))</f>
        <v/>
      </c>
      <c r="O1387" s="26">
        <f>IF(M1387="","",IF(N1387="",M1387,M1387&amp;", "&amp;N1387))</f>
        <v/>
      </c>
      <c r="P1387" s="26">
        <f>IF(O1387="","",IF(COUNTIF(O$2:O1387,O1387)=1,COUNTIF(O$2:O$2000,O1387)+(2001-ROW())/100000,""))</f>
        <v/>
      </c>
    </row>
    <row r="1388">
      <c r="A1388" s="26">
        <f>IF(AND(ISNUMBER(Applications!A1388),ISNUMBER(Applications!M1388),OR(UPPER(TRIM(Applications!I1388))="INTERVIEWING",UPPER(TRIM(Applications!I1388))="REJECTED",UPPER(TRIM(Applications!I1388))="OFFER")),IF(Applications!M1388&gt;=Applications!A1388,Applications!M1388-Applications!A1388,""),"")</f>
        <v/>
      </c>
      <c r="B1388" s="26">
        <f>IF(AND(D1388=1,ISNUMBER(Applications!A1388)),WEEKDAY(Applications!A1388),"")</f>
        <v/>
      </c>
      <c r="C1388" s="27">
        <f>IF(AND(D1388=1,ISNUMBER(Applications!A1388)),Applications!A1388-WEEKDAY(Applications!A1388,3),"")</f>
        <v/>
      </c>
      <c r="D1388" s="26">
        <f>IF(OR(UPPER(TRIM(Applications!I1388))="APPLIED",UPPER(TRIM(Applications!I1388))="INTERVIEWING",UPPER(TRIM(Applications!I1388))="REJECTED",UPPER(TRIM(Applications!I1388))="OFFER"),1,0)</f>
        <v/>
      </c>
      <c r="E1388" s="26">
        <f>IF(AND(ISNUMBER(Applications!M1388),OR(N(Applications!O1388)&gt;0,UPPER(TRIM(Applications!I1388))="INTERVIEWING",UPPER(TRIM(Applications!I1388))="OFFER")),Applications!M1388-WEEKDAY(Applications!M1388,3),"")</f>
        <v/>
      </c>
      <c r="F1388" s="26">
        <f>IF(AND(UPPER(TRIM(Applications!I1388))="SKIPPED",ISNUMBER(Applications!A1388)),Applications!A1388-WEEKDAY(Applications!A1388,3),"")</f>
        <v/>
      </c>
      <c r="G1388" s="26">
        <f>IF(AND(UPPER(TRIM(Applications!I1388))="BOOKMARKED",ISNUMBER(Applications!A1388)),Applications!A1388-WEEKDAY(Applications!A1388,3),"")</f>
        <v/>
      </c>
      <c r="H1388" s="26">
        <f>IF(AND(UPPER(TRIM(Applications!I1388))="NOT APPLIED",ISNUMBER(Applications!A1388)),Applications!A1388-WEEKDAY(Applications!A1388,3),"")</f>
        <v/>
      </c>
      <c r="I1388" s="26">
        <f>IF(AND(UPPER(TRIM(Applications!I1388))="REJECTED",ISNUMBER(Applications!M1388)),Applications!M1388-WEEKDAY(Applications!M1388,3),"")</f>
        <v/>
      </c>
      <c r="J1388" s="26">
        <f>IF(AND(UPPER(TRIM(Applications!I1388))="OFFER",ISNUMBER(Applications!M1388)),Applications!M1388-WEEKDAY(Applications!M1388,3),"")</f>
        <v/>
      </c>
      <c r="K1388" s="26">
        <f>IF(TRIM(Applications!J1388)="","",IFERROR(LOOKUP(2,1/ISNUMBER(SEARCH($R$2:$R$25,Applications!J1388)),$S$2:$S$25),""))</f>
        <v/>
      </c>
      <c r="L1388" s="26">
        <f>IF(K1388="","",IF(COUNTIF(K$2:K1388,K1388)=1,COUNTIF(K$2:K$2000,K1388)+(2001-ROW())/100000,""))</f>
        <v/>
      </c>
      <c r="M1388" s="26">
        <f>IF(TRIM(Applications!D1388)="","",TRIM(LEFT(TRIM(Applications!D1388),FIND(",",TRIM(Applications!D1388)&amp;",")-1)))</f>
        <v/>
      </c>
      <c r="N1388" s="26">
        <f>IF(M1388="","",IF(LEN(TRIM(LEFT(TRIM(MID(TRIM(Applications!D1388),FIND(",",TRIM(Applications!D1388)&amp;",")+1,200)),FIND(",",TRIM(MID(TRIM(Applications!D1388),FIND(",",TRIM(Applications!D1388)&amp;",")+1,200))&amp;",")-1)))=2,UPPER(TRIM(LEFT(TRIM(MID(TRIM(Applications!D1388),FIND(",",TRIM(Applications!D1388)&amp;",")+1,200)),FIND(",",TRIM(MID(TRIM(Applications!D1388),FIND(",",TRIM(Applications!D1388)&amp;",")+1,200))&amp;",")-1))),IFERROR(VLOOKUP(LOWER(TRIM(LEFT(TRIM(MID(TRIM(Applications!D1388),FIND(",",TRIM(Applications!D1388)&amp;",")+1,200)),FIND(",",TRIM(MID(TRIM(Applications!D1388),FIND(",",TRIM(Applications!D1388)&amp;",")+1,200))&amp;",")-1))),$U$2:$V$67,2,FALSE),"")))</f>
        <v/>
      </c>
      <c r="O1388" s="26">
        <f>IF(M1388="","",IF(N1388="",M1388,M1388&amp;", "&amp;N1388))</f>
        <v/>
      </c>
      <c r="P1388" s="26">
        <f>IF(O1388="","",IF(COUNTIF(O$2:O1388,O1388)=1,COUNTIF(O$2:O$2000,O1388)+(2001-ROW())/100000,""))</f>
        <v/>
      </c>
    </row>
    <row r="1389">
      <c r="A1389" s="26">
        <f>IF(AND(ISNUMBER(Applications!A1389),ISNUMBER(Applications!M1389),OR(UPPER(TRIM(Applications!I1389))="INTERVIEWING",UPPER(TRIM(Applications!I1389))="REJECTED",UPPER(TRIM(Applications!I1389))="OFFER")),IF(Applications!M1389&gt;=Applications!A1389,Applications!M1389-Applications!A1389,""),"")</f>
        <v/>
      </c>
      <c r="B1389" s="26">
        <f>IF(AND(D1389=1,ISNUMBER(Applications!A1389)),WEEKDAY(Applications!A1389),"")</f>
        <v/>
      </c>
      <c r="C1389" s="27">
        <f>IF(AND(D1389=1,ISNUMBER(Applications!A1389)),Applications!A1389-WEEKDAY(Applications!A1389,3),"")</f>
        <v/>
      </c>
      <c r="D1389" s="26">
        <f>IF(OR(UPPER(TRIM(Applications!I1389))="APPLIED",UPPER(TRIM(Applications!I1389))="INTERVIEWING",UPPER(TRIM(Applications!I1389))="REJECTED",UPPER(TRIM(Applications!I1389))="OFFER"),1,0)</f>
        <v/>
      </c>
      <c r="E1389" s="26">
        <f>IF(AND(ISNUMBER(Applications!M1389),OR(N(Applications!O1389)&gt;0,UPPER(TRIM(Applications!I1389))="INTERVIEWING",UPPER(TRIM(Applications!I1389))="OFFER")),Applications!M1389-WEEKDAY(Applications!M1389,3),"")</f>
        <v/>
      </c>
      <c r="F1389" s="26">
        <f>IF(AND(UPPER(TRIM(Applications!I1389))="SKIPPED",ISNUMBER(Applications!A1389)),Applications!A1389-WEEKDAY(Applications!A1389,3),"")</f>
        <v/>
      </c>
      <c r="G1389" s="26">
        <f>IF(AND(UPPER(TRIM(Applications!I1389))="BOOKMARKED",ISNUMBER(Applications!A1389)),Applications!A1389-WEEKDAY(Applications!A1389,3),"")</f>
        <v/>
      </c>
      <c r="H1389" s="26">
        <f>IF(AND(UPPER(TRIM(Applications!I1389))="NOT APPLIED",ISNUMBER(Applications!A1389)),Applications!A1389-WEEKDAY(Applications!A1389,3),"")</f>
        <v/>
      </c>
      <c r="I1389" s="26">
        <f>IF(AND(UPPER(TRIM(Applications!I1389))="REJECTED",ISNUMBER(Applications!M1389)),Applications!M1389-WEEKDAY(Applications!M1389,3),"")</f>
        <v/>
      </c>
      <c r="J1389" s="26">
        <f>IF(AND(UPPER(TRIM(Applications!I1389))="OFFER",ISNUMBER(Applications!M1389)),Applications!M1389-WEEKDAY(Applications!M1389,3),"")</f>
        <v/>
      </c>
      <c r="K1389" s="26">
        <f>IF(TRIM(Applications!J1389)="","",IFERROR(LOOKUP(2,1/ISNUMBER(SEARCH($R$2:$R$25,Applications!J1389)),$S$2:$S$25),""))</f>
        <v/>
      </c>
      <c r="L1389" s="26">
        <f>IF(K1389="","",IF(COUNTIF(K$2:K1389,K1389)=1,COUNTIF(K$2:K$2000,K1389)+(2001-ROW())/100000,""))</f>
        <v/>
      </c>
      <c r="M1389" s="26">
        <f>IF(TRIM(Applications!D1389)="","",TRIM(LEFT(TRIM(Applications!D1389),FIND(",",TRIM(Applications!D1389)&amp;",")-1)))</f>
        <v/>
      </c>
      <c r="N1389" s="26">
        <f>IF(M1389="","",IF(LEN(TRIM(LEFT(TRIM(MID(TRIM(Applications!D1389),FIND(",",TRIM(Applications!D1389)&amp;",")+1,200)),FIND(",",TRIM(MID(TRIM(Applications!D1389),FIND(",",TRIM(Applications!D1389)&amp;",")+1,200))&amp;",")-1)))=2,UPPER(TRIM(LEFT(TRIM(MID(TRIM(Applications!D1389),FIND(",",TRIM(Applications!D1389)&amp;",")+1,200)),FIND(",",TRIM(MID(TRIM(Applications!D1389),FIND(",",TRIM(Applications!D1389)&amp;",")+1,200))&amp;",")-1))),IFERROR(VLOOKUP(LOWER(TRIM(LEFT(TRIM(MID(TRIM(Applications!D1389),FIND(",",TRIM(Applications!D1389)&amp;",")+1,200)),FIND(",",TRIM(MID(TRIM(Applications!D1389),FIND(",",TRIM(Applications!D1389)&amp;",")+1,200))&amp;",")-1))),$U$2:$V$67,2,FALSE),"")))</f>
        <v/>
      </c>
      <c r="O1389" s="26">
        <f>IF(M1389="","",IF(N1389="",M1389,M1389&amp;", "&amp;N1389))</f>
        <v/>
      </c>
      <c r="P1389" s="26">
        <f>IF(O1389="","",IF(COUNTIF(O$2:O1389,O1389)=1,COUNTIF(O$2:O$2000,O1389)+(2001-ROW())/100000,""))</f>
        <v/>
      </c>
    </row>
    <row r="1390">
      <c r="A1390" s="26">
        <f>IF(AND(ISNUMBER(Applications!A1390),ISNUMBER(Applications!M1390),OR(UPPER(TRIM(Applications!I1390))="INTERVIEWING",UPPER(TRIM(Applications!I1390))="REJECTED",UPPER(TRIM(Applications!I1390))="OFFER")),IF(Applications!M1390&gt;=Applications!A1390,Applications!M1390-Applications!A1390,""),"")</f>
        <v/>
      </c>
      <c r="B1390" s="26">
        <f>IF(AND(D1390=1,ISNUMBER(Applications!A1390)),WEEKDAY(Applications!A1390),"")</f>
        <v/>
      </c>
      <c r="C1390" s="27">
        <f>IF(AND(D1390=1,ISNUMBER(Applications!A1390)),Applications!A1390-WEEKDAY(Applications!A1390,3),"")</f>
        <v/>
      </c>
      <c r="D1390" s="26">
        <f>IF(OR(UPPER(TRIM(Applications!I1390))="APPLIED",UPPER(TRIM(Applications!I1390))="INTERVIEWING",UPPER(TRIM(Applications!I1390))="REJECTED",UPPER(TRIM(Applications!I1390))="OFFER"),1,0)</f>
        <v/>
      </c>
      <c r="E1390" s="26">
        <f>IF(AND(ISNUMBER(Applications!M1390),OR(N(Applications!O1390)&gt;0,UPPER(TRIM(Applications!I1390))="INTERVIEWING",UPPER(TRIM(Applications!I1390))="OFFER")),Applications!M1390-WEEKDAY(Applications!M1390,3),"")</f>
        <v/>
      </c>
      <c r="F1390" s="26">
        <f>IF(AND(UPPER(TRIM(Applications!I1390))="SKIPPED",ISNUMBER(Applications!A1390)),Applications!A1390-WEEKDAY(Applications!A1390,3),"")</f>
        <v/>
      </c>
      <c r="G1390" s="26">
        <f>IF(AND(UPPER(TRIM(Applications!I1390))="BOOKMARKED",ISNUMBER(Applications!A1390)),Applications!A1390-WEEKDAY(Applications!A1390,3),"")</f>
        <v/>
      </c>
      <c r="H1390" s="26">
        <f>IF(AND(UPPER(TRIM(Applications!I1390))="NOT APPLIED",ISNUMBER(Applications!A1390)),Applications!A1390-WEEKDAY(Applications!A1390,3),"")</f>
        <v/>
      </c>
      <c r="I1390" s="26">
        <f>IF(AND(UPPER(TRIM(Applications!I1390))="REJECTED",ISNUMBER(Applications!M1390)),Applications!M1390-WEEKDAY(Applications!M1390,3),"")</f>
        <v/>
      </c>
      <c r="J1390" s="26">
        <f>IF(AND(UPPER(TRIM(Applications!I1390))="OFFER",ISNUMBER(Applications!M1390)),Applications!M1390-WEEKDAY(Applications!M1390,3),"")</f>
        <v/>
      </c>
      <c r="K1390" s="26">
        <f>IF(TRIM(Applications!J1390)="","",IFERROR(LOOKUP(2,1/ISNUMBER(SEARCH($R$2:$R$25,Applications!J1390)),$S$2:$S$25),""))</f>
        <v/>
      </c>
      <c r="L1390" s="26">
        <f>IF(K1390="","",IF(COUNTIF(K$2:K1390,K1390)=1,COUNTIF(K$2:K$2000,K1390)+(2001-ROW())/100000,""))</f>
        <v/>
      </c>
      <c r="M1390" s="26">
        <f>IF(TRIM(Applications!D1390)="","",TRIM(LEFT(TRIM(Applications!D1390),FIND(",",TRIM(Applications!D1390)&amp;",")-1)))</f>
        <v/>
      </c>
      <c r="N1390" s="26">
        <f>IF(M1390="","",IF(LEN(TRIM(LEFT(TRIM(MID(TRIM(Applications!D1390),FIND(",",TRIM(Applications!D1390)&amp;",")+1,200)),FIND(",",TRIM(MID(TRIM(Applications!D1390),FIND(",",TRIM(Applications!D1390)&amp;",")+1,200))&amp;",")-1)))=2,UPPER(TRIM(LEFT(TRIM(MID(TRIM(Applications!D1390),FIND(",",TRIM(Applications!D1390)&amp;",")+1,200)),FIND(",",TRIM(MID(TRIM(Applications!D1390),FIND(",",TRIM(Applications!D1390)&amp;",")+1,200))&amp;",")-1))),IFERROR(VLOOKUP(LOWER(TRIM(LEFT(TRIM(MID(TRIM(Applications!D1390),FIND(",",TRIM(Applications!D1390)&amp;",")+1,200)),FIND(",",TRIM(MID(TRIM(Applications!D1390),FIND(",",TRIM(Applications!D1390)&amp;",")+1,200))&amp;",")-1))),$U$2:$V$67,2,FALSE),"")))</f>
        <v/>
      </c>
      <c r="O1390" s="26">
        <f>IF(M1390="","",IF(N1390="",M1390,M1390&amp;", "&amp;N1390))</f>
        <v/>
      </c>
      <c r="P1390" s="26">
        <f>IF(O1390="","",IF(COUNTIF(O$2:O1390,O1390)=1,COUNTIF(O$2:O$2000,O1390)+(2001-ROW())/100000,""))</f>
        <v/>
      </c>
    </row>
    <row r="1391">
      <c r="A1391" s="26">
        <f>IF(AND(ISNUMBER(Applications!A1391),ISNUMBER(Applications!M1391),OR(UPPER(TRIM(Applications!I1391))="INTERVIEWING",UPPER(TRIM(Applications!I1391))="REJECTED",UPPER(TRIM(Applications!I1391))="OFFER")),IF(Applications!M1391&gt;=Applications!A1391,Applications!M1391-Applications!A1391,""),"")</f>
        <v/>
      </c>
      <c r="B1391" s="26">
        <f>IF(AND(D1391=1,ISNUMBER(Applications!A1391)),WEEKDAY(Applications!A1391),"")</f>
        <v/>
      </c>
      <c r="C1391" s="27">
        <f>IF(AND(D1391=1,ISNUMBER(Applications!A1391)),Applications!A1391-WEEKDAY(Applications!A1391,3),"")</f>
        <v/>
      </c>
      <c r="D1391" s="26">
        <f>IF(OR(UPPER(TRIM(Applications!I1391))="APPLIED",UPPER(TRIM(Applications!I1391))="INTERVIEWING",UPPER(TRIM(Applications!I1391))="REJECTED",UPPER(TRIM(Applications!I1391))="OFFER"),1,0)</f>
        <v/>
      </c>
      <c r="E1391" s="26">
        <f>IF(AND(ISNUMBER(Applications!M1391),OR(N(Applications!O1391)&gt;0,UPPER(TRIM(Applications!I1391))="INTERVIEWING",UPPER(TRIM(Applications!I1391))="OFFER")),Applications!M1391-WEEKDAY(Applications!M1391,3),"")</f>
        <v/>
      </c>
      <c r="F1391" s="26">
        <f>IF(AND(UPPER(TRIM(Applications!I1391))="SKIPPED",ISNUMBER(Applications!A1391)),Applications!A1391-WEEKDAY(Applications!A1391,3),"")</f>
        <v/>
      </c>
      <c r="G1391" s="26">
        <f>IF(AND(UPPER(TRIM(Applications!I1391))="BOOKMARKED",ISNUMBER(Applications!A1391)),Applications!A1391-WEEKDAY(Applications!A1391,3),"")</f>
        <v/>
      </c>
      <c r="H1391" s="26">
        <f>IF(AND(UPPER(TRIM(Applications!I1391))="NOT APPLIED",ISNUMBER(Applications!A1391)),Applications!A1391-WEEKDAY(Applications!A1391,3),"")</f>
        <v/>
      </c>
      <c r="I1391" s="26">
        <f>IF(AND(UPPER(TRIM(Applications!I1391))="REJECTED",ISNUMBER(Applications!M1391)),Applications!M1391-WEEKDAY(Applications!M1391,3),"")</f>
        <v/>
      </c>
      <c r="J1391" s="26">
        <f>IF(AND(UPPER(TRIM(Applications!I1391))="OFFER",ISNUMBER(Applications!M1391)),Applications!M1391-WEEKDAY(Applications!M1391,3),"")</f>
        <v/>
      </c>
      <c r="K1391" s="26">
        <f>IF(TRIM(Applications!J1391)="","",IFERROR(LOOKUP(2,1/ISNUMBER(SEARCH($R$2:$R$25,Applications!J1391)),$S$2:$S$25),""))</f>
        <v/>
      </c>
      <c r="L1391" s="26">
        <f>IF(K1391="","",IF(COUNTIF(K$2:K1391,K1391)=1,COUNTIF(K$2:K$2000,K1391)+(2001-ROW())/100000,""))</f>
        <v/>
      </c>
      <c r="M1391" s="26">
        <f>IF(TRIM(Applications!D1391)="","",TRIM(LEFT(TRIM(Applications!D1391),FIND(",",TRIM(Applications!D1391)&amp;",")-1)))</f>
        <v/>
      </c>
      <c r="N1391" s="26">
        <f>IF(M1391="","",IF(LEN(TRIM(LEFT(TRIM(MID(TRIM(Applications!D1391),FIND(",",TRIM(Applications!D1391)&amp;",")+1,200)),FIND(",",TRIM(MID(TRIM(Applications!D1391),FIND(",",TRIM(Applications!D1391)&amp;",")+1,200))&amp;",")-1)))=2,UPPER(TRIM(LEFT(TRIM(MID(TRIM(Applications!D1391),FIND(",",TRIM(Applications!D1391)&amp;",")+1,200)),FIND(",",TRIM(MID(TRIM(Applications!D1391),FIND(",",TRIM(Applications!D1391)&amp;",")+1,200))&amp;",")-1))),IFERROR(VLOOKUP(LOWER(TRIM(LEFT(TRIM(MID(TRIM(Applications!D1391),FIND(",",TRIM(Applications!D1391)&amp;",")+1,200)),FIND(",",TRIM(MID(TRIM(Applications!D1391),FIND(",",TRIM(Applications!D1391)&amp;",")+1,200))&amp;",")-1))),$U$2:$V$67,2,FALSE),"")))</f>
        <v/>
      </c>
      <c r="O1391" s="26">
        <f>IF(M1391="","",IF(N1391="",M1391,M1391&amp;", "&amp;N1391))</f>
        <v/>
      </c>
      <c r="P1391" s="26">
        <f>IF(O1391="","",IF(COUNTIF(O$2:O1391,O1391)=1,COUNTIF(O$2:O$2000,O1391)+(2001-ROW())/100000,""))</f>
        <v/>
      </c>
    </row>
    <row r="1392">
      <c r="A1392" s="26">
        <f>IF(AND(ISNUMBER(Applications!A1392),ISNUMBER(Applications!M1392),OR(UPPER(TRIM(Applications!I1392))="INTERVIEWING",UPPER(TRIM(Applications!I1392))="REJECTED",UPPER(TRIM(Applications!I1392))="OFFER")),IF(Applications!M1392&gt;=Applications!A1392,Applications!M1392-Applications!A1392,""),"")</f>
        <v/>
      </c>
      <c r="B1392" s="26">
        <f>IF(AND(D1392=1,ISNUMBER(Applications!A1392)),WEEKDAY(Applications!A1392),"")</f>
        <v/>
      </c>
      <c r="C1392" s="27">
        <f>IF(AND(D1392=1,ISNUMBER(Applications!A1392)),Applications!A1392-WEEKDAY(Applications!A1392,3),"")</f>
        <v/>
      </c>
      <c r="D1392" s="26">
        <f>IF(OR(UPPER(TRIM(Applications!I1392))="APPLIED",UPPER(TRIM(Applications!I1392))="INTERVIEWING",UPPER(TRIM(Applications!I1392))="REJECTED",UPPER(TRIM(Applications!I1392))="OFFER"),1,0)</f>
        <v/>
      </c>
      <c r="E1392" s="26">
        <f>IF(AND(ISNUMBER(Applications!M1392),OR(N(Applications!O1392)&gt;0,UPPER(TRIM(Applications!I1392))="INTERVIEWING",UPPER(TRIM(Applications!I1392))="OFFER")),Applications!M1392-WEEKDAY(Applications!M1392,3),"")</f>
        <v/>
      </c>
      <c r="F1392" s="26">
        <f>IF(AND(UPPER(TRIM(Applications!I1392))="SKIPPED",ISNUMBER(Applications!A1392)),Applications!A1392-WEEKDAY(Applications!A1392,3),"")</f>
        <v/>
      </c>
      <c r="G1392" s="26">
        <f>IF(AND(UPPER(TRIM(Applications!I1392))="BOOKMARKED",ISNUMBER(Applications!A1392)),Applications!A1392-WEEKDAY(Applications!A1392,3),"")</f>
        <v/>
      </c>
      <c r="H1392" s="26">
        <f>IF(AND(UPPER(TRIM(Applications!I1392))="NOT APPLIED",ISNUMBER(Applications!A1392)),Applications!A1392-WEEKDAY(Applications!A1392,3),"")</f>
        <v/>
      </c>
      <c r="I1392" s="26">
        <f>IF(AND(UPPER(TRIM(Applications!I1392))="REJECTED",ISNUMBER(Applications!M1392)),Applications!M1392-WEEKDAY(Applications!M1392,3),"")</f>
        <v/>
      </c>
      <c r="J1392" s="26">
        <f>IF(AND(UPPER(TRIM(Applications!I1392))="OFFER",ISNUMBER(Applications!M1392)),Applications!M1392-WEEKDAY(Applications!M1392,3),"")</f>
        <v/>
      </c>
      <c r="K1392" s="26">
        <f>IF(TRIM(Applications!J1392)="","",IFERROR(LOOKUP(2,1/ISNUMBER(SEARCH($R$2:$R$25,Applications!J1392)),$S$2:$S$25),""))</f>
        <v/>
      </c>
      <c r="L1392" s="26">
        <f>IF(K1392="","",IF(COUNTIF(K$2:K1392,K1392)=1,COUNTIF(K$2:K$2000,K1392)+(2001-ROW())/100000,""))</f>
        <v/>
      </c>
      <c r="M1392" s="26">
        <f>IF(TRIM(Applications!D1392)="","",TRIM(LEFT(TRIM(Applications!D1392),FIND(",",TRIM(Applications!D1392)&amp;",")-1)))</f>
        <v/>
      </c>
      <c r="N1392" s="26">
        <f>IF(M1392="","",IF(LEN(TRIM(LEFT(TRIM(MID(TRIM(Applications!D1392),FIND(",",TRIM(Applications!D1392)&amp;",")+1,200)),FIND(",",TRIM(MID(TRIM(Applications!D1392),FIND(",",TRIM(Applications!D1392)&amp;",")+1,200))&amp;",")-1)))=2,UPPER(TRIM(LEFT(TRIM(MID(TRIM(Applications!D1392),FIND(",",TRIM(Applications!D1392)&amp;",")+1,200)),FIND(",",TRIM(MID(TRIM(Applications!D1392),FIND(",",TRIM(Applications!D1392)&amp;",")+1,200))&amp;",")-1))),IFERROR(VLOOKUP(LOWER(TRIM(LEFT(TRIM(MID(TRIM(Applications!D1392),FIND(",",TRIM(Applications!D1392)&amp;",")+1,200)),FIND(",",TRIM(MID(TRIM(Applications!D1392),FIND(",",TRIM(Applications!D1392)&amp;",")+1,200))&amp;",")-1))),$U$2:$V$67,2,FALSE),"")))</f>
        <v/>
      </c>
      <c r="O1392" s="26">
        <f>IF(M1392="","",IF(N1392="",M1392,M1392&amp;", "&amp;N1392))</f>
        <v/>
      </c>
      <c r="P1392" s="26">
        <f>IF(O1392="","",IF(COUNTIF(O$2:O1392,O1392)=1,COUNTIF(O$2:O$2000,O1392)+(2001-ROW())/100000,""))</f>
        <v/>
      </c>
    </row>
    <row r="1393">
      <c r="A1393" s="26">
        <f>IF(AND(ISNUMBER(Applications!A1393),ISNUMBER(Applications!M1393),OR(UPPER(TRIM(Applications!I1393))="INTERVIEWING",UPPER(TRIM(Applications!I1393))="REJECTED",UPPER(TRIM(Applications!I1393))="OFFER")),IF(Applications!M1393&gt;=Applications!A1393,Applications!M1393-Applications!A1393,""),"")</f>
        <v/>
      </c>
      <c r="B1393" s="26">
        <f>IF(AND(D1393=1,ISNUMBER(Applications!A1393)),WEEKDAY(Applications!A1393),"")</f>
        <v/>
      </c>
      <c r="C1393" s="27">
        <f>IF(AND(D1393=1,ISNUMBER(Applications!A1393)),Applications!A1393-WEEKDAY(Applications!A1393,3),"")</f>
        <v/>
      </c>
      <c r="D1393" s="26">
        <f>IF(OR(UPPER(TRIM(Applications!I1393))="APPLIED",UPPER(TRIM(Applications!I1393))="INTERVIEWING",UPPER(TRIM(Applications!I1393))="REJECTED",UPPER(TRIM(Applications!I1393))="OFFER"),1,0)</f>
        <v/>
      </c>
      <c r="E1393" s="26">
        <f>IF(AND(ISNUMBER(Applications!M1393),OR(N(Applications!O1393)&gt;0,UPPER(TRIM(Applications!I1393))="INTERVIEWING",UPPER(TRIM(Applications!I1393))="OFFER")),Applications!M1393-WEEKDAY(Applications!M1393,3),"")</f>
        <v/>
      </c>
      <c r="F1393" s="26">
        <f>IF(AND(UPPER(TRIM(Applications!I1393))="SKIPPED",ISNUMBER(Applications!A1393)),Applications!A1393-WEEKDAY(Applications!A1393,3),"")</f>
        <v/>
      </c>
      <c r="G1393" s="26">
        <f>IF(AND(UPPER(TRIM(Applications!I1393))="BOOKMARKED",ISNUMBER(Applications!A1393)),Applications!A1393-WEEKDAY(Applications!A1393,3),"")</f>
        <v/>
      </c>
      <c r="H1393" s="26">
        <f>IF(AND(UPPER(TRIM(Applications!I1393))="NOT APPLIED",ISNUMBER(Applications!A1393)),Applications!A1393-WEEKDAY(Applications!A1393,3),"")</f>
        <v/>
      </c>
      <c r="I1393" s="26">
        <f>IF(AND(UPPER(TRIM(Applications!I1393))="REJECTED",ISNUMBER(Applications!M1393)),Applications!M1393-WEEKDAY(Applications!M1393,3),"")</f>
        <v/>
      </c>
      <c r="J1393" s="26">
        <f>IF(AND(UPPER(TRIM(Applications!I1393))="OFFER",ISNUMBER(Applications!M1393)),Applications!M1393-WEEKDAY(Applications!M1393,3),"")</f>
        <v/>
      </c>
      <c r="K1393" s="26">
        <f>IF(TRIM(Applications!J1393)="","",IFERROR(LOOKUP(2,1/ISNUMBER(SEARCH($R$2:$R$25,Applications!J1393)),$S$2:$S$25),""))</f>
        <v/>
      </c>
      <c r="L1393" s="26">
        <f>IF(K1393="","",IF(COUNTIF(K$2:K1393,K1393)=1,COUNTIF(K$2:K$2000,K1393)+(2001-ROW())/100000,""))</f>
        <v/>
      </c>
      <c r="M1393" s="26">
        <f>IF(TRIM(Applications!D1393)="","",TRIM(LEFT(TRIM(Applications!D1393),FIND(",",TRIM(Applications!D1393)&amp;",")-1)))</f>
        <v/>
      </c>
      <c r="N1393" s="26">
        <f>IF(M1393="","",IF(LEN(TRIM(LEFT(TRIM(MID(TRIM(Applications!D1393),FIND(",",TRIM(Applications!D1393)&amp;",")+1,200)),FIND(",",TRIM(MID(TRIM(Applications!D1393),FIND(",",TRIM(Applications!D1393)&amp;",")+1,200))&amp;",")-1)))=2,UPPER(TRIM(LEFT(TRIM(MID(TRIM(Applications!D1393),FIND(",",TRIM(Applications!D1393)&amp;",")+1,200)),FIND(",",TRIM(MID(TRIM(Applications!D1393),FIND(",",TRIM(Applications!D1393)&amp;",")+1,200))&amp;",")-1))),IFERROR(VLOOKUP(LOWER(TRIM(LEFT(TRIM(MID(TRIM(Applications!D1393),FIND(",",TRIM(Applications!D1393)&amp;",")+1,200)),FIND(",",TRIM(MID(TRIM(Applications!D1393),FIND(",",TRIM(Applications!D1393)&amp;",")+1,200))&amp;",")-1))),$U$2:$V$67,2,FALSE),"")))</f>
        <v/>
      </c>
      <c r="O1393" s="26">
        <f>IF(M1393="","",IF(N1393="",M1393,M1393&amp;", "&amp;N1393))</f>
        <v/>
      </c>
      <c r="P1393" s="26">
        <f>IF(O1393="","",IF(COUNTIF(O$2:O1393,O1393)=1,COUNTIF(O$2:O$2000,O1393)+(2001-ROW())/100000,""))</f>
        <v/>
      </c>
    </row>
    <row r="1394">
      <c r="A1394" s="26">
        <f>IF(AND(ISNUMBER(Applications!A1394),ISNUMBER(Applications!M1394),OR(UPPER(TRIM(Applications!I1394))="INTERVIEWING",UPPER(TRIM(Applications!I1394))="REJECTED",UPPER(TRIM(Applications!I1394))="OFFER")),IF(Applications!M1394&gt;=Applications!A1394,Applications!M1394-Applications!A1394,""),"")</f>
        <v/>
      </c>
      <c r="B1394" s="26">
        <f>IF(AND(D1394=1,ISNUMBER(Applications!A1394)),WEEKDAY(Applications!A1394),"")</f>
        <v/>
      </c>
      <c r="C1394" s="27">
        <f>IF(AND(D1394=1,ISNUMBER(Applications!A1394)),Applications!A1394-WEEKDAY(Applications!A1394,3),"")</f>
        <v/>
      </c>
      <c r="D1394" s="26">
        <f>IF(OR(UPPER(TRIM(Applications!I1394))="APPLIED",UPPER(TRIM(Applications!I1394))="INTERVIEWING",UPPER(TRIM(Applications!I1394))="REJECTED",UPPER(TRIM(Applications!I1394))="OFFER"),1,0)</f>
        <v/>
      </c>
      <c r="E1394" s="26">
        <f>IF(AND(ISNUMBER(Applications!M1394),OR(N(Applications!O1394)&gt;0,UPPER(TRIM(Applications!I1394))="INTERVIEWING",UPPER(TRIM(Applications!I1394))="OFFER")),Applications!M1394-WEEKDAY(Applications!M1394,3),"")</f>
        <v/>
      </c>
      <c r="F1394" s="26">
        <f>IF(AND(UPPER(TRIM(Applications!I1394))="SKIPPED",ISNUMBER(Applications!A1394)),Applications!A1394-WEEKDAY(Applications!A1394,3),"")</f>
        <v/>
      </c>
      <c r="G1394" s="26">
        <f>IF(AND(UPPER(TRIM(Applications!I1394))="BOOKMARKED",ISNUMBER(Applications!A1394)),Applications!A1394-WEEKDAY(Applications!A1394,3),"")</f>
        <v/>
      </c>
      <c r="H1394" s="26">
        <f>IF(AND(UPPER(TRIM(Applications!I1394))="NOT APPLIED",ISNUMBER(Applications!A1394)),Applications!A1394-WEEKDAY(Applications!A1394,3),"")</f>
        <v/>
      </c>
      <c r="I1394" s="26">
        <f>IF(AND(UPPER(TRIM(Applications!I1394))="REJECTED",ISNUMBER(Applications!M1394)),Applications!M1394-WEEKDAY(Applications!M1394,3),"")</f>
        <v/>
      </c>
      <c r="J1394" s="26">
        <f>IF(AND(UPPER(TRIM(Applications!I1394))="OFFER",ISNUMBER(Applications!M1394)),Applications!M1394-WEEKDAY(Applications!M1394,3),"")</f>
        <v/>
      </c>
      <c r="K1394" s="26">
        <f>IF(TRIM(Applications!J1394)="","",IFERROR(LOOKUP(2,1/ISNUMBER(SEARCH($R$2:$R$25,Applications!J1394)),$S$2:$S$25),""))</f>
        <v/>
      </c>
      <c r="L1394" s="26">
        <f>IF(K1394="","",IF(COUNTIF(K$2:K1394,K1394)=1,COUNTIF(K$2:K$2000,K1394)+(2001-ROW())/100000,""))</f>
        <v/>
      </c>
      <c r="M1394" s="26">
        <f>IF(TRIM(Applications!D1394)="","",TRIM(LEFT(TRIM(Applications!D1394),FIND(",",TRIM(Applications!D1394)&amp;",")-1)))</f>
        <v/>
      </c>
      <c r="N1394" s="26">
        <f>IF(M1394="","",IF(LEN(TRIM(LEFT(TRIM(MID(TRIM(Applications!D1394),FIND(",",TRIM(Applications!D1394)&amp;",")+1,200)),FIND(",",TRIM(MID(TRIM(Applications!D1394),FIND(",",TRIM(Applications!D1394)&amp;",")+1,200))&amp;",")-1)))=2,UPPER(TRIM(LEFT(TRIM(MID(TRIM(Applications!D1394),FIND(",",TRIM(Applications!D1394)&amp;",")+1,200)),FIND(",",TRIM(MID(TRIM(Applications!D1394),FIND(",",TRIM(Applications!D1394)&amp;",")+1,200))&amp;",")-1))),IFERROR(VLOOKUP(LOWER(TRIM(LEFT(TRIM(MID(TRIM(Applications!D1394),FIND(",",TRIM(Applications!D1394)&amp;",")+1,200)),FIND(",",TRIM(MID(TRIM(Applications!D1394),FIND(",",TRIM(Applications!D1394)&amp;",")+1,200))&amp;",")-1))),$U$2:$V$67,2,FALSE),"")))</f>
        <v/>
      </c>
      <c r="O1394" s="26">
        <f>IF(M1394="","",IF(N1394="",M1394,M1394&amp;", "&amp;N1394))</f>
        <v/>
      </c>
      <c r="P1394" s="26">
        <f>IF(O1394="","",IF(COUNTIF(O$2:O1394,O1394)=1,COUNTIF(O$2:O$2000,O1394)+(2001-ROW())/100000,""))</f>
        <v/>
      </c>
    </row>
    <row r="1395">
      <c r="A1395" s="26">
        <f>IF(AND(ISNUMBER(Applications!A1395),ISNUMBER(Applications!M1395),OR(UPPER(TRIM(Applications!I1395))="INTERVIEWING",UPPER(TRIM(Applications!I1395))="REJECTED",UPPER(TRIM(Applications!I1395))="OFFER")),IF(Applications!M1395&gt;=Applications!A1395,Applications!M1395-Applications!A1395,""),"")</f>
        <v/>
      </c>
      <c r="B1395" s="26">
        <f>IF(AND(D1395=1,ISNUMBER(Applications!A1395)),WEEKDAY(Applications!A1395),"")</f>
        <v/>
      </c>
      <c r="C1395" s="27">
        <f>IF(AND(D1395=1,ISNUMBER(Applications!A1395)),Applications!A1395-WEEKDAY(Applications!A1395,3),"")</f>
        <v/>
      </c>
      <c r="D1395" s="26">
        <f>IF(OR(UPPER(TRIM(Applications!I1395))="APPLIED",UPPER(TRIM(Applications!I1395))="INTERVIEWING",UPPER(TRIM(Applications!I1395))="REJECTED",UPPER(TRIM(Applications!I1395))="OFFER"),1,0)</f>
        <v/>
      </c>
      <c r="E1395" s="26">
        <f>IF(AND(ISNUMBER(Applications!M1395),OR(N(Applications!O1395)&gt;0,UPPER(TRIM(Applications!I1395))="INTERVIEWING",UPPER(TRIM(Applications!I1395))="OFFER")),Applications!M1395-WEEKDAY(Applications!M1395,3),"")</f>
        <v/>
      </c>
      <c r="F1395" s="26">
        <f>IF(AND(UPPER(TRIM(Applications!I1395))="SKIPPED",ISNUMBER(Applications!A1395)),Applications!A1395-WEEKDAY(Applications!A1395,3),"")</f>
        <v/>
      </c>
      <c r="G1395" s="26">
        <f>IF(AND(UPPER(TRIM(Applications!I1395))="BOOKMARKED",ISNUMBER(Applications!A1395)),Applications!A1395-WEEKDAY(Applications!A1395,3),"")</f>
        <v/>
      </c>
      <c r="H1395" s="26">
        <f>IF(AND(UPPER(TRIM(Applications!I1395))="NOT APPLIED",ISNUMBER(Applications!A1395)),Applications!A1395-WEEKDAY(Applications!A1395,3),"")</f>
        <v/>
      </c>
      <c r="I1395" s="26">
        <f>IF(AND(UPPER(TRIM(Applications!I1395))="REJECTED",ISNUMBER(Applications!M1395)),Applications!M1395-WEEKDAY(Applications!M1395,3),"")</f>
        <v/>
      </c>
      <c r="J1395" s="26">
        <f>IF(AND(UPPER(TRIM(Applications!I1395))="OFFER",ISNUMBER(Applications!M1395)),Applications!M1395-WEEKDAY(Applications!M1395,3),"")</f>
        <v/>
      </c>
      <c r="K1395" s="26">
        <f>IF(TRIM(Applications!J1395)="","",IFERROR(LOOKUP(2,1/ISNUMBER(SEARCH($R$2:$R$25,Applications!J1395)),$S$2:$S$25),""))</f>
        <v/>
      </c>
      <c r="L1395" s="26">
        <f>IF(K1395="","",IF(COUNTIF(K$2:K1395,K1395)=1,COUNTIF(K$2:K$2000,K1395)+(2001-ROW())/100000,""))</f>
        <v/>
      </c>
      <c r="M1395" s="26">
        <f>IF(TRIM(Applications!D1395)="","",TRIM(LEFT(TRIM(Applications!D1395),FIND(",",TRIM(Applications!D1395)&amp;",")-1)))</f>
        <v/>
      </c>
      <c r="N1395" s="26">
        <f>IF(M1395="","",IF(LEN(TRIM(LEFT(TRIM(MID(TRIM(Applications!D1395),FIND(",",TRIM(Applications!D1395)&amp;",")+1,200)),FIND(",",TRIM(MID(TRIM(Applications!D1395),FIND(",",TRIM(Applications!D1395)&amp;",")+1,200))&amp;",")-1)))=2,UPPER(TRIM(LEFT(TRIM(MID(TRIM(Applications!D1395),FIND(",",TRIM(Applications!D1395)&amp;",")+1,200)),FIND(",",TRIM(MID(TRIM(Applications!D1395),FIND(",",TRIM(Applications!D1395)&amp;",")+1,200))&amp;",")-1))),IFERROR(VLOOKUP(LOWER(TRIM(LEFT(TRIM(MID(TRIM(Applications!D1395),FIND(",",TRIM(Applications!D1395)&amp;",")+1,200)),FIND(",",TRIM(MID(TRIM(Applications!D1395),FIND(",",TRIM(Applications!D1395)&amp;",")+1,200))&amp;",")-1))),$U$2:$V$67,2,FALSE),"")))</f>
        <v/>
      </c>
      <c r="O1395" s="26">
        <f>IF(M1395="","",IF(N1395="",M1395,M1395&amp;", "&amp;N1395))</f>
        <v/>
      </c>
      <c r="P1395" s="26">
        <f>IF(O1395="","",IF(COUNTIF(O$2:O1395,O1395)=1,COUNTIF(O$2:O$2000,O1395)+(2001-ROW())/100000,""))</f>
        <v/>
      </c>
    </row>
    <row r="1396">
      <c r="A1396" s="26">
        <f>IF(AND(ISNUMBER(Applications!A1396),ISNUMBER(Applications!M1396),OR(UPPER(TRIM(Applications!I1396))="INTERVIEWING",UPPER(TRIM(Applications!I1396))="REJECTED",UPPER(TRIM(Applications!I1396))="OFFER")),IF(Applications!M1396&gt;=Applications!A1396,Applications!M1396-Applications!A1396,""),"")</f>
        <v/>
      </c>
      <c r="B1396" s="26">
        <f>IF(AND(D1396=1,ISNUMBER(Applications!A1396)),WEEKDAY(Applications!A1396),"")</f>
        <v/>
      </c>
      <c r="C1396" s="27">
        <f>IF(AND(D1396=1,ISNUMBER(Applications!A1396)),Applications!A1396-WEEKDAY(Applications!A1396,3),"")</f>
        <v/>
      </c>
      <c r="D1396" s="26">
        <f>IF(OR(UPPER(TRIM(Applications!I1396))="APPLIED",UPPER(TRIM(Applications!I1396))="INTERVIEWING",UPPER(TRIM(Applications!I1396))="REJECTED",UPPER(TRIM(Applications!I1396))="OFFER"),1,0)</f>
        <v/>
      </c>
      <c r="E1396" s="26">
        <f>IF(AND(ISNUMBER(Applications!M1396),OR(N(Applications!O1396)&gt;0,UPPER(TRIM(Applications!I1396))="INTERVIEWING",UPPER(TRIM(Applications!I1396))="OFFER")),Applications!M1396-WEEKDAY(Applications!M1396,3),"")</f>
        <v/>
      </c>
      <c r="F1396" s="26">
        <f>IF(AND(UPPER(TRIM(Applications!I1396))="SKIPPED",ISNUMBER(Applications!A1396)),Applications!A1396-WEEKDAY(Applications!A1396,3),"")</f>
        <v/>
      </c>
      <c r="G1396" s="26">
        <f>IF(AND(UPPER(TRIM(Applications!I1396))="BOOKMARKED",ISNUMBER(Applications!A1396)),Applications!A1396-WEEKDAY(Applications!A1396,3),"")</f>
        <v/>
      </c>
      <c r="H1396" s="26">
        <f>IF(AND(UPPER(TRIM(Applications!I1396))="NOT APPLIED",ISNUMBER(Applications!A1396)),Applications!A1396-WEEKDAY(Applications!A1396,3),"")</f>
        <v/>
      </c>
      <c r="I1396" s="26">
        <f>IF(AND(UPPER(TRIM(Applications!I1396))="REJECTED",ISNUMBER(Applications!M1396)),Applications!M1396-WEEKDAY(Applications!M1396,3),"")</f>
        <v/>
      </c>
      <c r="J1396" s="26">
        <f>IF(AND(UPPER(TRIM(Applications!I1396))="OFFER",ISNUMBER(Applications!M1396)),Applications!M1396-WEEKDAY(Applications!M1396,3),"")</f>
        <v/>
      </c>
      <c r="K1396" s="26">
        <f>IF(TRIM(Applications!J1396)="","",IFERROR(LOOKUP(2,1/ISNUMBER(SEARCH($R$2:$R$25,Applications!J1396)),$S$2:$S$25),""))</f>
        <v/>
      </c>
      <c r="L1396" s="26">
        <f>IF(K1396="","",IF(COUNTIF(K$2:K1396,K1396)=1,COUNTIF(K$2:K$2000,K1396)+(2001-ROW())/100000,""))</f>
        <v/>
      </c>
      <c r="M1396" s="26">
        <f>IF(TRIM(Applications!D1396)="","",TRIM(LEFT(TRIM(Applications!D1396),FIND(",",TRIM(Applications!D1396)&amp;",")-1)))</f>
        <v/>
      </c>
      <c r="N1396" s="26">
        <f>IF(M1396="","",IF(LEN(TRIM(LEFT(TRIM(MID(TRIM(Applications!D1396),FIND(",",TRIM(Applications!D1396)&amp;",")+1,200)),FIND(",",TRIM(MID(TRIM(Applications!D1396),FIND(",",TRIM(Applications!D1396)&amp;",")+1,200))&amp;",")-1)))=2,UPPER(TRIM(LEFT(TRIM(MID(TRIM(Applications!D1396),FIND(",",TRIM(Applications!D1396)&amp;",")+1,200)),FIND(",",TRIM(MID(TRIM(Applications!D1396),FIND(",",TRIM(Applications!D1396)&amp;",")+1,200))&amp;",")-1))),IFERROR(VLOOKUP(LOWER(TRIM(LEFT(TRIM(MID(TRIM(Applications!D1396),FIND(",",TRIM(Applications!D1396)&amp;",")+1,200)),FIND(",",TRIM(MID(TRIM(Applications!D1396),FIND(",",TRIM(Applications!D1396)&amp;",")+1,200))&amp;",")-1))),$U$2:$V$67,2,FALSE),"")))</f>
        <v/>
      </c>
      <c r="O1396" s="26">
        <f>IF(M1396="","",IF(N1396="",M1396,M1396&amp;", "&amp;N1396))</f>
        <v/>
      </c>
      <c r="P1396" s="26">
        <f>IF(O1396="","",IF(COUNTIF(O$2:O1396,O1396)=1,COUNTIF(O$2:O$2000,O1396)+(2001-ROW())/100000,""))</f>
        <v/>
      </c>
    </row>
    <row r="1397">
      <c r="A1397" s="26">
        <f>IF(AND(ISNUMBER(Applications!A1397),ISNUMBER(Applications!M1397),OR(UPPER(TRIM(Applications!I1397))="INTERVIEWING",UPPER(TRIM(Applications!I1397))="REJECTED",UPPER(TRIM(Applications!I1397))="OFFER")),IF(Applications!M1397&gt;=Applications!A1397,Applications!M1397-Applications!A1397,""),"")</f>
        <v/>
      </c>
      <c r="B1397" s="26">
        <f>IF(AND(D1397=1,ISNUMBER(Applications!A1397)),WEEKDAY(Applications!A1397),"")</f>
        <v/>
      </c>
      <c r="C1397" s="27">
        <f>IF(AND(D1397=1,ISNUMBER(Applications!A1397)),Applications!A1397-WEEKDAY(Applications!A1397,3),"")</f>
        <v/>
      </c>
      <c r="D1397" s="26">
        <f>IF(OR(UPPER(TRIM(Applications!I1397))="APPLIED",UPPER(TRIM(Applications!I1397))="INTERVIEWING",UPPER(TRIM(Applications!I1397))="REJECTED",UPPER(TRIM(Applications!I1397))="OFFER"),1,0)</f>
        <v/>
      </c>
      <c r="E1397" s="26">
        <f>IF(AND(ISNUMBER(Applications!M1397),OR(N(Applications!O1397)&gt;0,UPPER(TRIM(Applications!I1397))="INTERVIEWING",UPPER(TRIM(Applications!I1397))="OFFER")),Applications!M1397-WEEKDAY(Applications!M1397,3),"")</f>
        <v/>
      </c>
      <c r="F1397" s="26">
        <f>IF(AND(UPPER(TRIM(Applications!I1397))="SKIPPED",ISNUMBER(Applications!A1397)),Applications!A1397-WEEKDAY(Applications!A1397,3),"")</f>
        <v/>
      </c>
      <c r="G1397" s="26">
        <f>IF(AND(UPPER(TRIM(Applications!I1397))="BOOKMARKED",ISNUMBER(Applications!A1397)),Applications!A1397-WEEKDAY(Applications!A1397,3),"")</f>
        <v/>
      </c>
      <c r="H1397" s="26">
        <f>IF(AND(UPPER(TRIM(Applications!I1397))="NOT APPLIED",ISNUMBER(Applications!A1397)),Applications!A1397-WEEKDAY(Applications!A1397,3),"")</f>
        <v/>
      </c>
      <c r="I1397" s="26">
        <f>IF(AND(UPPER(TRIM(Applications!I1397))="REJECTED",ISNUMBER(Applications!M1397)),Applications!M1397-WEEKDAY(Applications!M1397,3),"")</f>
        <v/>
      </c>
      <c r="J1397" s="26">
        <f>IF(AND(UPPER(TRIM(Applications!I1397))="OFFER",ISNUMBER(Applications!M1397)),Applications!M1397-WEEKDAY(Applications!M1397,3),"")</f>
        <v/>
      </c>
      <c r="K1397" s="26">
        <f>IF(TRIM(Applications!J1397)="","",IFERROR(LOOKUP(2,1/ISNUMBER(SEARCH($R$2:$R$25,Applications!J1397)),$S$2:$S$25),""))</f>
        <v/>
      </c>
      <c r="L1397" s="26">
        <f>IF(K1397="","",IF(COUNTIF(K$2:K1397,K1397)=1,COUNTIF(K$2:K$2000,K1397)+(2001-ROW())/100000,""))</f>
        <v/>
      </c>
      <c r="M1397" s="26">
        <f>IF(TRIM(Applications!D1397)="","",TRIM(LEFT(TRIM(Applications!D1397),FIND(",",TRIM(Applications!D1397)&amp;",")-1)))</f>
        <v/>
      </c>
      <c r="N1397" s="26">
        <f>IF(M1397="","",IF(LEN(TRIM(LEFT(TRIM(MID(TRIM(Applications!D1397),FIND(",",TRIM(Applications!D1397)&amp;",")+1,200)),FIND(",",TRIM(MID(TRIM(Applications!D1397),FIND(",",TRIM(Applications!D1397)&amp;",")+1,200))&amp;",")-1)))=2,UPPER(TRIM(LEFT(TRIM(MID(TRIM(Applications!D1397),FIND(",",TRIM(Applications!D1397)&amp;",")+1,200)),FIND(",",TRIM(MID(TRIM(Applications!D1397),FIND(",",TRIM(Applications!D1397)&amp;",")+1,200))&amp;",")-1))),IFERROR(VLOOKUP(LOWER(TRIM(LEFT(TRIM(MID(TRIM(Applications!D1397),FIND(",",TRIM(Applications!D1397)&amp;",")+1,200)),FIND(",",TRIM(MID(TRIM(Applications!D1397),FIND(",",TRIM(Applications!D1397)&amp;",")+1,200))&amp;",")-1))),$U$2:$V$67,2,FALSE),"")))</f>
        <v/>
      </c>
      <c r="O1397" s="26">
        <f>IF(M1397="","",IF(N1397="",M1397,M1397&amp;", "&amp;N1397))</f>
        <v/>
      </c>
      <c r="P1397" s="26">
        <f>IF(O1397="","",IF(COUNTIF(O$2:O1397,O1397)=1,COUNTIF(O$2:O$2000,O1397)+(2001-ROW())/100000,""))</f>
        <v/>
      </c>
    </row>
    <row r="1398">
      <c r="A1398" s="26">
        <f>IF(AND(ISNUMBER(Applications!A1398),ISNUMBER(Applications!M1398),OR(UPPER(TRIM(Applications!I1398))="INTERVIEWING",UPPER(TRIM(Applications!I1398))="REJECTED",UPPER(TRIM(Applications!I1398))="OFFER")),IF(Applications!M1398&gt;=Applications!A1398,Applications!M1398-Applications!A1398,""),"")</f>
        <v/>
      </c>
      <c r="B1398" s="26">
        <f>IF(AND(D1398=1,ISNUMBER(Applications!A1398)),WEEKDAY(Applications!A1398),"")</f>
        <v/>
      </c>
      <c r="C1398" s="27">
        <f>IF(AND(D1398=1,ISNUMBER(Applications!A1398)),Applications!A1398-WEEKDAY(Applications!A1398,3),"")</f>
        <v/>
      </c>
      <c r="D1398" s="26">
        <f>IF(OR(UPPER(TRIM(Applications!I1398))="APPLIED",UPPER(TRIM(Applications!I1398))="INTERVIEWING",UPPER(TRIM(Applications!I1398))="REJECTED",UPPER(TRIM(Applications!I1398))="OFFER"),1,0)</f>
        <v/>
      </c>
      <c r="E1398" s="26">
        <f>IF(AND(ISNUMBER(Applications!M1398),OR(N(Applications!O1398)&gt;0,UPPER(TRIM(Applications!I1398))="INTERVIEWING",UPPER(TRIM(Applications!I1398))="OFFER")),Applications!M1398-WEEKDAY(Applications!M1398,3),"")</f>
        <v/>
      </c>
      <c r="F1398" s="26">
        <f>IF(AND(UPPER(TRIM(Applications!I1398))="SKIPPED",ISNUMBER(Applications!A1398)),Applications!A1398-WEEKDAY(Applications!A1398,3),"")</f>
        <v/>
      </c>
      <c r="G1398" s="26">
        <f>IF(AND(UPPER(TRIM(Applications!I1398))="BOOKMARKED",ISNUMBER(Applications!A1398)),Applications!A1398-WEEKDAY(Applications!A1398,3),"")</f>
        <v/>
      </c>
      <c r="H1398" s="26">
        <f>IF(AND(UPPER(TRIM(Applications!I1398))="NOT APPLIED",ISNUMBER(Applications!A1398)),Applications!A1398-WEEKDAY(Applications!A1398,3),"")</f>
        <v/>
      </c>
      <c r="I1398" s="26">
        <f>IF(AND(UPPER(TRIM(Applications!I1398))="REJECTED",ISNUMBER(Applications!M1398)),Applications!M1398-WEEKDAY(Applications!M1398,3),"")</f>
        <v/>
      </c>
      <c r="J1398" s="26">
        <f>IF(AND(UPPER(TRIM(Applications!I1398))="OFFER",ISNUMBER(Applications!M1398)),Applications!M1398-WEEKDAY(Applications!M1398,3),"")</f>
        <v/>
      </c>
      <c r="K1398" s="26">
        <f>IF(TRIM(Applications!J1398)="","",IFERROR(LOOKUP(2,1/ISNUMBER(SEARCH($R$2:$R$25,Applications!J1398)),$S$2:$S$25),""))</f>
        <v/>
      </c>
      <c r="L1398" s="26">
        <f>IF(K1398="","",IF(COUNTIF(K$2:K1398,K1398)=1,COUNTIF(K$2:K$2000,K1398)+(2001-ROW())/100000,""))</f>
        <v/>
      </c>
      <c r="M1398" s="26">
        <f>IF(TRIM(Applications!D1398)="","",TRIM(LEFT(TRIM(Applications!D1398),FIND(",",TRIM(Applications!D1398)&amp;",")-1)))</f>
        <v/>
      </c>
      <c r="N1398" s="26">
        <f>IF(M1398="","",IF(LEN(TRIM(LEFT(TRIM(MID(TRIM(Applications!D1398),FIND(",",TRIM(Applications!D1398)&amp;",")+1,200)),FIND(",",TRIM(MID(TRIM(Applications!D1398),FIND(",",TRIM(Applications!D1398)&amp;",")+1,200))&amp;",")-1)))=2,UPPER(TRIM(LEFT(TRIM(MID(TRIM(Applications!D1398),FIND(",",TRIM(Applications!D1398)&amp;",")+1,200)),FIND(",",TRIM(MID(TRIM(Applications!D1398),FIND(",",TRIM(Applications!D1398)&amp;",")+1,200))&amp;",")-1))),IFERROR(VLOOKUP(LOWER(TRIM(LEFT(TRIM(MID(TRIM(Applications!D1398),FIND(",",TRIM(Applications!D1398)&amp;",")+1,200)),FIND(",",TRIM(MID(TRIM(Applications!D1398),FIND(",",TRIM(Applications!D1398)&amp;",")+1,200))&amp;",")-1))),$U$2:$V$67,2,FALSE),"")))</f>
        <v/>
      </c>
      <c r="O1398" s="26">
        <f>IF(M1398="","",IF(N1398="",M1398,M1398&amp;", "&amp;N1398))</f>
        <v/>
      </c>
      <c r="P1398" s="26">
        <f>IF(O1398="","",IF(COUNTIF(O$2:O1398,O1398)=1,COUNTIF(O$2:O$2000,O1398)+(2001-ROW())/100000,""))</f>
        <v/>
      </c>
    </row>
    <row r="1399">
      <c r="A1399" s="26">
        <f>IF(AND(ISNUMBER(Applications!A1399),ISNUMBER(Applications!M1399),OR(UPPER(TRIM(Applications!I1399))="INTERVIEWING",UPPER(TRIM(Applications!I1399))="REJECTED",UPPER(TRIM(Applications!I1399))="OFFER")),IF(Applications!M1399&gt;=Applications!A1399,Applications!M1399-Applications!A1399,""),"")</f>
        <v/>
      </c>
      <c r="B1399" s="26">
        <f>IF(AND(D1399=1,ISNUMBER(Applications!A1399)),WEEKDAY(Applications!A1399),"")</f>
        <v/>
      </c>
      <c r="C1399" s="27">
        <f>IF(AND(D1399=1,ISNUMBER(Applications!A1399)),Applications!A1399-WEEKDAY(Applications!A1399,3),"")</f>
        <v/>
      </c>
      <c r="D1399" s="26">
        <f>IF(OR(UPPER(TRIM(Applications!I1399))="APPLIED",UPPER(TRIM(Applications!I1399))="INTERVIEWING",UPPER(TRIM(Applications!I1399))="REJECTED",UPPER(TRIM(Applications!I1399))="OFFER"),1,0)</f>
        <v/>
      </c>
      <c r="E1399" s="26">
        <f>IF(AND(ISNUMBER(Applications!M1399),OR(N(Applications!O1399)&gt;0,UPPER(TRIM(Applications!I1399))="INTERVIEWING",UPPER(TRIM(Applications!I1399))="OFFER")),Applications!M1399-WEEKDAY(Applications!M1399,3),"")</f>
        <v/>
      </c>
      <c r="F1399" s="26">
        <f>IF(AND(UPPER(TRIM(Applications!I1399))="SKIPPED",ISNUMBER(Applications!A1399)),Applications!A1399-WEEKDAY(Applications!A1399,3),"")</f>
        <v/>
      </c>
      <c r="G1399" s="26">
        <f>IF(AND(UPPER(TRIM(Applications!I1399))="BOOKMARKED",ISNUMBER(Applications!A1399)),Applications!A1399-WEEKDAY(Applications!A1399,3),"")</f>
        <v/>
      </c>
      <c r="H1399" s="26">
        <f>IF(AND(UPPER(TRIM(Applications!I1399))="NOT APPLIED",ISNUMBER(Applications!A1399)),Applications!A1399-WEEKDAY(Applications!A1399,3),"")</f>
        <v/>
      </c>
      <c r="I1399" s="26">
        <f>IF(AND(UPPER(TRIM(Applications!I1399))="REJECTED",ISNUMBER(Applications!M1399)),Applications!M1399-WEEKDAY(Applications!M1399,3),"")</f>
        <v/>
      </c>
      <c r="J1399" s="26">
        <f>IF(AND(UPPER(TRIM(Applications!I1399))="OFFER",ISNUMBER(Applications!M1399)),Applications!M1399-WEEKDAY(Applications!M1399,3),"")</f>
        <v/>
      </c>
      <c r="K1399" s="26">
        <f>IF(TRIM(Applications!J1399)="","",IFERROR(LOOKUP(2,1/ISNUMBER(SEARCH($R$2:$R$25,Applications!J1399)),$S$2:$S$25),""))</f>
        <v/>
      </c>
      <c r="L1399" s="26">
        <f>IF(K1399="","",IF(COUNTIF(K$2:K1399,K1399)=1,COUNTIF(K$2:K$2000,K1399)+(2001-ROW())/100000,""))</f>
        <v/>
      </c>
      <c r="M1399" s="26">
        <f>IF(TRIM(Applications!D1399)="","",TRIM(LEFT(TRIM(Applications!D1399),FIND(",",TRIM(Applications!D1399)&amp;",")-1)))</f>
        <v/>
      </c>
      <c r="N1399" s="26">
        <f>IF(M1399="","",IF(LEN(TRIM(LEFT(TRIM(MID(TRIM(Applications!D1399),FIND(",",TRIM(Applications!D1399)&amp;",")+1,200)),FIND(",",TRIM(MID(TRIM(Applications!D1399),FIND(",",TRIM(Applications!D1399)&amp;",")+1,200))&amp;",")-1)))=2,UPPER(TRIM(LEFT(TRIM(MID(TRIM(Applications!D1399),FIND(",",TRIM(Applications!D1399)&amp;",")+1,200)),FIND(",",TRIM(MID(TRIM(Applications!D1399),FIND(",",TRIM(Applications!D1399)&amp;",")+1,200))&amp;",")-1))),IFERROR(VLOOKUP(LOWER(TRIM(LEFT(TRIM(MID(TRIM(Applications!D1399),FIND(",",TRIM(Applications!D1399)&amp;",")+1,200)),FIND(",",TRIM(MID(TRIM(Applications!D1399),FIND(",",TRIM(Applications!D1399)&amp;",")+1,200))&amp;",")-1))),$U$2:$V$67,2,FALSE),"")))</f>
        <v/>
      </c>
      <c r="O1399" s="26">
        <f>IF(M1399="","",IF(N1399="",M1399,M1399&amp;", "&amp;N1399))</f>
        <v/>
      </c>
      <c r="P1399" s="26">
        <f>IF(O1399="","",IF(COUNTIF(O$2:O1399,O1399)=1,COUNTIF(O$2:O$2000,O1399)+(2001-ROW())/100000,""))</f>
        <v/>
      </c>
    </row>
    <row r="1400">
      <c r="A1400" s="26">
        <f>IF(AND(ISNUMBER(Applications!A1400),ISNUMBER(Applications!M1400),OR(UPPER(TRIM(Applications!I1400))="INTERVIEWING",UPPER(TRIM(Applications!I1400))="REJECTED",UPPER(TRIM(Applications!I1400))="OFFER")),IF(Applications!M1400&gt;=Applications!A1400,Applications!M1400-Applications!A1400,""),"")</f>
        <v/>
      </c>
      <c r="B1400" s="26">
        <f>IF(AND(D1400=1,ISNUMBER(Applications!A1400)),WEEKDAY(Applications!A1400),"")</f>
        <v/>
      </c>
      <c r="C1400" s="27">
        <f>IF(AND(D1400=1,ISNUMBER(Applications!A1400)),Applications!A1400-WEEKDAY(Applications!A1400,3),"")</f>
        <v/>
      </c>
      <c r="D1400" s="26">
        <f>IF(OR(UPPER(TRIM(Applications!I1400))="APPLIED",UPPER(TRIM(Applications!I1400))="INTERVIEWING",UPPER(TRIM(Applications!I1400))="REJECTED",UPPER(TRIM(Applications!I1400))="OFFER"),1,0)</f>
        <v/>
      </c>
      <c r="E1400" s="26">
        <f>IF(AND(ISNUMBER(Applications!M1400),OR(N(Applications!O1400)&gt;0,UPPER(TRIM(Applications!I1400))="INTERVIEWING",UPPER(TRIM(Applications!I1400))="OFFER")),Applications!M1400-WEEKDAY(Applications!M1400,3),"")</f>
        <v/>
      </c>
      <c r="F1400" s="26">
        <f>IF(AND(UPPER(TRIM(Applications!I1400))="SKIPPED",ISNUMBER(Applications!A1400)),Applications!A1400-WEEKDAY(Applications!A1400,3),"")</f>
        <v/>
      </c>
      <c r="G1400" s="26">
        <f>IF(AND(UPPER(TRIM(Applications!I1400))="BOOKMARKED",ISNUMBER(Applications!A1400)),Applications!A1400-WEEKDAY(Applications!A1400,3),"")</f>
        <v/>
      </c>
      <c r="H1400" s="26">
        <f>IF(AND(UPPER(TRIM(Applications!I1400))="NOT APPLIED",ISNUMBER(Applications!A1400)),Applications!A1400-WEEKDAY(Applications!A1400,3),"")</f>
        <v/>
      </c>
      <c r="I1400" s="26">
        <f>IF(AND(UPPER(TRIM(Applications!I1400))="REJECTED",ISNUMBER(Applications!M1400)),Applications!M1400-WEEKDAY(Applications!M1400,3),"")</f>
        <v/>
      </c>
      <c r="J1400" s="26">
        <f>IF(AND(UPPER(TRIM(Applications!I1400))="OFFER",ISNUMBER(Applications!M1400)),Applications!M1400-WEEKDAY(Applications!M1400,3),"")</f>
        <v/>
      </c>
      <c r="K1400" s="26">
        <f>IF(TRIM(Applications!J1400)="","",IFERROR(LOOKUP(2,1/ISNUMBER(SEARCH($R$2:$R$25,Applications!J1400)),$S$2:$S$25),""))</f>
        <v/>
      </c>
      <c r="L1400" s="26">
        <f>IF(K1400="","",IF(COUNTIF(K$2:K1400,K1400)=1,COUNTIF(K$2:K$2000,K1400)+(2001-ROW())/100000,""))</f>
        <v/>
      </c>
      <c r="M1400" s="26">
        <f>IF(TRIM(Applications!D1400)="","",TRIM(LEFT(TRIM(Applications!D1400),FIND(",",TRIM(Applications!D1400)&amp;",")-1)))</f>
        <v/>
      </c>
      <c r="N1400" s="26">
        <f>IF(M1400="","",IF(LEN(TRIM(LEFT(TRIM(MID(TRIM(Applications!D1400),FIND(",",TRIM(Applications!D1400)&amp;",")+1,200)),FIND(",",TRIM(MID(TRIM(Applications!D1400),FIND(",",TRIM(Applications!D1400)&amp;",")+1,200))&amp;",")-1)))=2,UPPER(TRIM(LEFT(TRIM(MID(TRIM(Applications!D1400),FIND(",",TRIM(Applications!D1400)&amp;",")+1,200)),FIND(",",TRIM(MID(TRIM(Applications!D1400),FIND(",",TRIM(Applications!D1400)&amp;",")+1,200))&amp;",")-1))),IFERROR(VLOOKUP(LOWER(TRIM(LEFT(TRIM(MID(TRIM(Applications!D1400),FIND(",",TRIM(Applications!D1400)&amp;",")+1,200)),FIND(",",TRIM(MID(TRIM(Applications!D1400),FIND(",",TRIM(Applications!D1400)&amp;",")+1,200))&amp;",")-1))),$U$2:$V$67,2,FALSE),"")))</f>
        <v/>
      </c>
      <c r="O1400" s="26">
        <f>IF(M1400="","",IF(N1400="",M1400,M1400&amp;", "&amp;N1400))</f>
        <v/>
      </c>
      <c r="P1400" s="26">
        <f>IF(O1400="","",IF(COUNTIF(O$2:O1400,O1400)=1,COUNTIF(O$2:O$2000,O1400)+(2001-ROW())/100000,""))</f>
        <v/>
      </c>
    </row>
    <row r="1401">
      <c r="A1401" s="26">
        <f>IF(AND(ISNUMBER(Applications!A1401),ISNUMBER(Applications!M1401),OR(UPPER(TRIM(Applications!I1401))="INTERVIEWING",UPPER(TRIM(Applications!I1401))="REJECTED",UPPER(TRIM(Applications!I1401))="OFFER")),IF(Applications!M1401&gt;=Applications!A1401,Applications!M1401-Applications!A1401,""),"")</f>
        <v/>
      </c>
      <c r="B1401" s="26">
        <f>IF(AND(D1401=1,ISNUMBER(Applications!A1401)),WEEKDAY(Applications!A1401),"")</f>
        <v/>
      </c>
      <c r="C1401" s="27">
        <f>IF(AND(D1401=1,ISNUMBER(Applications!A1401)),Applications!A1401-WEEKDAY(Applications!A1401,3),"")</f>
        <v/>
      </c>
      <c r="D1401" s="26">
        <f>IF(OR(UPPER(TRIM(Applications!I1401))="APPLIED",UPPER(TRIM(Applications!I1401))="INTERVIEWING",UPPER(TRIM(Applications!I1401))="REJECTED",UPPER(TRIM(Applications!I1401))="OFFER"),1,0)</f>
        <v/>
      </c>
      <c r="E1401" s="26">
        <f>IF(AND(ISNUMBER(Applications!M1401),OR(N(Applications!O1401)&gt;0,UPPER(TRIM(Applications!I1401))="INTERVIEWING",UPPER(TRIM(Applications!I1401))="OFFER")),Applications!M1401-WEEKDAY(Applications!M1401,3),"")</f>
        <v/>
      </c>
      <c r="F1401" s="26">
        <f>IF(AND(UPPER(TRIM(Applications!I1401))="SKIPPED",ISNUMBER(Applications!A1401)),Applications!A1401-WEEKDAY(Applications!A1401,3),"")</f>
        <v/>
      </c>
      <c r="G1401" s="26">
        <f>IF(AND(UPPER(TRIM(Applications!I1401))="BOOKMARKED",ISNUMBER(Applications!A1401)),Applications!A1401-WEEKDAY(Applications!A1401,3),"")</f>
        <v/>
      </c>
      <c r="H1401" s="26">
        <f>IF(AND(UPPER(TRIM(Applications!I1401))="NOT APPLIED",ISNUMBER(Applications!A1401)),Applications!A1401-WEEKDAY(Applications!A1401,3),"")</f>
        <v/>
      </c>
      <c r="I1401" s="26">
        <f>IF(AND(UPPER(TRIM(Applications!I1401))="REJECTED",ISNUMBER(Applications!M1401)),Applications!M1401-WEEKDAY(Applications!M1401,3),"")</f>
        <v/>
      </c>
      <c r="J1401" s="26">
        <f>IF(AND(UPPER(TRIM(Applications!I1401))="OFFER",ISNUMBER(Applications!M1401)),Applications!M1401-WEEKDAY(Applications!M1401,3),"")</f>
        <v/>
      </c>
      <c r="K1401" s="26">
        <f>IF(TRIM(Applications!J1401)="","",IFERROR(LOOKUP(2,1/ISNUMBER(SEARCH($R$2:$R$25,Applications!J1401)),$S$2:$S$25),""))</f>
        <v/>
      </c>
      <c r="L1401" s="26">
        <f>IF(K1401="","",IF(COUNTIF(K$2:K1401,K1401)=1,COUNTIF(K$2:K$2000,K1401)+(2001-ROW())/100000,""))</f>
        <v/>
      </c>
      <c r="M1401" s="26">
        <f>IF(TRIM(Applications!D1401)="","",TRIM(LEFT(TRIM(Applications!D1401),FIND(",",TRIM(Applications!D1401)&amp;",")-1)))</f>
        <v/>
      </c>
      <c r="N1401" s="26">
        <f>IF(M1401="","",IF(LEN(TRIM(LEFT(TRIM(MID(TRIM(Applications!D1401),FIND(",",TRIM(Applications!D1401)&amp;",")+1,200)),FIND(",",TRIM(MID(TRIM(Applications!D1401),FIND(",",TRIM(Applications!D1401)&amp;",")+1,200))&amp;",")-1)))=2,UPPER(TRIM(LEFT(TRIM(MID(TRIM(Applications!D1401),FIND(",",TRIM(Applications!D1401)&amp;",")+1,200)),FIND(",",TRIM(MID(TRIM(Applications!D1401),FIND(",",TRIM(Applications!D1401)&amp;",")+1,200))&amp;",")-1))),IFERROR(VLOOKUP(LOWER(TRIM(LEFT(TRIM(MID(TRIM(Applications!D1401),FIND(",",TRIM(Applications!D1401)&amp;",")+1,200)),FIND(",",TRIM(MID(TRIM(Applications!D1401),FIND(",",TRIM(Applications!D1401)&amp;",")+1,200))&amp;",")-1))),$U$2:$V$67,2,FALSE),"")))</f>
        <v/>
      </c>
      <c r="O1401" s="26">
        <f>IF(M1401="","",IF(N1401="",M1401,M1401&amp;", "&amp;N1401))</f>
        <v/>
      </c>
      <c r="P1401" s="26">
        <f>IF(O1401="","",IF(COUNTIF(O$2:O1401,O1401)=1,COUNTIF(O$2:O$2000,O1401)+(2001-ROW())/100000,""))</f>
        <v/>
      </c>
    </row>
    <row r="1402">
      <c r="A1402" s="26">
        <f>IF(AND(ISNUMBER(Applications!A1402),ISNUMBER(Applications!M1402),OR(UPPER(TRIM(Applications!I1402))="INTERVIEWING",UPPER(TRIM(Applications!I1402))="REJECTED",UPPER(TRIM(Applications!I1402))="OFFER")),IF(Applications!M1402&gt;=Applications!A1402,Applications!M1402-Applications!A1402,""),"")</f>
        <v/>
      </c>
      <c r="B1402" s="26">
        <f>IF(AND(D1402=1,ISNUMBER(Applications!A1402)),WEEKDAY(Applications!A1402),"")</f>
        <v/>
      </c>
      <c r="C1402" s="27">
        <f>IF(AND(D1402=1,ISNUMBER(Applications!A1402)),Applications!A1402-WEEKDAY(Applications!A1402,3),"")</f>
        <v/>
      </c>
      <c r="D1402" s="26">
        <f>IF(OR(UPPER(TRIM(Applications!I1402))="APPLIED",UPPER(TRIM(Applications!I1402))="INTERVIEWING",UPPER(TRIM(Applications!I1402))="REJECTED",UPPER(TRIM(Applications!I1402))="OFFER"),1,0)</f>
        <v/>
      </c>
      <c r="E1402" s="26">
        <f>IF(AND(ISNUMBER(Applications!M1402),OR(N(Applications!O1402)&gt;0,UPPER(TRIM(Applications!I1402))="INTERVIEWING",UPPER(TRIM(Applications!I1402))="OFFER")),Applications!M1402-WEEKDAY(Applications!M1402,3),"")</f>
        <v/>
      </c>
      <c r="F1402" s="26">
        <f>IF(AND(UPPER(TRIM(Applications!I1402))="SKIPPED",ISNUMBER(Applications!A1402)),Applications!A1402-WEEKDAY(Applications!A1402,3),"")</f>
        <v/>
      </c>
      <c r="G1402" s="26">
        <f>IF(AND(UPPER(TRIM(Applications!I1402))="BOOKMARKED",ISNUMBER(Applications!A1402)),Applications!A1402-WEEKDAY(Applications!A1402,3),"")</f>
        <v/>
      </c>
      <c r="H1402" s="26">
        <f>IF(AND(UPPER(TRIM(Applications!I1402))="NOT APPLIED",ISNUMBER(Applications!A1402)),Applications!A1402-WEEKDAY(Applications!A1402,3),"")</f>
        <v/>
      </c>
      <c r="I1402" s="26">
        <f>IF(AND(UPPER(TRIM(Applications!I1402))="REJECTED",ISNUMBER(Applications!M1402)),Applications!M1402-WEEKDAY(Applications!M1402,3),"")</f>
        <v/>
      </c>
      <c r="J1402" s="26">
        <f>IF(AND(UPPER(TRIM(Applications!I1402))="OFFER",ISNUMBER(Applications!M1402)),Applications!M1402-WEEKDAY(Applications!M1402,3),"")</f>
        <v/>
      </c>
      <c r="K1402" s="26">
        <f>IF(TRIM(Applications!J1402)="","",IFERROR(LOOKUP(2,1/ISNUMBER(SEARCH($R$2:$R$25,Applications!J1402)),$S$2:$S$25),""))</f>
        <v/>
      </c>
      <c r="L1402" s="26">
        <f>IF(K1402="","",IF(COUNTIF(K$2:K1402,K1402)=1,COUNTIF(K$2:K$2000,K1402)+(2001-ROW())/100000,""))</f>
        <v/>
      </c>
      <c r="M1402" s="26">
        <f>IF(TRIM(Applications!D1402)="","",TRIM(LEFT(TRIM(Applications!D1402),FIND(",",TRIM(Applications!D1402)&amp;",")-1)))</f>
        <v/>
      </c>
      <c r="N1402" s="26">
        <f>IF(M1402="","",IF(LEN(TRIM(LEFT(TRIM(MID(TRIM(Applications!D1402),FIND(",",TRIM(Applications!D1402)&amp;",")+1,200)),FIND(",",TRIM(MID(TRIM(Applications!D1402),FIND(",",TRIM(Applications!D1402)&amp;",")+1,200))&amp;",")-1)))=2,UPPER(TRIM(LEFT(TRIM(MID(TRIM(Applications!D1402),FIND(",",TRIM(Applications!D1402)&amp;",")+1,200)),FIND(",",TRIM(MID(TRIM(Applications!D1402),FIND(",",TRIM(Applications!D1402)&amp;",")+1,200))&amp;",")-1))),IFERROR(VLOOKUP(LOWER(TRIM(LEFT(TRIM(MID(TRIM(Applications!D1402),FIND(",",TRIM(Applications!D1402)&amp;",")+1,200)),FIND(",",TRIM(MID(TRIM(Applications!D1402),FIND(",",TRIM(Applications!D1402)&amp;",")+1,200))&amp;",")-1))),$U$2:$V$67,2,FALSE),"")))</f>
        <v/>
      </c>
      <c r="O1402" s="26">
        <f>IF(M1402="","",IF(N1402="",M1402,M1402&amp;", "&amp;N1402))</f>
        <v/>
      </c>
      <c r="P1402" s="26">
        <f>IF(O1402="","",IF(COUNTIF(O$2:O1402,O1402)=1,COUNTIF(O$2:O$2000,O1402)+(2001-ROW())/100000,""))</f>
        <v/>
      </c>
    </row>
    <row r="1403">
      <c r="A1403" s="26">
        <f>IF(AND(ISNUMBER(Applications!A1403),ISNUMBER(Applications!M1403),OR(UPPER(TRIM(Applications!I1403))="INTERVIEWING",UPPER(TRIM(Applications!I1403))="REJECTED",UPPER(TRIM(Applications!I1403))="OFFER")),IF(Applications!M1403&gt;=Applications!A1403,Applications!M1403-Applications!A1403,""),"")</f>
        <v/>
      </c>
      <c r="B1403" s="26">
        <f>IF(AND(D1403=1,ISNUMBER(Applications!A1403)),WEEKDAY(Applications!A1403),"")</f>
        <v/>
      </c>
      <c r="C1403" s="27">
        <f>IF(AND(D1403=1,ISNUMBER(Applications!A1403)),Applications!A1403-WEEKDAY(Applications!A1403,3),"")</f>
        <v/>
      </c>
      <c r="D1403" s="26">
        <f>IF(OR(UPPER(TRIM(Applications!I1403))="APPLIED",UPPER(TRIM(Applications!I1403))="INTERVIEWING",UPPER(TRIM(Applications!I1403))="REJECTED",UPPER(TRIM(Applications!I1403))="OFFER"),1,0)</f>
        <v/>
      </c>
      <c r="E1403" s="26">
        <f>IF(AND(ISNUMBER(Applications!M1403),OR(N(Applications!O1403)&gt;0,UPPER(TRIM(Applications!I1403))="INTERVIEWING",UPPER(TRIM(Applications!I1403))="OFFER")),Applications!M1403-WEEKDAY(Applications!M1403,3),"")</f>
        <v/>
      </c>
      <c r="F1403" s="26">
        <f>IF(AND(UPPER(TRIM(Applications!I1403))="SKIPPED",ISNUMBER(Applications!A1403)),Applications!A1403-WEEKDAY(Applications!A1403,3),"")</f>
        <v/>
      </c>
      <c r="G1403" s="26">
        <f>IF(AND(UPPER(TRIM(Applications!I1403))="BOOKMARKED",ISNUMBER(Applications!A1403)),Applications!A1403-WEEKDAY(Applications!A1403,3),"")</f>
        <v/>
      </c>
      <c r="H1403" s="26">
        <f>IF(AND(UPPER(TRIM(Applications!I1403))="NOT APPLIED",ISNUMBER(Applications!A1403)),Applications!A1403-WEEKDAY(Applications!A1403,3),"")</f>
        <v/>
      </c>
      <c r="I1403" s="26">
        <f>IF(AND(UPPER(TRIM(Applications!I1403))="REJECTED",ISNUMBER(Applications!M1403)),Applications!M1403-WEEKDAY(Applications!M1403,3),"")</f>
        <v/>
      </c>
      <c r="J1403" s="26">
        <f>IF(AND(UPPER(TRIM(Applications!I1403))="OFFER",ISNUMBER(Applications!M1403)),Applications!M1403-WEEKDAY(Applications!M1403,3),"")</f>
        <v/>
      </c>
      <c r="K1403" s="26">
        <f>IF(TRIM(Applications!J1403)="","",IFERROR(LOOKUP(2,1/ISNUMBER(SEARCH($R$2:$R$25,Applications!J1403)),$S$2:$S$25),""))</f>
        <v/>
      </c>
      <c r="L1403" s="26">
        <f>IF(K1403="","",IF(COUNTIF(K$2:K1403,K1403)=1,COUNTIF(K$2:K$2000,K1403)+(2001-ROW())/100000,""))</f>
        <v/>
      </c>
      <c r="M1403" s="26">
        <f>IF(TRIM(Applications!D1403)="","",TRIM(LEFT(TRIM(Applications!D1403),FIND(",",TRIM(Applications!D1403)&amp;",")-1)))</f>
        <v/>
      </c>
      <c r="N1403" s="26">
        <f>IF(M1403="","",IF(LEN(TRIM(LEFT(TRIM(MID(TRIM(Applications!D1403),FIND(",",TRIM(Applications!D1403)&amp;",")+1,200)),FIND(",",TRIM(MID(TRIM(Applications!D1403),FIND(",",TRIM(Applications!D1403)&amp;",")+1,200))&amp;",")-1)))=2,UPPER(TRIM(LEFT(TRIM(MID(TRIM(Applications!D1403),FIND(",",TRIM(Applications!D1403)&amp;",")+1,200)),FIND(",",TRIM(MID(TRIM(Applications!D1403),FIND(",",TRIM(Applications!D1403)&amp;",")+1,200))&amp;",")-1))),IFERROR(VLOOKUP(LOWER(TRIM(LEFT(TRIM(MID(TRIM(Applications!D1403),FIND(",",TRIM(Applications!D1403)&amp;",")+1,200)),FIND(",",TRIM(MID(TRIM(Applications!D1403),FIND(",",TRIM(Applications!D1403)&amp;",")+1,200))&amp;",")-1))),$U$2:$V$67,2,FALSE),"")))</f>
        <v/>
      </c>
      <c r="O1403" s="26">
        <f>IF(M1403="","",IF(N1403="",M1403,M1403&amp;", "&amp;N1403))</f>
        <v/>
      </c>
      <c r="P1403" s="26">
        <f>IF(O1403="","",IF(COUNTIF(O$2:O1403,O1403)=1,COUNTIF(O$2:O$2000,O1403)+(2001-ROW())/100000,""))</f>
        <v/>
      </c>
    </row>
    <row r="1404">
      <c r="A1404" s="26">
        <f>IF(AND(ISNUMBER(Applications!A1404),ISNUMBER(Applications!M1404),OR(UPPER(TRIM(Applications!I1404))="INTERVIEWING",UPPER(TRIM(Applications!I1404))="REJECTED",UPPER(TRIM(Applications!I1404))="OFFER")),IF(Applications!M1404&gt;=Applications!A1404,Applications!M1404-Applications!A1404,""),"")</f>
        <v/>
      </c>
      <c r="B1404" s="26">
        <f>IF(AND(D1404=1,ISNUMBER(Applications!A1404)),WEEKDAY(Applications!A1404),"")</f>
        <v/>
      </c>
      <c r="C1404" s="27">
        <f>IF(AND(D1404=1,ISNUMBER(Applications!A1404)),Applications!A1404-WEEKDAY(Applications!A1404,3),"")</f>
        <v/>
      </c>
      <c r="D1404" s="26">
        <f>IF(OR(UPPER(TRIM(Applications!I1404))="APPLIED",UPPER(TRIM(Applications!I1404))="INTERVIEWING",UPPER(TRIM(Applications!I1404))="REJECTED",UPPER(TRIM(Applications!I1404))="OFFER"),1,0)</f>
        <v/>
      </c>
      <c r="E1404" s="26">
        <f>IF(AND(ISNUMBER(Applications!M1404),OR(N(Applications!O1404)&gt;0,UPPER(TRIM(Applications!I1404))="INTERVIEWING",UPPER(TRIM(Applications!I1404))="OFFER")),Applications!M1404-WEEKDAY(Applications!M1404,3),"")</f>
        <v/>
      </c>
      <c r="F1404" s="26">
        <f>IF(AND(UPPER(TRIM(Applications!I1404))="SKIPPED",ISNUMBER(Applications!A1404)),Applications!A1404-WEEKDAY(Applications!A1404,3),"")</f>
        <v/>
      </c>
      <c r="G1404" s="26">
        <f>IF(AND(UPPER(TRIM(Applications!I1404))="BOOKMARKED",ISNUMBER(Applications!A1404)),Applications!A1404-WEEKDAY(Applications!A1404,3),"")</f>
        <v/>
      </c>
      <c r="H1404" s="26">
        <f>IF(AND(UPPER(TRIM(Applications!I1404))="NOT APPLIED",ISNUMBER(Applications!A1404)),Applications!A1404-WEEKDAY(Applications!A1404,3),"")</f>
        <v/>
      </c>
      <c r="I1404" s="26">
        <f>IF(AND(UPPER(TRIM(Applications!I1404))="REJECTED",ISNUMBER(Applications!M1404)),Applications!M1404-WEEKDAY(Applications!M1404,3),"")</f>
        <v/>
      </c>
      <c r="J1404" s="26">
        <f>IF(AND(UPPER(TRIM(Applications!I1404))="OFFER",ISNUMBER(Applications!M1404)),Applications!M1404-WEEKDAY(Applications!M1404,3),"")</f>
        <v/>
      </c>
      <c r="K1404" s="26">
        <f>IF(TRIM(Applications!J1404)="","",IFERROR(LOOKUP(2,1/ISNUMBER(SEARCH($R$2:$R$25,Applications!J1404)),$S$2:$S$25),""))</f>
        <v/>
      </c>
      <c r="L1404" s="26">
        <f>IF(K1404="","",IF(COUNTIF(K$2:K1404,K1404)=1,COUNTIF(K$2:K$2000,K1404)+(2001-ROW())/100000,""))</f>
        <v/>
      </c>
      <c r="M1404" s="26">
        <f>IF(TRIM(Applications!D1404)="","",TRIM(LEFT(TRIM(Applications!D1404),FIND(",",TRIM(Applications!D1404)&amp;",")-1)))</f>
        <v/>
      </c>
      <c r="N1404" s="26">
        <f>IF(M1404="","",IF(LEN(TRIM(LEFT(TRIM(MID(TRIM(Applications!D1404),FIND(",",TRIM(Applications!D1404)&amp;",")+1,200)),FIND(",",TRIM(MID(TRIM(Applications!D1404),FIND(",",TRIM(Applications!D1404)&amp;",")+1,200))&amp;",")-1)))=2,UPPER(TRIM(LEFT(TRIM(MID(TRIM(Applications!D1404),FIND(",",TRIM(Applications!D1404)&amp;",")+1,200)),FIND(",",TRIM(MID(TRIM(Applications!D1404),FIND(",",TRIM(Applications!D1404)&amp;",")+1,200))&amp;",")-1))),IFERROR(VLOOKUP(LOWER(TRIM(LEFT(TRIM(MID(TRIM(Applications!D1404),FIND(",",TRIM(Applications!D1404)&amp;",")+1,200)),FIND(",",TRIM(MID(TRIM(Applications!D1404),FIND(",",TRIM(Applications!D1404)&amp;",")+1,200))&amp;",")-1))),$U$2:$V$67,2,FALSE),"")))</f>
        <v/>
      </c>
      <c r="O1404" s="26">
        <f>IF(M1404="","",IF(N1404="",M1404,M1404&amp;", "&amp;N1404))</f>
        <v/>
      </c>
      <c r="P1404" s="26">
        <f>IF(O1404="","",IF(COUNTIF(O$2:O1404,O1404)=1,COUNTIF(O$2:O$2000,O1404)+(2001-ROW())/100000,""))</f>
        <v/>
      </c>
    </row>
    <row r="1405">
      <c r="A1405" s="26">
        <f>IF(AND(ISNUMBER(Applications!A1405),ISNUMBER(Applications!M1405),OR(UPPER(TRIM(Applications!I1405))="INTERVIEWING",UPPER(TRIM(Applications!I1405))="REJECTED",UPPER(TRIM(Applications!I1405))="OFFER")),IF(Applications!M1405&gt;=Applications!A1405,Applications!M1405-Applications!A1405,""),"")</f>
        <v/>
      </c>
      <c r="B1405" s="26">
        <f>IF(AND(D1405=1,ISNUMBER(Applications!A1405)),WEEKDAY(Applications!A1405),"")</f>
        <v/>
      </c>
      <c r="C1405" s="27">
        <f>IF(AND(D1405=1,ISNUMBER(Applications!A1405)),Applications!A1405-WEEKDAY(Applications!A1405,3),"")</f>
        <v/>
      </c>
      <c r="D1405" s="26">
        <f>IF(OR(UPPER(TRIM(Applications!I1405))="APPLIED",UPPER(TRIM(Applications!I1405))="INTERVIEWING",UPPER(TRIM(Applications!I1405))="REJECTED",UPPER(TRIM(Applications!I1405))="OFFER"),1,0)</f>
        <v/>
      </c>
      <c r="E1405" s="26">
        <f>IF(AND(ISNUMBER(Applications!M1405),OR(N(Applications!O1405)&gt;0,UPPER(TRIM(Applications!I1405))="INTERVIEWING",UPPER(TRIM(Applications!I1405))="OFFER")),Applications!M1405-WEEKDAY(Applications!M1405,3),"")</f>
        <v/>
      </c>
      <c r="F1405" s="26">
        <f>IF(AND(UPPER(TRIM(Applications!I1405))="SKIPPED",ISNUMBER(Applications!A1405)),Applications!A1405-WEEKDAY(Applications!A1405,3),"")</f>
        <v/>
      </c>
      <c r="G1405" s="26">
        <f>IF(AND(UPPER(TRIM(Applications!I1405))="BOOKMARKED",ISNUMBER(Applications!A1405)),Applications!A1405-WEEKDAY(Applications!A1405,3),"")</f>
        <v/>
      </c>
      <c r="H1405" s="26">
        <f>IF(AND(UPPER(TRIM(Applications!I1405))="NOT APPLIED",ISNUMBER(Applications!A1405)),Applications!A1405-WEEKDAY(Applications!A1405,3),"")</f>
        <v/>
      </c>
      <c r="I1405" s="26">
        <f>IF(AND(UPPER(TRIM(Applications!I1405))="REJECTED",ISNUMBER(Applications!M1405)),Applications!M1405-WEEKDAY(Applications!M1405,3),"")</f>
        <v/>
      </c>
      <c r="J1405" s="26">
        <f>IF(AND(UPPER(TRIM(Applications!I1405))="OFFER",ISNUMBER(Applications!M1405)),Applications!M1405-WEEKDAY(Applications!M1405,3),"")</f>
        <v/>
      </c>
      <c r="K1405" s="26">
        <f>IF(TRIM(Applications!J1405)="","",IFERROR(LOOKUP(2,1/ISNUMBER(SEARCH($R$2:$R$25,Applications!J1405)),$S$2:$S$25),""))</f>
        <v/>
      </c>
      <c r="L1405" s="26">
        <f>IF(K1405="","",IF(COUNTIF(K$2:K1405,K1405)=1,COUNTIF(K$2:K$2000,K1405)+(2001-ROW())/100000,""))</f>
        <v/>
      </c>
      <c r="M1405" s="26">
        <f>IF(TRIM(Applications!D1405)="","",TRIM(LEFT(TRIM(Applications!D1405),FIND(",",TRIM(Applications!D1405)&amp;",")-1)))</f>
        <v/>
      </c>
      <c r="N1405" s="26">
        <f>IF(M1405="","",IF(LEN(TRIM(LEFT(TRIM(MID(TRIM(Applications!D1405),FIND(",",TRIM(Applications!D1405)&amp;",")+1,200)),FIND(",",TRIM(MID(TRIM(Applications!D1405),FIND(",",TRIM(Applications!D1405)&amp;",")+1,200))&amp;",")-1)))=2,UPPER(TRIM(LEFT(TRIM(MID(TRIM(Applications!D1405),FIND(",",TRIM(Applications!D1405)&amp;",")+1,200)),FIND(",",TRIM(MID(TRIM(Applications!D1405),FIND(",",TRIM(Applications!D1405)&amp;",")+1,200))&amp;",")-1))),IFERROR(VLOOKUP(LOWER(TRIM(LEFT(TRIM(MID(TRIM(Applications!D1405),FIND(",",TRIM(Applications!D1405)&amp;",")+1,200)),FIND(",",TRIM(MID(TRIM(Applications!D1405),FIND(",",TRIM(Applications!D1405)&amp;",")+1,200))&amp;",")-1))),$U$2:$V$67,2,FALSE),"")))</f>
        <v/>
      </c>
      <c r="O1405" s="26">
        <f>IF(M1405="","",IF(N1405="",M1405,M1405&amp;", "&amp;N1405))</f>
        <v/>
      </c>
      <c r="P1405" s="26">
        <f>IF(O1405="","",IF(COUNTIF(O$2:O1405,O1405)=1,COUNTIF(O$2:O$2000,O1405)+(2001-ROW())/100000,""))</f>
        <v/>
      </c>
    </row>
    <row r="1406">
      <c r="A1406" s="26">
        <f>IF(AND(ISNUMBER(Applications!A1406),ISNUMBER(Applications!M1406),OR(UPPER(TRIM(Applications!I1406))="INTERVIEWING",UPPER(TRIM(Applications!I1406))="REJECTED",UPPER(TRIM(Applications!I1406))="OFFER")),IF(Applications!M1406&gt;=Applications!A1406,Applications!M1406-Applications!A1406,""),"")</f>
        <v/>
      </c>
      <c r="B1406" s="26">
        <f>IF(AND(D1406=1,ISNUMBER(Applications!A1406)),WEEKDAY(Applications!A1406),"")</f>
        <v/>
      </c>
      <c r="C1406" s="27">
        <f>IF(AND(D1406=1,ISNUMBER(Applications!A1406)),Applications!A1406-WEEKDAY(Applications!A1406,3),"")</f>
        <v/>
      </c>
      <c r="D1406" s="26">
        <f>IF(OR(UPPER(TRIM(Applications!I1406))="APPLIED",UPPER(TRIM(Applications!I1406))="INTERVIEWING",UPPER(TRIM(Applications!I1406))="REJECTED",UPPER(TRIM(Applications!I1406))="OFFER"),1,0)</f>
        <v/>
      </c>
      <c r="E1406" s="26">
        <f>IF(AND(ISNUMBER(Applications!M1406),OR(N(Applications!O1406)&gt;0,UPPER(TRIM(Applications!I1406))="INTERVIEWING",UPPER(TRIM(Applications!I1406))="OFFER")),Applications!M1406-WEEKDAY(Applications!M1406,3),"")</f>
        <v/>
      </c>
      <c r="F1406" s="26">
        <f>IF(AND(UPPER(TRIM(Applications!I1406))="SKIPPED",ISNUMBER(Applications!A1406)),Applications!A1406-WEEKDAY(Applications!A1406,3),"")</f>
        <v/>
      </c>
      <c r="G1406" s="26">
        <f>IF(AND(UPPER(TRIM(Applications!I1406))="BOOKMARKED",ISNUMBER(Applications!A1406)),Applications!A1406-WEEKDAY(Applications!A1406,3),"")</f>
        <v/>
      </c>
      <c r="H1406" s="26">
        <f>IF(AND(UPPER(TRIM(Applications!I1406))="NOT APPLIED",ISNUMBER(Applications!A1406)),Applications!A1406-WEEKDAY(Applications!A1406,3),"")</f>
        <v/>
      </c>
      <c r="I1406" s="26">
        <f>IF(AND(UPPER(TRIM(Applications!I1406))="REJECTED",ISNUMBER(Applications!M1406)),Applications!M1406-WEEKDAY(Applications!M1406,3),"")</f>
        <v/>
      </c>
      <c r="J1406" s="26">
        <f>IF(AND(UPPER(TRIM(Applications!I1406))="OFFER",ISNUMBER(Applications!M1406)),Applications!M1406-WEEKDAY(Applications!M1406,3),"")</f>
        <v/>
      </c>
      <c r="K1406" s="26">
        <f>IF(TRIM(Applications!J1406)="","",IFERROR(LOOKUP(2,1/ISNUMBER(SEARCH($R$2:$R$25,Applications!J1406)),$S$2:$S$25),""))</f>
        <v/>
      </c>
      <c r="L1406" s="26">
        <f>IF(K1406="","",IF(COUNTIF(K$2:K1406,K1406)=1,COUNTIF(K$2:K$2000,K1406)+(2001-ROW())/100000,""))</f>
        <v/>
      </c>
      <c r="M1406" s="26">
        <f>IF(TRIM(Applications!D1406)="","",TRIM(LEFT(TRIM(Applications!D1406),FIND(",",TRIM(Applications!D1406)&amp;",")-1)))</f>
        <v/>
      </c>
      <c r="N1406" s="26">
        <f>IF(M1406="","",IF(LEN(TRIM(LEFT(TRIM(MID(TRIM(Applications!D1406),FIND(",",TRIM(Applications!D1406)&amp;",")+1,200)),FIND(",",TRIM(MID(TRIM(Applications!D1406),FIND(",",TRIM(Applications!D1406)&amp;",")+1,200))&amp;",")-1)))=2,UPPER(TRIM(LEFT(TRIM(MID(TRIM(Applications!D1406),FIND(",",TRIM(Applications!D1406)&amp;",")+1,200)),FIND(",",TRIM(MID(TRIM(Applications!D1406),FIND(",",TRIM(Applications!D1406)&amp;",")+1,200))&amp;",")-1))),IFERROR(VLOOKUP(LOWER(TRIM(LEFT(TRIM(MID(TRIM(Applications!D1406),FIND(",",TRIM(Applications!D1406)&amp;",")+1,200)),FIND(",",TRIM(MID(TRIM(Applications!D1406),FIND(",",TRIM(Applications!D1406)&amp;",")+1,200))&amp;",")-1))),$U$2:$V$67,2,FALSE),"")))</f>
        <v/>
      </c>
      <c r="O1406" s="26">
        <f>IF(M1406="","",IF(N1406="",M1406,M1406&amp;", "&amp;N1406))</f>
        <v/>
      </c>
      <c r="P1406" s="26">
        <f>IF(O1406="","",IF(COUNTIF(O$2:O1406,O1406)=1,COUNTIF(O$2:O$2000,O1406)+(2001-ROW())/100000,""))</f>
        <v/>
      </c>
    </row>
    <row r="1407">
      <c r="A1407" s="26">
        <f>IF(AND(ISNUMBER(Applications!A1407),ISNUMBER(Applications!M1407),OR(UPPER(TRIM(Applications!I1407))="INTERVIEWING",UPPER(TRIM(Applications!I1407))="REJECTED",UPPER(TRIM(Applications!I1407))="OFFER")),IF(Applications!M1407&gt;=Applications!A1407,Applications!M1407-Applications!A1407,""),"")</f>
        <v/>
      </c>
      <c r="B1407" s="26">
        <f>IF(AND(D1407=1,ISNUMBER(Applications!A1407)),WEEKDAY(Applications!A1407),"")</f>
        <v/>
      </c>
      <c r="C1407" s="27">
        <f>IF(AND(D1407=1,ISNUMBER(Applications!A1407)),Applications!A1407-WEEKDAY(Applications!A1407,3),"")</f>
        <v/>
      </c>
      <c r="D1407" s="26">
        <f>IF(OR(UPPER(TRIM(Applications!I1407))="APPLIED",UPPER(TRIM(Applications!I1407))="INTERVIEWING",UPPER(TRIM(Applications!I1407))="REJECTED",UPPER(TRIM(Applications!I1407))="OFFER"),1,0)</f>
        <v/>
      </c>
      <c r="E1407" s="26">
        <f>IF(AND(ISNUMBER(Applications!M1407),OR(N(Applications!O1407)&gt;0,UPPER(TRIM(Applications!I1407))="INTERVIEWING",UPPER(TRIM(Applications!I1407))="OFFER")),Applications!M1407-WEEKDAY(Applications!M1407,3),"")</f>
        <v/>
      </c>
      <c r="F1407" s="26">
        <f>IF(AND(UPPER(TRIM(Applications!I1407))="SKIPPED",ISNUMBER(Applications!A1407)),Applications!A1407-WEEKDAY(Applications!A1407,3),"")</f>
        <v/>
      </c>
      <c r="G1407" s="26">
        <f>IF(AND(UPPER(TRIM(Applications!I1407))="BOOKMARKED",ISNUMBER(Applications!A1407)),Applications!A1407-WEEKDAY(Applications!A1407,3),"")</f>
        <v/>
      </c>
      <c r="H1407" s="26">
        <f>IF(AND(UPPER(TRIM(Applications!I1407))="NOT APPLIED",ISNUMBER(Applications!A1407)),Applications!A1407-WEEKDAY(Applications!A1407,3),"")</f>
        <v/>
      </c>
      <c r="I1407" s="26">
        <f>IF(AND(UPPER(TRIM(Applications!I1407))="REJECTED",ISNUMBER(Applications!M1407)),Applications!M1407-WEEKDAY(Applications!M1407,3),"")</f>
        <v/>
      </c>
      <c r="J1407" s="26">
        <f>IF(AND(UPPER(TRIM(Applications!I1407))="OFFER",ISNUMBER(Applications!M1407)),Applications!M1407-WEEKDAY(Applications!M1407,3),"")</f>
        <v/>
      </c>
      <c r="K1407" s="26">
        <f>IF(TRIM(Applications!J1407)="","",IFERROR(LOOKUP(2,1/ISNUMBER(SEARCH($R$2:$R$25,Applications!J1407)),$S$2:$S$25),""))</f>
        <v/>
      </c>
      <c r="L1407" s="26">
        <f>IF(K1407="","",IF(COUNTIF(K$2:K1407,K1407)=1,COUNTIF(K$2:K$2000,K1407)+(2001-ROW())/100000,""))</f>
        <v/>
      </c>
      <c r="M1407" s="26">
        <f>IF(TRIM(Applications!D1407)="","",TRIM(LEFT(TRIM(Applications!D1407),FIND(",",TRIM(Applications!D1407)&amp;",")-1)))</f>
        <v/>
      </c>
      <c r="N1407" s="26">
        <f>IF(M1407="","",IF(LEN(TRIM(LEFT(TRIM(MID(TRIM(Applications!D1407),FIND(",",TRIM(Applications!D1407)&amp;",")+1,200)),FIND(",",TRIM(MID(TRIM(Applications!D1407),FIND(",",TRIM(Applications!D1407)&amp;",")+1,200))&amp;",")-1)))=2,UPPER(TRIM(LEFT(TRIM(MID(TRIM(Applications!D1407),FIND(",",TRIM(Applications!D1407)&amp;",")+1,200)),FIND(",",TRIM(MID(TRIM(Applications!D1407),FIND(",",TRIM(Applications!D1407)&amp;",")+1,200))&amp;",")-1))),IFERROR(VLOOKUP(LOWER(TRIM(LEFT(TRIM(MID(TRIM(Applications!D1407),FIND(",",TRIM(Applications!D1407)&amp;",")+1,200)),FIND(",",TRIM(MID(TRIM(Applications!D1407),FIND(",",TRIM(Applications!D1407)&amp;",")+1,200))&amp;",")-1))),$U$2:$V$67,2,FALSE),"")))</f>
        <v/>
      </c>
      <c r="O1407" s="26">
        <f>IF(M1407="","",IF(N1407="",M1407,M1407&amp;", "&amp;N1407))</f>
        <v/>
      </c>
      <c r="P1407" s="26">
        <f>IF(O1407="","",IF(COUNTIF(O$2:O1407,O1407)=1,COUNTIF(O$2:O$2000,O1407)+(2001-ROW())/100000,""))</f>
        <v/>
      </c>
    </row>
    <row r="1408">
      <c r="A1408" s="26">
        <f>IF(AND(ISNUMBER(Applications!A1408),ISNUMBER(Applications!M1408),OR(UPPER(TRIM(Applications!I1408))="INTERVIEWING",UPPER(TRIM(Applications!I1408))="REJECTED",UPPER(TRIM(Applications!I1408))="OFFER")),IF(Applications!M1408&gt;=Applications!A1408,Applications!M1408-Applications!A1408,""),"")</f>
        <v/>
      </c>
      <c r="B1408" s="26">
        <f>IF(AND(D1408=1,ISNUMBER(Applications!A1408)),WEEKDAY(Applications!A1408),"")</f>
        <v/>
      </c>
      <c r="C1408" s="27">
        <f>IF(AND(D1408=1,ISNUMBER(Applications!A1408)),Applications!A1408-WEEKDAY(Applications!A1408,3),"")</f>
        <v/>
      </c>
      <c r="D1408" s="26">
        <f>IF(OR(UPPER(TRIM(Applications!I1408))="APPLIED",UPPER(TRIM(Applications!I1408))="INTERVIEWING",UPPER(TRIM(Applications!I1408))="REJECTED",UPPER(TRIM(Applications!I1408))="OFFER"),1,0)</f>
        <v/>
      </c>
      <c r="E1408" s="26">
        <f>IF(AND(ISNUMBER(Applications!M1408),OR(N(Applications!O1408)&gt;0,UPPER(TRIM(Applications!I1408))="INTERVIEWING",UPPER(TRIM(Applications!I1408))="OFFER")),Applications!M1408-WEEKDAY(Applications!M1408,3),"")</f>
        <v/>
      </c>
      <c r="F1408" s="26">
        <f>IF(AND(UPPER(TRIM(Applications!I1408))="SKIPPED",ISNUMBER(Applications!A1408)),Applications!A1408-WEEKDAY(Applications!A1408,3),"")</f>
        <v/>
      </c>
      <c r="G1408" s="26">
        <f>IF(AND(UPPER(TRIM(Applications!I1408))="BOOKMARKED",ISNUMBER(Applications!A1408)),Applications!A1408-WEEKDAY(Applications!A1408,3),"")</f>
        <v/>
      </c>
      <c r="H1408" s="26">
        <f>IF(AND(UPPER(TRIM(Applications!I1408))="NOT APPLIED",ISNUMBER(Applications!A1408)),Applications!A1408-WEEKDAY(Applications!A1408,3),"")</f>
        <v/>
      </c>
      <c r="I1408" s="26">
        <f>IF(AND(UPPER(TRIM(Applications!I1408))="REJECTED",ISNUMBER(Applications!M1408)),Applications!M1408-WEEKDAY(Applications!M1408,3),"")</f>
        <v/>
      </c>
      <c r="J1408" s="26">
        <f>IF(AND(UPPER(TRIM(Applications!I1408))="OFFER",ISNUMBER(Applications!M1408)),Applications!M1408-WEEKDAY(Applications!M1408,3),"")</f>
        <v/>
      </c>
      <c r="K1408" s="26">
        <f>IF(TRIM(Applications!J1408)="","",IFERROR(LOOKUP(2,1/ISNUMBER(SEARCH($R$2:$R$25,Applications!J1408)),$S$2:$S$25),""))</f>
        <v/>
      </c>
      <c r="L1408" s="26">
        <f>IF(K1408="","",IF(COUNTIF(K$2:K1408,K1408)=1,COUNTIF(K$2:K$2000,K1408)+(2001-ROW())/100000,""))</f>
        <v/>
      </c>
      <c r="M1408" s="26">
        <f>IF(TRIM(Applications!D1408)="","",TRIM(LEFT(TRIM(Applications!D1408),FIND(",",TRIM(Applications!D1408)&amp;",")-1)))</f>
        <v/>
      </c>
      <c r="N1408" s="26">
        <f>IF(M1408="","",IF(LEN(TRIM(LEFT(TRIM(MID(TRIM(Applications!D1408),FIND(",",TRIM(Applications!D1408)&amp;",")+1,200)),FIND(",",TRIM(MID(TRIM(Applications!D1408),FIND(",",TRIM(Applications!D1408)&amp;",")+1,200))&amp;",")-1)))=2,UPPER(TRIM(LEFT(TRIM(MID(TRIM(Applications!D1408),FIND(",",TRIM(Applications!D1408)&amp;",")+1,200)),FIND(",",TRIM(MID(TRIM(Applications!D1408),FIND(",",TRIM(Applications!D1408)&amp;",")+1,200))&amp;",")-1))),IFERROR(VLOOKUP(LOWER(TRIM(LEFT(TRIM(MID(TRIM(Applications!D1408),FIND(",",TRIM(Applications!D1408)&amp;",")+1,200)),FIND(",",TRIM(MID(TRIM(Applications!D1408),FIND(",",TRIM(Applications!D1408)&amp;",")+1,200))&amp;",")-1))),$U$2:$V$67,2,FALSE),"")))</f>
        <v/>
      </c>
      <c r="O1408" s="26">
        <f>IF(M1408="","",IF(N1408="",M1408,M1408&amp;", "&amp;N1408))</f>
        <v/>
      </c>
      <c r="P1408" s="26">
        <f>IF(O1408="","",IF(COUNTIF(O$2:O1408,O1408)=1,COUNTIF(O$2:O$2000,O1408)+(2001-ROW())/100000,""))</f>
        <v/>
      </c>
    </row>
    <row r="1409">
      <c r="A1409" s="26">
        <f>IF(AND(ISNUMBER(Applications!A1409),ISNUMBER(Applications!M1409),OR(UPPER(TRIM(Applications!I1409))="INTERVIEWING",UPPER(TRIM(Applications!I1409))="REJECTED",UPPER(TRIM(Applications!I1409))="OFFER")),IF(Applications!M1409&gt;=Applications!A1409,Applications!M1409-Applications!A1409,""),"")</f>
        <v/>
      </c>
      <c r="B1409" s="26">
        <f>IF(AND(D1409=1,ISNUMBER(Applications!A1409)),WEEKDAY(Applications!A1409),"")</f>
        <v/>
      </c>
      <c r="C1409" s="27">
        <f>IF(AND(D1409=1,ISNUMBER(Applications!A1409)),Applications!A1409-WEEKDAY(Applications!A1409,3),"")</f>
        <v/>
      </c>
      <c r="D1409" s="26">
        <f>IF(OR(UPPER(TRIM(Applications!I1409))="APPLIED",UPPER(TRIM(Applications!I1409))="INTERVIEWING",UPPER(TRIM(Applications!I1409))="REJECTED",UPPER(TRIM(Applications!I1409))="OFFER"),1,0)</f>
        <v/>
      </c>
      <c r="E1409" s="26">
        <f>IF(AND(ISNUMBER(Applications!M1409),OR(N(Applications!O1409)&gt;0,UPPER(TRIM(Applications!I1409))="INTERVIEWING",UPPER(TRIM(Applications!I1409))="OFFER")),Applications!M1409-WEEKDAY(Applications!M1409,3),"")</f>
        <v/>
      </c>
      <c r="F1409" s="26">
        <f>IF(AND(UPPER(TRIM(Applications!I1409))="SKIPPED",ISNUMBER(Applications!A1409)),Applications!A1409-WEEKDAY(Applications!A1409,3),"")</f>
        <v/>
      </c>
      <c r="G1409" s="26">
        <f>IF(AND(UPPER(TRIM(Applications!I1409))="BOOKMARKED",ISNUMBER(Applications!A1409)),Applications!A1409-WEEKDAY(Applications!A1409,3),"")</f>
        <v/>
      </c>
      <c r="H1409" s="26">
        <f>IF(AND(UPPER(TRIM(Applications!I1409))="NOT APPLIED",ISNUMBER(Applications!A1409)),Applications!A1409-WEEKDAY(Applications!A1409,3),"")</f>
        <v/>
      </c>
      <c r="I1409" s="26">
        <f>IF(AND(UPPER(TRIM(Applications!I1409))="REJECTED",ISNUMBER(Applications!M1409)),Applications!M1409-WEEKDAY(Applications!M1409,3),"")</f>
        <v/>
      </c>
      <c r="J1409" s="26">
        <f>IF(AND(UPPER(TRIM(Applications!I1409))="OFFER",ISNUMBER(Applications!M1409)),Applications!M1409-WEEKDAY(Applications!M1409,3),"")</f>
        <v/>
      </c>
      <c r="K1409" s="26">
        <f>IF(TRIM(Applications!J1409)="","",IFERROR(LOOKUP(2,1/ISNUMBER(SEARCH($R$2:$R$25,Applications!J1409)),$S$2:$S$25),""))</f>
        <v/>
      </c>
      <c r="L1409" s="26">
        <f>IF(K1409="","",IF(COUNTIF(K$2:K1409,K1409)=1,COUNTIF(K$2:K$2000,K1409)+(2001-ROW())/100000,""))</f>
        <v/>
      </c>
      <c r="M1409" s="26">
        <f>IF(TRIM(Applications!D1409)="","",TRIM(LEFT(TRIM(Applications!D1409),FIND(",",TRIM(Applications!D1409)&amp;",")-1)))</f>
        <v/>
      </c>
      <c r="N1409" s="26">
        <f>IF(M1409="","",IF(LEN(TRIM(LEFT(TRIM(MID(TRIM(Applications!D1409),FIND(",",TRIM(Applications!D1409)&amp;",")+1,200)),FIND(",",TRIM(MID(TRIM(Applications!D1409),FIND(",",TRIM(Applications!D1409)&amp;",")+1,200))&amp;",")-1)))=2,UPPER(TRIM(LEFT(TRIM(MID(TRIM(Applications!D1409),FIND(",",TRIM(Applications!D1409)&amp;",")+1,200)),FIND(",",TRIM(MID(TRIM(Applications!D1409),FIND(",",TRIM(Applications!D1409)&amp;",")+1,200))&amp;",")-1))),IFERROR(VLOOKUP(LOWER(TRIM(LEFT(TRIM(MID(TRIM(Applications!D1409),FIND(",",TRIM(Applications!D1409)&amp;",")+1,200)),FIND(",",TRIM(MID(TRIM(Applications!D1409),FIND(",",TRIM(Applications!D1409)&amp;",")+1,200))&amp;",")-1))),$U$2:$V$67,2,FALSE),"")))</f>
        <v/>
      </c>
      <c r="O1409" s="26">
        <f>IF(M1409="","",IF(N1409="",M1409,M1409&amp;", "&amp;N1409))</f>
        <v/>
      </c>
      <c r="P1409" s="26">
        <f>IF(O1409="","",IF(COUNTIF(O$2:O1409,O1409)=1,COUNTIF(O$2:O$2000,O1409)+(2001-ROW())/100000,""))</f>
        <v/>
      </c>
    </row>
    <row r="1410">
      <c r="A1410" s="26">
        <f>IF(AND(ISNUMBER(Applications!A1410),ISNUMBER(Applications!M1410),OR(UPPER(TRIM(Applications!I1410))="INTERVIEWING",UPPER(TRIM(Applications!I1410))="REJECTED",UPPER(TRIM(Applications!I1410))="OFFER")),IF(Applications!M1410&gt;=Applications!A1410,Applications!M1410-Applications!A1410,""),"")</f>
        <v/>
      </c>
      <c r="B1410" s="26">
        <f>IF(AND(D1410=1,ISNUMBER(Applications!A1410)),WEEKDAY(Applications!A1410),"")</f>
        <v/>
      </c>
      <c r="C1410" s="27">
        <f>IF(AND(D1410=1,ISNUMBER(Applications!A1410)),Applications!A1410-WEEKDAY(Applications!A1410,3),"")</f>
        <v/>
      </c>
      <c r="D1410" s="26">
        <f>IF(OR(UPPER(TRIM(Applications!I1410))="APPLIED",UPPER(TRIM(Applications!I1410))="INTERVIEWING",UPPER(TRIM(Applications!I1410))="REJECTED",UPPER(TRIM(Applications!I1410))="OFFER"),1,0)</f>
        <v/>
      </c>
      <c r="E1410" s="26">
        <f>IF(AND(ISNUMBER(Applications!M1410),OR(N(Applications!O1410)&gt;0,UPPER(TRIM(Applications!I1410))="INTERVIEWING",UPPER(TRIM(Applications!I1410))="OFFER")),Applications!M1410-WEEKDAY(Applications!M1410,3),"")</f>
        <v/>
      </c>
      <c r="F1410" s="26">
        <f>IF(AND(UPPER(TRIM(Applications!I1410))="SKIPPED",ISNUMBER(Applications!A1410)),Applications!A1410-WEEKDAY(Applications!A1410,3),"")</f>
        <v/>
      </c>
      <c r="G1410" s="26">
        <f>IF(AND(UPPER(TRIM(Applications!I1410))="BOOKMARKED",ISNUMBER(Applications!A1410)),Applications!A1410-WEEKDAY(Applications!A1410,3),"")</f>
        <v/>
      </c>
      <c r="H1410" s="26">
        <f>IF(AND(UPPER(TRIM(Applications!I1410))="NOT APPLIED",ISNUMBER(Applications!A1410)),Applications!A1410-WEEKDAY(Applications!A1410,3),"")</f>
        <v/>
      </c>
      <c r="I1410" s="26">
        <f>IF(AND(UPPER(TRIM(Applications!I1410))="REJECTED",ISNUMBER(Applications!M1410)),Applications!M1410-WEEKDAY(Applications!M1410,3),"")</f>
        <v/>
      </c>
      <c r="J1410" s="26">
        <f>IF(AND(UPPER(TRIM(Applications!I1410))="OFFER",ISNUMBER(Applications!M1410)),Applications!M1410-WEEKDAY(Applications!M1410,3),"")</f>
        <v/>
      </c>
      <c r="K1410" s="26">
        <f>IF(TRIM(Applications!J1410)="","",IFERROR(LOOKUP(2,1/ISNUMBER(SEARCH($R$2:$R$25,Applications!J1410)),$S$2:$S$25),""))</f>
        <v/>
      </c>
      <c r="L1410" s="26">
        <f>IF(K1410="","",IF(COUNTIF(K$2:K1410,K1410)=1,COUNTIF(K$2:K$2000,K1410)+(2001-ROW())/100000,""))</f>
        <v/>
      </c>
      <c r="M1410" s="26">
        <f>IF(TRIM(Applications!D1410)="","",TRIM(LEFT(TRIM(Applications!D1410),FIND(",",TRIM(Applications!D1410)&amp;",")-1)))</f>
        <v/>
      </c>
      <c r="N1410" s="26">
        <f>IF(M1410="","",IF(LEN(TRIM(LEFT(TRIM(MID(TRIM(Applications!D1410),FIND(",",TRIM(Applications!D1410)&amp;",")+1,200)),FIND(",",TRIM(MID(TRIM(Applications!D1410),FIND(",",TRIM(Applications!D1410)&amp;",")+1,200))&amp;",")-1)))=2,UPPER(TRIM(LEFT(TRIM(MID(TRIM(Applications!D1410),FIND(",",TRIM(Applications!D1410)&amp;",")+1,200)),FIND(",",TRIM(MID(TRIM(Applications!D1410),FIND(",",TRIM(Applications!D1410)&amp;",")+1,200))&amp;",")-1))),IFERROR(VLOOKUP(LOWER(TRIM(LEFT(TRIM(MID(TRIM(Applications!D1410),FIND(",",TRIM(Applications!D1410)&amp;",")+1,200)),FIND(",",TRIM(MID(TRIM(Applications!D1410),FIND(",",TRIM(Applications!D1410)&amp;",")+1,200))&amp;",")-1))),$U$2:$V$67,2,FALSE),"")))</f>
        <v/>
      </c>
      <c r="O1410" s="26">
        <f>IF(M1410="","",IF(N1410="",M1410,M1410&amp;", "&amp;N1410))</f>
        <v/>
      </c>
      <c r="P1410" s="26">
        <f>IF(O1410="","",IF(COUNTIF(O$2:O1410,O1410)=1,COUNTIF(O$2:O$2000,O1410)+(2001-ROW())/100000,""))</f>
        <v/>
      </c>
    </row>
    <row r="1411">
      <c r="A1411" s="26">
        <f>IF(AND(ISNUMBER(Applications!A1411),ISNUMBER(Applications!M1411),OR(UPPER(TRIM(Applications!I1411))="INTERVIEWING",UPPER(TRIM(Applications!I1411))="REJECTED",UPPER(TRIM(Applications!I1411))="OFFER")),IF(Applications!M1411&gt;=Applications!A1411,Applications!M1411-Applications!A1411,""),"")</f>
        <v/>
      </c>
      <c r="B1411" s="26">
        <f>IF(AND(D1411=1,ISNUMBER(Applications!A1411)),WEEKDAY(Applications!A1411),"")</f>
        <v/>
      </c>
      <c r="C1411" s="27">
        <f>IF(AND(D1411=1,ISNUMBER(Applications!A1411)),Applications!A1411-WEEKDAY(Applications!A1411,3),"")</f>
        <v/>
      </c>
      <c r="D1411" s="26">
        <f>IF(OR(UPPER(TRIM(Applications!I1411))="APPLIED",UPPER(TRIM(Applications!I1411))="INTERVIEWING",UPPER(TRIM(Applications!I1411))="REJECTED",UPPER(TRIM(Applications!I1411))="OFFER"),1,0)</f>
        <v/>
      </c>
      <c r="E1411" s="26">
        <f>IF(AND(ISNUMBER(Applications!M1411),OR(N(Applications!O1411)&gt;0,UPPER(TRIM(Applications!I1411))="INTERVIEWING",UPPER(TRIM(Applications!I1411))="OFFER")),Applications!M1411-WEEKDAY(Applications!M1411,3),"")</f>
        <v/>
      </c>
      <c r="F1411" s="26">
        <f>IF(AND(UPPER(TRIM(Applications!I1411))="SKIPPED",ISNUMBER(Applications!A1411)),Applications!A1411-WEEKDAY(Applications!A1411,3),"")</f>
        <v/>
      </c>
      <c r="G1411" s="26">
        <f>IF(AND(UPPER(TRIM(Applications!I1411))="BOOKMARKED",ISNUMBER(Applications!A1411)),Applications!A1411-WEEKDAY(Applications!A1411,3),"")</f>
        <v/>
      </c>
      <c r="H1411" s="26">
        <f>IF(AND(UPPER(TRIM(Applications!I1411))="NOT APPLIED",ISNUMBER(Applications!A1411)),Applications!A1411-WEEKDAY(Applications!A1411,3),"")</f>
        <v/>
      </c>
      <c r="I1411" s="26">
        <f>IF(AND(UPPER(TRIM(Applications!I1411))="REJECTED",ISNUMBER(Applications!M1411)),Applications!M1411-WEEKDAY(Applications!M1411,3),"")</f>
        <v/>
      </c>
      <c r="J1411" s="26">
        <f>IF(AND(UPPER(TRIM(Applications!I1411))="OFFER",ISNUMBER(Applications!M1411)),Applications!M1411-WEEKDAY(Applications!M1411,3),"")</f>
        <v/>
      </c>
      <c r="K1411" s="26">
        <f>IF(TRIM(Applications!J1411)="","",IFERROR(LOOKUP(2,1/ISNUMBER(SEARCH($R$2:$R$25,Applications!J1411)),$S$2:$S$25),""))</f>
        <v/>
      </c>
      <c r="L1411" s="26">
        <f>IF(K1411="","",IF(COUNTIF(K$2:K1411,K1411)=1,COUNTIF(K$2:K$2000,K1411)+(2001-ROW())/100000,""))</f>
        <v/>
      </c>
      <c r="M1411" s="26">
        <f>IF(TRIM(Applications!D1411)="","",TRIM(LEFT(TRIM(Applications!D1411),FIND(",",TRIM(Applications!D1411)&amp;",")-1)))</f>
        <v/>
      </c>
      <c r="N1411" s="26">
        <f>IF(M1411="","",IF(LEN(TRIM(LEFT(TRIM(MID(TRIM(Applications!D1411),FIND(",",TRIM(Applications!D1411)&amp;",")+1,200)),FIND(",",TRIM(MID(TRIM(Applications!D1411),FIND(",",TRIM(Applications!D1411)&amp;",")+1,200))&amp;",")-1)))=2,UPPER(TRIM(LEFT(TRIM(MID(TRIM(Applications!D1411),FIND(",",TRIM(Applications!D1411)&amp;",")+1,200)),FIND(",",TRIM(MID(TRIM(Applications!D1411),FIND(",",TRIM(Applications!D1411)&amp;",")+1,200))&amp;",")-1))),IFERROR(VLOOKUP(LOWER(TRIM(LEFT(TRIM(MID(TRIM(Applications!D1411),FIND(",",TRIM(Applications!D1411)&amp;",")+1,200)),FIND(",",TRIM(MID(TRIM(Applications!D1411),FIND(",",TRIM(Applications!D1411)&amp;",")+1,200))&amp;",")-1))),$U$2:$V$67,2,FALSE),"")))</f>
        <v/>
      </c>
      <c r="O1411" s="26">
        <f>IF(M1411="","",IF(N1411="",M1411,M1411&amp;", "&amp;N1411))</f>
        <v/>
      </c>
      <c r="P1411" s="26">
        <f>IF(O1411="","",IF(COUNTIF(O$2:O1411,O1411)=1,COUNTIF(O$2:O$2000,O1411)+(2001-ROW())/100000,""))</f>
        <v/>
      </c>
    </row>
    <row r="1412">
      <c r="A1412" s="26">
        <f>IF(AND(ISNUMBER(Applications!A1412),ISNUMBER(Applications!M1412),OR(UPPER(TRIM(Applications!I1412))="INTERVIEWING",UPPER(TRIM(Applications!I1412))="REJECTED",UPPER(TRIM(Applications!I1412))="OFFER")),IF(Applications!M1412&gt;=Applications!A1412,Applications!M1412-Applications!A1412,""),"")</f>
        <v/>
      </c>
      <c r="B1412" s="26">
        <f>IF(AND(D1412=1,ISNUMBER(Applications!A1412)),WEEKDAY(Applications!A1412),"")</f>
        <v/>
      </c>
      <c r="C1412" s="27">
        <f>IF(AND(D1412=1,ISNUMBER(Applications!A1412)),Applications!A1412-WEEKDAY(Applications!A1412,3),"")</f>
        <v/>
      </c>
      <c r="D1412" s="26">
        <f>IF(OR(UPPER(TRIM(Applications!I1412))="APPLIED",UPPER(TRIM(Applications!I1412))="INTERVIEWING",UPPER(TRIM(Applications!I1412))="REJECTED",UPPER(TRIM(Applications!I1412))="OFFER"),1,0)</f>
        <v/>
      </c>
      <c r="E1412" s="26">
        <f>IF(AND(ISNUMBER(Applications!M1412),OR(N(Applications!O1412)&gt;0,UPPER(TRIM(Applications!I1412))="INTERVIEWING",UPPER(TRIM(Applications!I1412))="OFFER")),Applications!M1412-WEEKDAY(Applications!M1412,3),"")</f>
        <v/>
      </c>
      <c r="F1412" s="26">
        <f>IF(AND(UPPER(TRIM(Applications!I1412))="SKIPPED",ISNUMBER(Applications!A1412)),Applications!A1412-WEEKDAY(Applications!A1412,3),"")</f>
        <v/>
      </c>
      <c r="G1412" s="26">
        <f>IF(AND(UPPER(TRIM(Applications!I1412))="BOOKMARKED",ISNUMBER(Applications!A1412)),Applications!A1412-WEEKDAY(Applications!A1412,3),"")</f>
        <v/>
      </c>
      <c r="H1412" s="26">
        <f>IF(AND(UPPER(TRIM(Applications!I1412))="NOT APPLIED",ISNUMBER(Applications!A1412)),Applications!A1412-WEEKDAY(Applications!A1412,3),"")</f>
        <v/>
      </c>
      <c r="I1412" s="26">
        <f>IF(AND(UPPER(TRIM(Applications!I1412))="REJECTED",ISNUMBER(Applications!M1412)),Applications!M1412-WEEKDAY(Applications!M1412,3),"")</f>
        <v/>
      </c>
      <c r="J1412" s="26">
        <f>IF(AND(UPPER(TRIM(Applications!I1412))="OFFER",ISNUMBER(Applications!M1412)),Applications!M1412-WEEKDAY(Applications!M1412,3),"")</f>
        <v/>
      </c>
      <c r="K1412" s="26">
        <f>IF(TRIM(Applications!J1412)="","",IFERROR(LOOKUP(2,1/ISNUMBER(SEARCH($R$2:$R$25,Applications!J1412)),$S$2:$S$25),""))</f>
        <v/>
      </c>
      <c r="L1412" s="26">
        <f>IF(K1412="","",IF(COUNTIF(K$2:K1412,K1412)=1,COUNTIF(K$2:K$2000,K1412)+(2001-ROW())/100000,""))</f>
        <v/>
      </c>
      <c r="M1412" s="26">
        <f>IF(TRIM(Applications!D1412)="","",TRIM(LEFT(TRIM(Applications!D1412),FIND(",",TRIM(Applications!D1412)&amp;",")-1)))</f>
        <v/>
      </c>
      <c r="N1412" s="26">
        <f>IF(M1412="","",IF(LEN(TRIM(LEFT(TRIM(MID(TRIM(Applications!D1412),FIND(",",TRIM(Applications!D1412)&amp;",")+1,200)),FIND(",",TRIM(MID(TRIM(Applications!D1412),FIND(",",TRIM(Applications!D1412)&amp;",")+1,200))&amp;",")-1)))=2,UPPER(TRIM(LEFT(TRIM(MID(TRIM(Applications!D1412),FIND(",",TRIM(Applications!D1412)&amp;",")+1,200)),FIND(",",TRIM(MID(TRIM(Applications!D1412),FIND(",",TRIM(Applications!D1412)&amp;",")+1,200))&amp;",")-1))),IFERROR(VLOOKUP(LOWER(TRIM(LEFT(TRIM(MID(TRIM(Applications!D1412),FIND(",",TRIM(Applications!D1412)&amp;",")+1,200)),FIND(",",TRIM(MID(TRIM(Applications!D1412),FIND(",",TRIM(Applications!D1412)&amp;",")+1,200))&amp;",")-1))),$U$2:$V$67,2,FALSE),"")))</f>
        <v/>
      </c>
      <c r="O1412" s="26">
        <f>IF(M1412="","",IF(N1412="",M1412,M1412&amp;", "&amp;N1412))</f>
        <v/>
      </c>
      <c r="P1412" s="26">
        <f>IF(O1412="","",IF(COUNTIF(O$2:O1412,O1412)=1,COUNTIF(O$2:O$2000,O1412)+(2001-ROW())/100000,""))</f>
        <v/>
      </c>
    </row>
    <row r="1413">
      <c r="A1413" s="26">
        <f>IF(AND(ISNUMBER(Applications!A1413),ISNUMBER(Applications!M1413),OR(UPPER(TRIM(Applications!I1413))="INTERVIEWING",UPPER(TRIM(Applications!I1413))="REJECTED",UPPER(TRIM(Applications!I1413))="OFFER")),IF(Applications!M1413&gt;=Applications!A1413,Applications!M1413-Applications!A1413,""),"")</f>
        <v/>
      </c>
      <c r="B1413" s="26">
        <f>IF(AND(D1413=1,ISNUMBER(Applications!A1413)),WEEKDAY(Applications!A1413),"")</f>
        <v/>
      </c>
      <c r="C1413" s="27">
        <f>IF(AND(D1413=1,ISNUMBER(Applications!A1413)),Applications!A1413-WEEKDAY(Applications!A1413,3),"")</f>
        <v/>
      </c>
      <c r="D1413" s="26">
        <f>IF(OR(UPPER(TRIM(Applications!I1413))="APPLIED",UPPER(TRIM(Applications!I1413))="INTERVIEWING",UPPER(TRIM(Applications!I1413))="REJECTED",UPPER(TRIM(Applications!I1413))="OFFER"),1,0)</f>
        <v/>
      </c>
      <c r="E1413" s="26">
        <f>IF(AND(ISNUMBER(Applications!M1413),OR(N(Applications!O1413)&gt;0,UPPER(TRIM(Applications!I1413))="INTERVIEWING",UPPER(TRIM(Applications!I1413))="OFFER")),Applications!M1413-WEEKDAY(Applications!M1413,3),"")</f>
        <v/>
      </c>
      <c r="F1413" s="26">
        <f>IF(AND(UPPER(TRIM(Applications!I1413))="SKIPPED",ISNUMBER(Applications!A1413)),Applications!A1413-WEEKDAY(Applications!A1413,3),"")</f>
        <v/>
      </c>
      <c r="G1413" s="26">
        <f>IF(AND(UPPER(TRIM(Applications!I1413))="BOOKMARKED",ISNUMBER(Applications!A1413)),Applications!A1413-WEEKDAY(Applications!A1413,3),"")</f>
        <v/>
      </c>
      <c r="H1413" s="26">
        <f>IF(AND(UPPER(TRIM(Applications!I1413))="NOT APPLIED",ISNUMBER(Applications!A1413)),Applications!A1413-WEEKDAY(Applications!A1413,3),"")</f>
        <v/>
      </c>
      <c r="I1413" s="26">
        <f>IF(AND(UPPER(TRIM(Applications!I1413))="REJECTED",ISNUMBER(Applications!M1413)),Applications!M1413-WEEKDAY(Applications!M1413,3),"")</f>
        <v/>
      </c>
      <c r="J1413" s="26">
        <f>IF(AND(UPPER(TRIM(Applications!I1413))="OFFER",ISNUMBER(Applications!M1413)),Applications!M1413-WEEKDAY(Applications!M1413,3),"")</f>
        <v/>
      </c>
      <c r="K1413" s="26">
        <f>IF(TRIM(Applications!J1413)="","",IFERROR(LOOKUP(2,1/ISNUMBER(SEARCH($R$2:$R$25,Applications!J1413)),$S$2:$S$25),""))</f>
        <v/>
      </c>
      <c r="L1413" s="26">
        <f>IF(K1413="","",IF(COUNTIF(K$2:K1413,K1413)=1,COUNTIF(K$2:K$2000,K1413)+(2001-ROW())/100000,""))</f>
        <v/>
      </c>
      <c r="M1413" s="26">
        <f>IF(TRIM(Applications!D1413)="","",TRIM(LEFT(TRIM(Applications!D1413),FIND(",",TRIM(Applications!D1413)&amp;",")-1)))</f>
        <v/>
      </c>
      <c r="N1413" s="26">
        <f>IF(M1413="","",IF(LEN(TRIM(LEFT(TRIM(MID(TRIM(Applications!D1413),FIND(",",TRIM(Applications!D1413)&amp;",")+1,200)),FIND(",",TRIM(MID(TRIM(Applications!D1413),FIND(",",TRIM(Applications!D1413)&amp;",")+1,200))&amp;",")-1)))=2,UPPER(TRIM(LEFT(TRIM(MID(TRIM(Applications!D1413),FIND(",",TRIM(Applications!D1413)&amp;",")+1,200)),FIND(",",TRIM(MID(TRIM(Applications!D1413),FIND(",",TRIM(Applications!D1413)&amp;",")+1,200))&amp;",")-1))),IFERROR(VLOOKUP(LOWER(TRIM(LEFT(TRIM(MID(TRIM(Applications!D1413),FIND(",",TRIM(Applications!D1413)&amp;",")+1,200)),FIND(",",TRIM(MID(TRIM(Applications!D1413),FIND(",",TRIM(Applications!D1413)&amp;",")+1,200))&amp;",")-1))),$U$2:$V$67,2,FALSE),"")))</f>
        <v/>
      </c>
      <c r="O1413" s="26">
        <f>IF(M1413="","",IF(N1413="",M1413,M1413&amp;", "&amp;N1413))</f>
        <v/>
      </c>
      <c r="P1413" s="26">
        <f>IF(O1413="","",IF(COUNTIF(O$2:O1413,O1413)=1,COUNTIF(O$2:O$2000,O1413)+(2001-ROW())/100000,""))</f>
        <v/>
      </c>
    </row>
    <row r="1414">
      <c r="A1414" s="26">
        <f>IF(AND(ISNUMBER(Applications!A1414),ISNUMBER(Applications!M1414),OR(UPPER(TRIM(Applications!I1414))="INTERVIEWING",UPPER(TRIM(Applications!I1414))="REJECTED",UPPER(TRIM(Applications!I1414))="OFFER")),IF(Applications!M1414&gt;=Applications!A1414,Applications!M1414-Applications!A1414,""),"")</f>
        <v/>
      </c>
      <c r="B1414" s="26">
        <f>IF(AND(D1414=1,ISNUMBER(Applications!A1414)),WEEKDAY(Applications!A1414),"")</f>
        <v/>
      </c>
      <c r="C1414" s="27">
        <f>IF(AND(D1414=1,ISNUMBER(Applications!A1414)),Applications!A1414-WEEKDAY(Applications!A1414,3),"")</f>
        <v/>
      </c>
      <c r="D1414" s="26">
        <f>IF(OR(UPPER(TRIM(Applications!I1414))="APPLIED",UPPER(TRIM(Applications!I1414))="INTERVIEWING",UPPER(TRIM(Applications!I1414))="REJECTED",UPPER(TRIM(Applications!I1414))="OFFER"),1,0)</f>
        <v/>
      </c>
      <c r="E1414" s="26">
        <f>IF(AND(ISNUMBER(Applications!M1414),OR(N(Applications!O1414)&gt;0,UPPER(TRIM(Applications!I1414))="INTERVIEWING",UPPER(TRIM(Applications!I1414))="OFFER")),Applications!M1414-WEEKDAY(Applications!M1414,3),"")</f>
        <v/>
      </c>
      <c r="F1414" s="26">
        <f>IF(AND(UPPER(TRIM(Applications!I1414))="SKIPPED",ISNUMBER(Applications!A1414)),Applications!A1414-WEEKDAY(Applications!A1414,3),"")</f>
        <v/>
      </c>
      <c r="G1414" s="26">
        <f>IF(AND(UPPER(TRIM(Applications!I1414))="BOOKMARKED",ISNUMBER(Applications!A1414)),Applications!A1414-WEEKDAY(Applications!A1414,3),"")</f>
        <v/>
      </c>
      <c r="H1414" s="26">
        <f>IF(AND(UPPER(TRIM(Applications!I1414))="NOT APPLIED",ISNUMBER(Applications!A1414)),Applications!A1414-WEEKDAY(Applications!A1414,3),"")</f>
        <v/>
      </c>
      <c r="I1414" s="26">
        <f>IF(AND(UPPER(TRIM(Applications!I1414))="REJECTED",ISNUMBER(Applications!M1414)),Applications!M1414-WEEKDAY(Applications!M1414,3),"")</f>
        <v/>
      </c>
      <c r="J1414" s="26">
        <f>IF(AND(UPPER(TRIM(Applications!I1414))="OFFER",ISNUMBER(Applications!M1414)),Applications!M1414-WEEKDAY(Applications!M1414,3),"")</f>
        <v/>
      </c>
      <c r="K1414" s="26">
        <f>IF(TRIM(Applications!J1414)="","",IFERROR(LOOKUP(2,1/ISNUMBER(SEARCH($R$2:$R$25,Applications!J1414)),$S$2:$S$25),""))</f>
        <v/>
      </c>
      <c r="L1414" s="26">
        <f>IF(K1414="","",IF(COUNTIF(K$2:K1414,K1414)=1,COUNTIF(K$2:K$2000,K1414)+(2001-ROW())/100000,""))</f>
        <v/>
      </c>
      <c r="M1414" s="26">
        <f>IF(TRIM(Applications!D1414)="","",TRIM(LEFT(TRIM(Applications!D1414),FIND(",",TRIM(Applications!D1414)&amp;",")-1)))</f>
        <v/>
      </c>
      <c r="N1414" s="26">
        <f>IF(M1414="","",IF(LEN(TRIM(LEFT(TRIM(MID(TRIM(Applications!D1414),FIND(",",TRIM(Applications!D1414)&amp;",")+1,200)),FIND(",",TRIM(MID(TRIM(Applications!D1414),FIND(",",TRIM(Applications!D1414)&amp;",")+1,200))&amp;",")-1)))=2,UPPER(TRIM(LEFT(TRIM(MID(TRIM(Applications!D1414),FIND(",",TRIM(Applications!D1414)&amp;",")+1,200)),FIND(",",TRIM(MID(TRIM(Applications!D1414),FIND(",",TRIM(Applications!D1414)&amp;",")+1,200))&amp;",")-1))),IFERROR(VLOOKUP(LOWER(TRIM(LEFT(TRIM(MID(TRIM(Applications!D1414),FIND(",",TRIM(Applications!D1414)&amp;",")+1,200)),FIND(",",TRIM(MID(TRIM(Applications!D1414),FIND(",",TRIM(Applications!D1414)&amp;",")+1,200))&amp;",")-1))),$U$2:$V$67,2,FALSE),"")))</f>
        <v/>
      </c>
      <c r="O1414" s="26">
        <f>IF(M1414="","",IF(N1414="",M1414,M1414&amp;", "&amp;N1414))</f>
        <v/>
      </c>
      <c r="P1414" s="26">
        <f>IF(O1414="","",IF(COUNTIF(O$2:O1414,O1414)=1,COUNTIF(O$2:O$2000,O1414)+(2001-ROW())/100000,""))</f>
        <v/>
      </c>
    </row>
    <row r="1415">
      <c r="A1415" s="26">
        <f>IF(AND(ISNUMBER(Applications!A1415),ISNUMBER(Applications!M1415),OR(UPPER(TRIM(Applications!I1415))="INTERVIEWING",UPPER(TRIM(Applications!I1415))="REJECTED",UPPER(TRIM(Applications!I1415))="OFFER")),IF(Applications!M1415&gt;=Applications!A1415,Applications!M1415-Applications!A1415,""),"")</f>
        <v/>
      </c>
      <c r="B1415" s="26">
        <f>IF(AND(D1415=1,ISNUMBER(Applications!A1415)),WEEKDAY(Applications!A1415),"")</f>
        <v/>
      </c>
      <c r="C1415" s="27">
        <f>IF(AND(D1415=1,ISNUMBER(Applications!A1415)),Applications!A1415-WEEKDAY(Applications!A1415,3),"")</f>
        <v/>
      </c>
      <c r="D1415" s="26">
        <f>IF(OR(UPPER(TRIM(Applications!I1415))="APPLIED",UPPER(TRIM(Applications!I1415))="INTERVIEWING",UPPER(TRIM(Applications!I1415))="REJECTED",UPPER(TRIM(Applications!I1415))="OFFER"),1,0)</f>
        <v/>
      </c>
      <c r="E1415" s="26">
        <f>IF(AND(ISNUMBER(Applications!M1415),OR(N(Applications!O1415)&gt;0,UPPER(TRIM(Applications!I1415))="INTERVIEWING",UPPER(TRIM(Applications!I1415))="OFFER")),Applications!M1415-WEEKDAY(Applications!M1415,3),"")</f>
        <v/>
      </c>
      <c r="F1415" s="26">
        <f>IF(AND(UPPER(TRIM(Applications!I1415))="SKIPPED",ISNUMBER(Applications!A1415)),Applications!A1415-WEEKDAY(Applications!A1415,3),"")</f>
        <v/>
      </c>
      <c r="G1415" s="26">
        <f>IF(AND(UPPER(TRIM(Applications!I1415))="BOOKMARKED",ISNUMBER(Applications!A1415)),Applications!A1415-WEEKDAY(Applications!A1415,3),"")</f>
        <v/>
      </c>
      <c r="H1415" s="26">
        <f>IF(AND(UPPER(TRIM(Applications!I1415))="NOT APPLIED",ISNUMBER(Applications!A1415)),Applications!A1415-WEEKDAY(Applications!A1415,3),"")</f>
        <v/>
      </c>
      <c r="I1415" s="26">
        <f>IF(AND(UPPER(TRIM(Applications!I1415))="REJECTED",ISNUMBER(Applications!M1415)),Applications!M1415-WEEKDAY(Applications!M1415,3),"")</f>
        <v/>
      </c>
      <c r="J1415" s="26">
        <f>IF(AND(UPPER(TRIM(Applications!I1415))="OFFER",ISNUMBER(Applications!M1415)),Applications!M1415-WEEKDAY(Applications!M1415,3),"")</f>
        <v/>
      </c>
      <c r="K1415" s="26">
        <f>IF(TRIM(Applications!J1415)="","",IFERROR(LOOKUP(2,1/ISNUMBER(SEARCH($R$2:$R$25,Applications!J1415)),$S$2:$S$25),""))</f>
        <v/>
      </c>
      <c r="L1415" s="26">
        <f>IF(K1415="","",IF(COUNTIF(K$2:K1415,K1415)=1,COUNTIF(K$2:K$2000,K1415)+(2001-ROW())/100000,""))</f>
        <v/>
      </c>
      <c r="M1415" s="26">
        <f>IF(TRIM(Applications!D1415)="","",TRIM(LEFT(TRIM(Applications!D1415),FIND(",",TRIM(Applications!D1415)&amp;",")-1)))</f>
        <v/>
      </c>
      <c r="N1415" s="26">
        <f>IF(M1415="","",IF(LEN(TRIM(LEFT(TRIM(MID(TRIM(Applications!D1415),FIND(",",TRIM(Applications!D1415)&amp;",")+1,200)),FIND(",",TRIM(MID(TRIM(Applications!D1415),FIND(",",TRIM(Applications!D1415)&amp;",")+1,200))&amp;",")-1)))=2,UPPER(TRIM(LEFT(TRIM(MID(TRIM(Applications!D1415),FIND(",",TRIM(Applications!D1415)&amp;",")+1,200)),FIND(",",TRIM(MID(TRIM(Applications!D1415),FIND(",",TRIM(Applications!D1415)&amp;",")+1,200))&amp;",")-1))),IFERROR(VLOOKUP(LOWER(TRIM(LEFT(TRIM(MID(TRIM(Applications!D1415),FIND(",",TRIM(Applications!D1415)&amp;",")+1,200)),FIND(",",TRIM(MID(TRIM(Applications!D1415),FIND(",",TRIM(Applications!D1415)&amp;",")+1,200))&amp;",")-1))),$U$2:$V$67,2,FALSE),"")))</f>
        <v/>
      </c>
      <c r="O1415" s="26">
        <f>IF(M1415="","",IF(N1415="",M1415,M1415&amp;", "&amp;N1415))</f>
        <v/>
      </c>
      <c r="P1415" s="26">
        <f>IF(O1415="","",IF(COUNTIF(O$2:O1415,O1415)=1,COUNTIF(O$2:O$2000,O1415)+(2001-ROW())/100000,""))</f>
        <v/>
      </c>
    </row>
    <row r="1416">
      <c r="A1416" s="26">
        <f>IF(AND(ISNUMBER(Applications!A1416),ISNUMBER(Applications!M1416),OR(UPPER(TRIM(Applications!I1416))="INTERVIEWING",UPPER(TRIM(Applications!I1416))="REJECTED",UPPER(TRIM(Applications!I1416))="OFFER")),IF(Applications!M1416&gt;=Applications!A1416,Applications!M1416-Applications!A1416,""),"")</f>
        <v/>
      </c>
      <c r="B1416" s="26">
        <f>IF(AND(D1416=1,ISNUMBER(Applications!A1416)),WEEKDAY(Applications!A1416),"")</f>
        <v/>
      </c>
      <c r="C1416" s="27">
        <f>IF(AND(D1416=1,ISNUMBER(Applications!A1416)),Applications!A1416-WEEKDAY(Applications!A1416,3),"")</f>
        <v/>
      </c>
      <c r="D1416" s="26">
        <f>IF(OR(UPPER(TRIM(Applications!I1416))="APPLIED",UPPER(TRIM(Applications!I1416))="INTERVIEWING",UPPER(TRIM(Applications!I1416))="REJECTED",UPPER(TRIM(Applications!I1416))="OFFER"),1,0)</f>
        <v/>
      </c>
      <c r="E1416" s="26">
        <f>IF(AND(ISNUMBER(Applications!M1416),OR(N(Applications!O1416)&gt;0,UPPER(TRIM(Applications!I1416))="INTERVIEWING",UPPER(TRIM(Applications!I1416))="OFFER")),Applications!M1416-WEEKDAY(Applications!M1416,3),"")</f>
        <v/>
      </c>
      <c r="F1416" s="26">
        <f>IF(AND(UPPER(TRIM(Applications!I1416))="SKIPPED",ISNUMBER(Applications!A1416)),Applications!A1416-WEEKDAY(Applications!A1416,3),"")</f>
        <v/>
      </c>
      <c r="G1416" s="26">
        <f>IF(AND(UPPER(TRIM(Applications!I1416))="BOOKMARKED",ISNUMBER(Applications!A1416)),Applications!A1416-WEEKDAY(Applications!A1416,3),"")</f>
        <v/>
      </c>
      <c r="H1416" s="26">
        <f>IF(AND(UPPER(TRIM(Applications!I1416))="NOT APPLIED",ISNUMBER(Applications!A1416)),Applications!A1416-WEEKDAY(Applications!A1416,3),"")</f>
        <v/>
      </c>
      <c r="I1416" s="26">
        <f>IF(AND(UPPER(TRIM(Applications!I1416))="REJECTED",ISNUMBER(Applications!M1416)),Applications!M1416-WEEKDAY(Applications!M1416,3),"")</f>
        <v/>
      </c>
      <c r="J1416" s="26">
        <f>IF(AND(UPPER(TRIM(Applications!I1416))="OFFER",ISNUMBER(Applications!M1416)),Applications!M1416-WEEKDAY(Applications!M1416,3),"")</f>
        <v/>
      </c>
      <c r="K1416" s="26">
        <f>IF(TRIM(Applications!J1416)="","",IFERROR(LOOKUP(2,1/ISNUMBER(SEARCH($R$2:$R$25,Applications!J1416)),$S$2:$S$25),""))</f>
        <v/>
      </c>
      <c r="L1416" s="26">
        <f>IF(K1416="","",IF(COUNTIF(K$2:K1416,K1416)=1,COUNTIF(K$2:K$2000,K1416)+(2001-ROW())/100000,""))</f>
        <v/>
      </c>
      <c r="M1416" s="26">
        <f>IF(TRIM(Applications!D1416)="","",TRIM(LEFT(TRIM(Applications!D1416),FIND(",",TRIM(Applications!D1416)&amp;",")-1)))</f>
        <v/>
      </c>
      <c r="N1416" s="26">
        <f>IF(M1416="","",IF(LEN(TRIM(LEFT(TRIM(MID(TRIM(Applications!D1416),FIND(",",TRIM(Applications!D1416)&amp;",")+1,200)),FIND(",",TRIM(MID(TRIM(Applications!D1416),FIND(",",TRIM(Applications!D1416)&amp;",")+1,200))&amp;",")-1)))=2,UPPER(TRIM(LEFT(TRIM(MID(TRIM(Applications!D1416),FIND(",",TRIM(Applications!D1416)&amp;",")+1,200)),FIND(",",TRIM(MID(TRIM(Applications!D1416),FIND(",",TRIM(Applications!D1416)&amp;",")+1,200))&amp;",")-1))),IFERROR(VLOOKUP(LOWER(TRIM(LEFT(TRIM(MID(TRIM(Applications!D1416),FIND(",",TRIM(Applications!D1416)&amp;",")+1,200)),FIND(",",TRIM(MID(TRIM(Applications!D1416),FIND(",",TRIM(Applications!D1416)&amp;",")+1,200))&amp;",")-1))),$U$2:$V$67,2,FALSE),"")))</f>
        <v/>
      </c>
      <c r="O1416" s="26">
        <f>IF(M1416="","",IF(N1416="",M1416,M1416&amp;", "&amp;N1416))</f>
        <v/>
      </c>
      <c r="P1416" s="26">
        <f>IF(O1416="","",IF(COUNTIF(O$2:O1416,O1416)=1,COUNTIF(O$2:O$2000,O1416)+(2001-ROW())/100000,""))</f>
        <v/>
      </c>
    </row>
    <row r="1417">
      <c r="A1417" s="26">
        <f>IF(AND(ISNUMBER(Applications!A1417),ISNUMBER(Applications!M1417),OR(UPPER(TRIM(Applications!I1417))="INTERVIEWING",UPPER(TRIM(Applications!I1417))="REJECTED",UPPER(TRIM(Applications!I1417))="OFFER")),IF(Applications!M1417&gt;=Applications!A1417,Applications!M1417-Applications!A1417,""),"")</f>
        <v/>
      </c>
      <c r="B1417" s="26">
        <f>IF(AND(D1417=1,ISNUMBER(Applications!A1417)),WEEKDAY(Applications!A1417),"")</f>
        <v/>
      </c>
      <c r="C1417" s="27">
        <f>IF(AND(D1417=1,ISNUMBER(Applications!A1417)),Applications!A1417-WEEKDAY(Applications!A1417,3),"")</f>
        <v/>
      </c>
      <c r="D1417" s="26">
        <f>IF(OR(UPPER(TRIM(Applications!I1417))="APPLIED",UPPER(TRIM(Applications!I1417))="INTERVIEWING",UPPER(TRIM(Applications!I1417))="REJECTED",UPPER(TRIM(Applications!I1417))="OFFER"),1,0)</f>
        <v/>
      </c>
      <c r="E1417" s="26">
        <f>IF(AND(ISNUMBER(Applications!M1417),OR(N(Applications!O1417)&gt;0,UPPER(TRIM(Applications!I1417))="INTERVIEWING",UPPER(TRIM(Applications!I1417))="OFFER")),Applications!M1417-WEEKDAY(Applications!M1417,3),"")</f>
        <v/>
      </c>
      <c r="F1417" s="26">
        <f>IF(AND(UPPER(TRIM(Applications!I1417))="SKIPPED",ISNUMBER(Applications!A1417)),Applications!A1417-WEEKDAY(Applications!A1417,3),"")</f>
        <v/>
      </c>
      <c r="G1417" s="26">
        <f>IF(AND(UPPER(TRIM(Applications!I1417))="BOOKMARKED",ISNUMBER(Applications!A1417)),Applications!A1417-WEEKDAY(Applications!A1417,3),"")</f>
        <v/>
      </c>
      <c r="H1417" s="26">
        <f>IF(AND(UPPER(TRIM(Applications!I1417))="NOT APPLIED",ISNUMBER(Applications!A1417)),Applications!A1417-WEEKDAY(Applications!A1417,3),"")</f>
        <v/>
      </c>
      <c r="I1417" s="26">
        <f>IF(AND(UPPER(TRIM(Applications!I1417))="REJECTED",ISNUMBER(Applications!M1417)),Applications!M1417-WEEKDAY(Applications!M1417,3),"")</f>
        <v/>
      </c>
      <c r="J1417" s="26">
        <f>IF(AND(UPPER(TRIM(Applications!I1417))="OFFER",ISNUMBER(Applications!M1417)),Applications!M1417-WEEKDAY(Applications!M1417,3),"")</f>
        <v/>
      </c>
      <c r="K1417" s="26">
        <f>IF(TRIM(Applications!J1417)="","",IFERROR(LOOKUP(2,1/ISNUMBER(SEARCH($R$2:$R$25,Applications!J1417)),$S$2:$S$25),""))</f>
        <v/>
      </c>
      <c r="L1417" s="26">
        <f>IF(K1417="","",IF(COUNTIF(K$2:K1417,K1417)=1,COUNTIF(K$2:K$2000,K1417)+(2001-ROW())/100000,""))</f>
        <v/>
      </c>
      <c r="M1417" s="26">
        <f>IF(TRIM(Applications!D1417)="","",TRIM(LEFT(TRIM(Applications!D1417),FIND(",",TRIM(Applications!D1417)&amp;",")-1)))</f>
        <v/>
      </c>
      <c r="N1417" s="26">
        <f>IF(M1417="","",IF(LEN(TRIM(LEFT(TRIM(MID(TRIM(Applications!D1417),FIND(",",TRIM(Applications!D1417)&amp;",")+1,200)),FIND(",",TRIM(MID(TRIM(Applications!D1417),FIND(",",TRIM(Applications!D1417)&amp;",")+1,200))&amp;",")-1)))=2,UPPER(TRIM(LEFT(TRIM(MID(TRIM(Applications!D1417),FIND(",",TRIM(Applications!D1417)&amp;",")+1,200)),FIND(",",TRIM(MID(TRIM(Applications!D1417),FIND(",",TRIM(Applications!D1417)&amp;",")+1,200))&amp;",")-1))),IFERROR(VLOOKUP(LOWER(TRIM(LEFT(TRIM(MID(TRIM(Applications!D1417),FIND(",",TRIM(Applications!D1417)&amp;",")+1,200)),FIND(",",TRIM(MID(TRIM(Applications!D1417),FIND(",",TRIM(Applications!D1417)&amp;",")+1,200))&amp;",")-1))),$U$2:$V$67,2,FALSE),"")))</f>
        <v/>
      </c>
      <c r="O1417" s="26">
        <f>IF(M1417="","",IF(N1417="",M1417,M1417&amp;", "&amp;N1417))</f>
        <v/>
      </c>
      <c r="P1417" s="26">
        <f>IF(O1417="","",IF(COUNTIF(O$2:O1417,O1417)=1,COUNTIF(O$2:O$2000,O1417)+(2001-ROW())/100000,""))</f>
        <v/>
      </c>
    </row>
    <row r="1418">
      <c r="A1418" s="26">
        <f>IF(AND(ISNUMBER(Applications!A1418),ISNUMBER(Applications!M1418),OR(UPPER(TRIM(Applications!I1418))="INTERVIEWING",UPPER(TRIM(Applications!I1418))="REJECTED",UPPER(TRIM(Applications!I1418))="OFFER")),IF(Applications!M1418&gt;=Applications!A1418,Applications!M1418-Applications!A1418,""),"")</f>
        <v/>
      </c>
      <c r="B1418" s="26">
        <f>IF(AND(D1418=1,ISNUMBER(Applications!A1418)),WEEKDAY(Applications!A1418),"")</f>
        <v/>
      </c>
      <c r="C1418" s="27">
        <f>IF(AND(D1418=1,ISNUMBER(Applications!A1418)),Applications!A1418-WEEKDAY(Applications!A1418,3),"")</f>
        <v/>
      </c>
      <c r="D1418" s="26">
        <f>IF(OR(UPPER(TRIM(Applications!I1418))="APPLIED",UPPER(TRIM(Applications!I1418))="INTERVIEWING",UPPER(TRIM(Applications!I1418))="REJECTED",UPPER(TRIM(Applications!I1418))="OFFER"),1,0)</f>
        <v/>
      </c>
      <c r="E1418" s="26">
        <f>IF(AND(ISNUMBER(Applications!M1418),OR(N(Applications!O1418)&gt;0,UPPER(TRIM(Applications!I1418))="INTERVIEWING",UPPER(TRIM(Applications!I1418))="OFFER")),Applications!M1418-WEEKDAY(Applications!M1418,3),"")</f>
        <v/>
      </c>
      <c r="F1418" s="26">
        <f>IF(AND(UPPER(TRIM(Applications!I1418))="SKIPPED",ISNUMBER(Applications!A1418)),Applications!A1418-WEEKDAY(Applications!A1418,3),"")</f>
        <v/>
      </c>
      <c r="G1418" s="26">
        <f>IF(AND(UPPER(TRIM(Applications!I1418))="BOOKMARKED",ISNUMBER(Applications!A1418)),Applications!A1418-WEEKDAY(Applications!A1418,3),"")</f>
        <v/>
      </c>
      <c r="H1418" s="26">
        <f>IF(AND(UPPER(TRIM(Applications!I1418))="NOT APPLIED",ISNUMBER(Applications!A1418)),Applications!A1418-WEEKDAY(Applications!A1418,3),"")</f>
        <v/>
      </c>
      <c r="I1418" s="26">
        <f>IF(AND(UPPER(TRIM(Applications!I1418))="REJECTED",ISNUMBER(Applications!M1418)),Applications!M1418-WEEKDAY(Applications!M1418,3),"")</f>
        <v/>
      </c>
      <c r="J1418" s="26">
        <f>IF(AND(UPPER(TRIM(Applications!I1418))="OFFER",ISNUMBER(Applications!M1418)),Applications!M1418-WEEKDAY(Applications!M1418,3),"")</f>
        <v/>
      </c>
      <c r="K1418" s="26">
        <f>IF(TRIM(Applications!J1418)="","",IFERROR(LOOKUP(2,1/ISNUMBER(SEARCH($R$2:$R$25,Applications!J1418)),$S$2:$S$25),""))</f>
        <v/>
      </c>
      <c r="L1418" s="26">
        <f>IF(K1418="","",IF(COUNTIF(K$2:K1418,K1418)=1,COUNTIF(K$2:K$2000,K1418)+(2001-ROW())/100000,""))</f>
        <v/>
      </c>
      <c r="M1418" s="26">
        <f>IF(TRIM(Applications!D1418)="","",TRIM(LEFT(TRIM(Applications!D1418),FIND(",",TRIM(Applications!D1418)&amp;",")-1)))</f>
        <v/>
      </c>
      <c r="N1418" s="26">
        <f>IF(M1418="","",IF(LEN(TRIM(LEFT(TRIM(MID(TRIM(Applications!D1418),FIND(",",TRIM(Applications!D1418)&amp;",")+1,200)),FIND(",",TRIM(MID(TRIM(Applications!D1418),FIND(",",TRIM(Applications!D1418)&amp;",")+1,200))&amp;",")-1)))=2,UPPER(TRIM(LEFT(TRIM(MID(TRIM(Applications!D1418),FIND(",",TRIM(Applications!D1418)&amp;",")+1,200)),FIND(",",TRIM(MID(TRIM(Applications!D1418),FIND(",",TRIM(Applications!D1418)&amp;",")+1,200))&amp;",")-1))),IFERROR(VLOOKUP(LOWER(TRIM(LEFT(TRIM(MID(TRIM(Applications!D1418),FIND(",",TRIM(Applications!D1418)&amp;",")+1,200)),FIND(",",TRIM(MID(TRIM(Applications!D1418),FIND(",",TRIM(Applications!D1418)&amp;",")+1,200))&amp;",")-1))),$U$2:$V$67,2,FALSE),"")))</f>
        <v/>
      </c>
      <c r="O1418" s="26">
        <f>IF(M1418="","",IF(N1418="",M1418,M1418&amp;", "&amp;N1418))</f>
        <v/>
      </c>
      <c r="P1418" s="26">
        <f>IF(O1418="","",IF(COUNTIF(O$2:O1418,O1418)=1,COUNTIF(O$2:O$2000,O1418)+(2001-ROW())/100000,""))</f>
        <v/>
      </c>
    </row>
    <row r="1419">
      <c r="A1419" s="26">
        <f>IF(AND(ISNUMBER(Applications!A1419),ISNUMBER(Applications!M1419),OR(UPPER(TRIM(Applications!I1419))="INTERVIEWING",UPPER(TRIM(Applications!I1419))="REJECTED",UPPER(TRIM(Applications!I1419))="OFFER")),IF(Applications!M1419&gt;=Applications!A1419,Applications!M1419-Applications!A1419,""),"")</f>
        <v/>
      </c>
      <c r="B1419" s="26">
        <f>IF(AND(D1419=1,ISNUMBER(Applications!A1419)),WEEKDAY(Applications!A1419),"")</f>
        <v/>
      </c>
      <c r="C1419" s="27">
        <f>IF(AND(D1419=1,ISNUMBER(Applications!A1419)),Applications!A1419-WEEKDAY(Applications!A1419,3),"")</f>
        <v/>
      </c>
      <c r="D1419" s="26">
        <f>IF(OR(UPPER(TRIM(Applications!I1419))="APPLIED",UPPER(TRIM(Applications!I1419))="INTERVIEWING",UPPER(TRIM(Applications!I1419))="REJECTED",UPPER(TRIM(Applications!I1419))="OFFER"),1,0)</f>
        <v/>
      </c>
      <c r="E1419" s="26">
        <f>IF(AND(ISNUMBER(Applications!M1419),OR(N(Applications!O1419)&gt;0,UPPER(TRIM(Applications!I1419))="INTERVIEWING",UPPER(TRIM(Applications!I1419))="OFFER")),Applications!M1419-WEEKDAY(Applications!M1419,3),"")</f>
        <v/>
      </c>
      <c r="F1419" s="26">
        <f>IF(AND(UPPER(TRIM(Applications!I1419))="SKIPPED",ISNUMBER(Applications!A1419)),Applications!A1419-WEEKDAY(Applications!A1419,3),"")</f>
        <v/>
      </c>
      <c r="G1419" s="26">
        <f>IF(AND(UPPER(TRIM(Applications!I1419))="BOOKMARKED",ISNUMBER(Applications!A1419)),Applications!A1419-WEEKDAY(Applications!A1419,3),"")</f>
        <v/>
      </c>
      <c r="H1419" s="26">
        <f>IF(AND(UPPER(TRIM(Applications!I1419))="NOT APPLIED",ISNUMBER(Applications!A1419)),Applications!A1419-WEEKDAY(Applications!A1419,3),"")</f>
        <v/>
      </c>
      <c r="I1419" s="26">
        <f>IF(AND(UPPER(TRIM(Applications!I1419))="REJECTED",ISNUMBER(Applications!M1419)),Applications!M1419-WEEKDAY(Applications!M1419,3),"")</f>
        <v/>
      </c>
      <c r="J1419" s="26">
        <f>IF(AND(UPPER(TRIM(Applications!I1419))="OFFER",ISNUMBER(Applications!M1419)),Applications!M1419-WEEKDAY(Applications!M1419,3),"")</f>
        <v/>
      </c>
      <c r="K1419" s="26">
        <f>IF(TRIM(Applications!J1419)="","",IFERROR(LOOKUP(2,1/ISNUMBER(SEARCH($R$2:$R$25,Applications!J1419)),$S$2:$S$25),""))</f>
        <v/>
      </c>
      <c r="L1419" s="26">
        <f>IF(K1419="","",IF(COUNTIF(K$2:K1419,K1419)=1,COUNTIF(K$2:K$2000,K1419)+(2001-ROW())/100000,""))</f>
        <v/>
      </c>
      <c r="M1419" s="26">
        <f>IF(TRIM(Applications!D1419)="","",TRIM(LEFT(TRIM(Applications!D1419),FIND(",",TRIM(Applications!D1419)&amp;",")-1)))</f>
        <v/>
      </c>
      <c r="N1419" s="26">
        <f>IF(M1419="","",IF(LEN(TRIM(LEFT(TRIM(MID(TRIM(Applications!D1419),FIND(",",TRIM(Applications!D1419)&amp;",")+1,200)),FIND(",",TRIM(MID(TRIM(Applications!D1419),FIND(",",TRIM(Applications!D1419)&amp;",")+1,200))&amp;",")-1)))=2,UPPER(TRIM(LEFT(TRIM(MID(TRIM(Applications!D1419),FIND(",",TRIM(Applications!D1419)&amp;",")+1,200)),FIND(",",TRIM(MID(TRIM(Applications!D1419),FIND(",",TRIM(Applications!D1419)&amp;",")+1,200))&amp;",")-1))),IFERROR(VLOOKUP(LOWER(TRIM(LEFT(TRIM(MID(TRIM(Applications!D1419),FIND(",",TRIM(Applications!D1419)&amp;",")+1,200)),FIND(",",TRIM(MID(TRIM(Applications!D1419),FIND(",",TRIM(Applications!D1419)&amp;",")+1,200))&amp;",")-1))),$U$2:$V$67,2,FALSE),"")))</f>
        <v/>
      </c>
      <c r="O1419" s="26">
        <f>IF(M1419="","",IF(N1419="",M1419,M1419&amp;", "&amp;N1419))</f>
        <v/>
      </c>
      <c r="P1419" s="26">
        <f>IF(O1419="","",IF(COUNTIF(O$2:O1419,O1419)=1,COUNTIF(O$2:O$2000,O1419)+(2001-ROW())/100000,""))</f>
        <v/>
      </c>
    </row>
    <row r="1420">
      <c r="A1420" s="26">
        <f>IF(AND(ISNUMBER(Applications!A1420),ISNUMBER(Applications!M1420),OR(UPPER(TRIM(Applications!I1420))="INTERVIEWING",UPPER(TRIM(Applications!I1420))="REJECTED",UPPER(TRIM(Applications!I1420))="OFFER")),IF(Applications!M1420&gt;=Applications!A1420,Applications!M1420-Applications!A1420,""),"")</f>
        <v/>
      </c>
      <c r="B1420" s="26">
        <f>IF(AND(D1420=1,ISNUMBER(Applications!A1420)),WEEKDAY(Applications!A1420),"")</f>
        <v/>
      </c>
      <c r="C1420" s="27">
        <f>IF(AND(D1420=1,ISNUMBER(Applications!A1420)),Applications!A1420-WEEKDAY(Applications!A1420,3),"")</f>
        <v/>
      </c>
      <c r="D1420" s="26">
        <f>IF(OR(UPPER(TRIM(Applications!I1420))="APPLIED",UPPER(TRIM(Applications!I1420))="INTERVIEWING",UPPER(TRIM(Applications!I1420))="REJECTED",UPPER(TRIM(Applications!I1420))="OFFER"),1,0)</f>
        <v/>
      </c>
      <c r="E1420" s="26">
        <f>IF(AND(ISNUMBER(Applications!M1420),OR(N(Applications!O1420)&gt;0,UPPER(TRIM(Applications!I1420))="INTERVIEWING",UPPER(TRIM(Applications!I1420))="OFFER")),Applications!M1420-WEEKDAY(Applications!M1420,3),"")</f>
        <v/>
      </c>
      <c r="F1420" s="26">
        <f>IF(AND(UPPER(TRIM(Applications!I1420))="SKIPPED",ISNUMBER(Applications!A1420)),Applications!A1420-WEEKDAY(Applications!A1420,3),"")</f>
        <v/>
      </c>
      <c r="G1420" s="26">
        <f>IF(AND(UPPER(TRIM(Applications!I1420))="BOOKMARKED",ISNUMBER(Applications!A1420)),Applications!A1420-WEEKDAY(Applications!A1420,3),"")</f>
        <v/>
      </c>
      <c r="H1420" s="26">
        <f>IF(AND(UPPER(TRIM(Applications!I1420))="NOT APPLIED",ISNUMBER(Applications!A1420)),Applications!A1420-WEEKDAY(Applications!A1420,3),"")</f>
        <v/>
      </c>
      <c r="I1420" s="26">
        <f>IF(AND(UPPER(TRIM(Applications!I1420))="REJECTED",ISNUMBER(Applications!M1420)),Applications!M1420-WEEKDAY(Applications!M1420,3),"")</f>
        <v/>
      </c>
      <c r="J1420" s="26">
        <f>IF(AND(UPPER(TRIM(Applications!I1420))="OFFER",ISNUMBER(Applications!M1420)),Applications!M1420-WEEKDAY(Applications!M1420,3),"")</f>
        <v/>
      </c>
      <c r="K1420" s="26">
        <f>IF(TRIM(Applications!J1420)="","",IFERROR(LOOKUP(2,1/ISNUMBER(SEARCH($R$2:$R$25,Applications!J1420)),$S$2:$S$25),""))</f>
        <v/>
      </c>
      <c r="L1420" s="26">
        <f>IF(K1420="","",IF(COUNTIF(K$2:K1420,K1420)=1,COUNTIF(K$2:K$2000,K1420)+(2001-ROW())/100000,""))</f>
        <v/>
      </c>
      <c r="M1420" s="26">
        <f>IF(TRIM(Applications!D1420)="","",TRIM(LEFT(TRIM(Applications!D1420),FIND(",",TRIM(Applications!D1420)&amp;",")-1)))</f>
        <v/>
      </c>
      <c r="N1420" s="26">
        <f>IF(M1420="","",IF(LEN(TRIM(LEFT(TRIM(MID(TRIM(Applications!D1420),FIND(",",TRIM(Applications!D1420)&amp;",")+1,200)),FIND(",",TRIM(MID(TRIM(Applications!D1420),FIND(",",TRIM(Applications!D1420)&amp;",")+1,200))&amp;",")-1)))=2,UPPER(TRIM(LEFT(TRIM(MID(TRIM(Applications!D1420),FIND(",",TRIM(Applications!D1420)&amp;",")+1,200)),FIND(",",TRIM(MID(TRIM(Applications!D1420),FIND(",",TRIM(Applications!D1420)&amp;",")+1,200))&amp;",")-1))),IFERROR(VLOOKUP(LOWER(TRIM(LEFT(TRIM(MID(TRIM(Applications!D1420),FIND(",",TRIM(Applications!D1420)&amp;",")+1,200)),FIND(",",TRIM(MID(TRIM(Applications!D1420),FIND(",",TRIM(Applications!D1420)&amp;",")+1,200))&amp;",")-1))),$U$2:$V$67,2,FALSE),"")))</f>
        <v/>
      </c>
      <c r="O1420" s="26">
        <f>IF(M1420="","",IF(N1420="",M1420,M1420&amp;", "&amp;N1420))</f>
        <v/>
      </c>
      <c r="P1420" s="26">
        <f>IF(O1420="","",IF(COUNTIF(O$2:O1420,O1420)=1,COUNTIF(O$2:O$2000,O1420)+(2001-ROW())/100000,""))</f>
        <v/>
      </c>
    </row>
    <row r="1421">
      <c r="A1421" s="26">
        <f>IF(AND(ISNUMBER(Applications!A1421),ISNUMBER(Applications!M1421),OR(UPPER(TRIM(Applications!I1421))="INTERVIEWING",UPPER(TRIM(Applications!I1421))="REJECTED",UPPER(TRIM(Applications!I1421))="OFFER")),IF(Applications!M1421&gt;=Applications!A1421,Applications!M1421-Applications!A1421,""),"")</f>
        <v/>
      </c>
      <c r="B1421" s="26">
        <f>IF(AND(D1421=1,ISNUMBER(Applications!A1421)),WEEKDAY(Applications!A1421),"")</f>
        <v/>
      </c>
      <c r="C1421" s="27">
        <f>IF(AND(D1421=1,ISNUMBER(Applications!A1421)),Applications!A1421-WEEKDAY(Applications!A1421,3),"")</f>
        <v/>
      </c>
      <c r="D1421" s="26">
        <f>IF(OR(UPPER(TRIM(Applications!I1421))="APPLIED",UPPER(TRIM(Applications!I1421))="INTERVIEWING",UPPER(TRIM(Applications!I1421))="REJECTED",UPPER(TRIM(Applications!I1421))="OFFER"),1,0)</f>
        <v/>
      </c>
      <c r="E1421" s="26">
        <f>IF(AND(ISNUMBER(Applications!M1421),OR(N(Applications!O1421)&gt;0,UPPER(TRIM(Applications!I1421))="INTERVIEWING",UPPER(TRIM(Applications!I1421))="OFFER")),Applications!M1421-WEEKDAY(Applications!M1421,3),"")</f>
        <v/>
      </c>
      <c r="F1421" s="26">
        <f>IF(AND(UPPER(TRIM(Applications!I1421))="SKIPPED",ISNUMBER(Applications!A1421)),Applications!A1421-WEEKDAY(Applications!A1421,3),"")</f>
        <v/>
      </c>
      <c r="G1421" s="26">
        <f>IF(AND(UPPER(TRIM(Applications!I1421))="BOOKMARKED",ISNUMBER(Applications!A1421)),Applications!A1421-WEEKDAY(Applications!A1421,3),"")</f>
        <v/>
      </c>
      <c r="H1421" s="26">
        <f>IF(AND(UPPER(TRIM(Applications!I1421))="NOT APPLIED",ISNUMBER(Applications!A1421)),Applications!A1421-WEEKDAY(Applications!A1421,3),"")</f>
        <v/>
      </c>
      <c r="I1421" s="26">
        <f>IF(AND(UPPER(TRIM(Applications!I1421))="REJECTED",ISNUMBER(Applications!M1421)),Applications!M1421-WEEKDAY(Applications!M1421,3),"")</f>
        <v/>
      </c>
      <c r="J1421" s="26">
        <f>IF(AND(UPPER(TRIM(Applications!I1421))="OFFER",ISNUMBER(Applications!M1421)),Applications!M1421-WEEKDAY(Applications!M1421,3),"")</f>
        <v/>
      </c>
      <c r="K1421" s="26">
        <f>IF(TRIM(Applications!J1421)="","",IFERROR(LOOKUP(2,1/ISNUMBER(SEARCH($R$2:$R$25,Applications!J1421)),$S$2:$S$25),""))</f>
        <v/>
      </c>
      <c r="L1421" s="26">
        <f>IF(K1421="","",IF(COUNTIF(K$2:K1421,K1421)=1,COUNTIF(K$2:K$2000,K1421)+(2001-ROW())/100000,""))</f>
        <v/>
      </c>
      <c r="M1421" s="26">
        <f>IF(TRIM(Applications!D1421)="","",TRIM(LEFT(TRIM(Applications!D1421),FIND(",",TRIM(Applications!D1421)&amp;",")-1)))</f>
        <v/>
      </c>
      <c r="N1421" s="26">
        <f>IF(M1421="","",IF(LEN(TRIM(LEFT(TRIM(MID(TRIM(Applications!D1421),FIND(",",TRIM(Applications!D1421)&amp;",")+1,200)),FIND(",",TRIM(MID(TRIM(Applications!D1421),FIND(",",TRIM(Applications!D1421)&amp;",")+1,200))&amp;",")-1)))=2,UPPER(TRIM(LEFT(TRIM(MID(TRIM(Applications!D1421),FIND(",",TRIM(Applications!D1421)&amp;",")+1,200)),FIND(",",TRIM(MID(TRIM(Applications!D1421),FIND(",",TRIM(Applications!D1421)&amp;",")+1,200))&amp;",")-1))),IFERROR(VLOOKUP(LOWER(TRIM(LEFT(TRIM(MID(TRIM(Applications!D1421),FIND(",",TRIM(Applications!D1421)&amp;",")+1,200)),FIND(",",TRIM(MID(TRIM(Applications!D1421),FIND(",",TRIM(Applications!D1421)&amp;",")+1,200))&amp;",")-1))),$U$2:$V$67,2,FALSE),"")))</f>
        <v/>
      </c>
      <c r="O1421" s="26">
        <f>IF(M1421="","",IF(N1421="",M1421,M1421&amp;", "&amp;N1421))</f>
        <v/>
      </c>
      <c r="P1421" s="26">
        <f>IF(O1421="","",IF(COUNTIF(O$2:O1421,O1421)=1,COUNTIF(O$2:O$2000,O1421)+(2001-ROW())/100000,""))</f>
        <v/>
      </c>
    </row>
    <row r="1422">
      <c r="A1422" s="26">
        <f>IF(AND(ISNUMBER(Applications!A1422),ISNUMBER(Applications!M1422),OR(UPPER(TRIM(Applications!I1422))="INTERVIEWING",UPPER(TRIM(Applications!I1422))="REJECTED",UPPER(TRIM(Applications!I1422))="OFFER")),IF(Applications!M1422&gt;=Applications!A1422,Applications!M1422-Applications!A1422,""),"")</f>
        <v/>
      </c>
      <c r="B1422" s="26">
        <f>IF(AND(D1422=1,ISNUMBER(Applications!A1422)),WEEKDAY(Applications!A1422),"")</f>
        <v/>
      </c>
      <c r="C1422" s="27">
        <f>IF(AND(D1422=1,ISNUMBER(Applications!A1422)),Applications!A1422-WEEKDAY(Applications!A1422,3),"")</f>
        <v/>
      </c>
      <c r="D1422" s="26">
        <f>IF(OR(UPPER(TRIM(Applications!I1422))="APPLIED",UPPER(TRIM(Applications!I1422))="INTERVIEWING",UPPER(TRIM(Applications!I1422))="REJECTED",UPPER(TRIM(Applications!I1422))="OFFER"),1,0)</f>
        <v/>
      </c>
      <c r="E1422" s="26">
        <f>IF(AND(ISNUMBER(Applications!M1422),OR(N(Applications!O1422)&gt;0,UPPER(TRIM(Applications!I1422))="INTERVIEWING",UPPER(TRIM(Applications!I1422))="OFFER")),Applications!M1422-WEEKDAY(Applications!M1422,3),"")</f>
        <v/>
      </c>
      <c r="F1422" s="26">
        <f>IF(AND(UPPER(TRIM(Applications!I1422))="SKIPPED",ISNUMBER(Applications!A1422)),Applications!A1422-WEEKDAY(Applications!A1422,3),"")</f>
        <v/>
      </c>
      <c r="G1422" s="26">
        <f>IF(AND(UPPER(TRIM(Applications!I1422))="BOOKMARKED",ISNUMBER(Applications!A1422)),Applications!A1422-WEEKDAY(Applications!A1422,3),"")</f>
        <v/>
      </c>
      <c r="H1422" s="26">
        <f>IF(AND(UPPER(TRIM(Applications!I1422))="NOT APPLIED",ISNUMBER(Applications!A1422)),Applications!A1422-WEEKDAY(Applications!A1422,3),"")</f>
        <v/>
      </c>
      <c r="I1422" s="26">
        <f>IF(AND(UPPER(TRIM(Applications!I1422))="REJECTED",ISNUMBER(Applications!M1422)),Applications!M1422-WEEKDAY(Applications!M1422,3),"")</f>
        <v/>
      </c>
      <c r="J1422" s="26">
        <f>IF(AND(UPPER(TRIM(Applications!I1422))="OFFER",ISNUMBER(Applications!M1422)),Applications!M1422-WEEKDAY(Applications!M1422,3),"")</f>
        <v/>
      </c>
      <c r="K1422" s="26">
        <f>IF(TRIM(Applications!J1422)="","",IFERROR(LOOKUP(2,1/ISNUMBER(SEARCH($R$2:$R$25,Applications!J1422)),$S$2:$S$25),""))</f>
        <v/>
      </c>
      <c r="L1422" s="26">
        <f>IF(K1422="","",IF(COUNTIF(K$2:K1422,K1422)=1,COUNTIF(K$2:K$2000,K1422)+(2001-ROW())/100000,""))</f>
        <v/>
      </c>
      <c r="M1422" s="26">
        <f>IF(TRIM(Applications!D1422)="","",TRIM(LEFT(TRIM(Applications!D1422),FIND(",",TRIM(Applications!D1422)&amp;",")-1)))</f>
        <v/>
      </c>
      <c r="N1422" s="26">
        <f>IF(M1422="","",IF(LEN(TRIM(LEFT(TRIM(MID(TRIM(Applications!D1422),FIND(",",TRIM(Applications!D1422)&amp;",")+1,200)),FIND(",",TRIM(MID(TRIM(Applications!D1422),FIND(",",TRIM(Applications!D1422)&amp;",")+1,200))&amp;",")-1)))=2,UPPER(TRIM(LEFT(TRIM(MID(TRIM(Applications!D1422),FIND(",",TRIM(Applications!D1422)&amp;",")+1,200)),FIND(",",TRIM(MID(TRIM(Applications!D1422),FIND(",",TRIM(Applications!D1422)&amp;",")+1,200))&amp;",")-1))),IFERROR(VLOOKUP(LOWER(TRIM(LEFT(TRIM(MID(TRIM(Applications!D1422),FIND(",",TRIM(Applications!D1422)&amp;",")+1,200)),FIND(",",TRIM(MID(TRIM(Applications!D1422),FIND(",",TRIM(Applications!D1422)&amp;",")+1,200))&amp;",")-1))),$U$2:$V$67,2,FALSE),"")))</f>
        <v/>
      </c>
      <c r="O1422" s="26">
        <f>IF(M1422="","",IF(N1422="",M1422,M1422&amp;", "&amp;N1422))</f>
        <v/>
      </c>
      <c r="P1422" s="26">
        <f>IF(O1422="","",IF(COUNTIF(O$2:O1422,O1422)=1,COUNTIF(O$2:O$2000,O1422)+(2001-ROW())/100000,""))</f>
        <v/>
      </c>
    </row>
    <row r="1423">
      <c r="A1423" s="26">
        <f>IF(AND(ISNUMBER(Applications!A1423),ISNUMBER(Applications!M1423),OR(UPPER(TRIM(Applications!I1423))="INTERVIEWING",UPPER(TRIM(Applications!I1423))="REJECTED",UPPER(TRIM(Applications!I1423))="OFFER")),IF(Applications!M1423&gt;=Applications!A1423,Applications!M1423-Applications!A1423,""),"")</f>
        <v/>
      </c>
      <c r="B1423" s="26">
        <f>IF(AND(D1423=1,ISNUMBER(Applications!A1423)),WEEKDAY(Applications!A1423),"")</f>
        <v/>
      </c>
      <c r="C1423" s="27">
        <f>IF(AND(D1423=1,ISNUMBER(Applications!A1423)),Applications!A1423-WEEKDAY(Applications!A1423,3),"")</f>
        <v/>
      </c>
      <c r="D1423" s="26">
        <f>IF(OR(UPPER(TRIM(Applications!I1423))="APPLIED",UPPER(TRIM(Applications!I1423))="INTERVIEWING",UPPER(TRIM(Applications!I1423))="REJECTED",UPPER(TRIM(Applications!I1423))="OFFER"),1,0)</f>
        <v/>
      </c>
      <c r="E1423" s="26">
        <f>IF(AND(ISNUMBER(Applications!M1423),OR(N(Applications!O1423)&gt;0,UPPER(TRIM(Applications!I1423))="INTERVIEWING",UPPER(TRIM(Applications!I1423))="OFFER")),Applications!M1423-WEEKDAY(Applications!M1423,3),"")</f>
        <v/>
      </c>
      <c r="F1423" s="26">
        <f>IF(AND(UPPER(TRIM(Applications!I1423))="SKIPPED",ISNUMBER(Applications!A1423)),Applications!A1423-WEEKDAY(Applications!A1423,3),"")</f>
        <v/>
      </c>
      <c r="G1423" s="26">
        <f>IF(AND(UPPER(TRIM(Applications!I1423))="BOOKMARKED",ISNUMBER(Applications!A1423)),Applications!A1423-WEEKDAY(Applications!A1423,3),"")</f>
        <v/>
      </c>
      <c r="H1423" s="26">
        <f>IF(AND(UPPER(TRIM(Applications!I1423))="NOT APPLIED",ISNUMBER(Applications!A1423)),Applications!A1423-WEEKDAY(Applications!A1423,3),"")</f>
        <v/>
      </c>
      <c r="I1423" s="26">
        <f>IF(AND(UPPER(TRIM(Applications!I1423))="REJECTED",ISNUMBER(Applications!M1423)),Applications!M1423-WEEKDAY(Applications!M1423,3),"")</f>
        <v/>
      </c>
      <c r="J1423" s="26">
        <f>IF(AND(UPPER(TRIM(Applications!I1423))="OFFER",ISNUMBER(Applications!M1423)),Applications!M1423-WEEKDAY(Applications!M1423,3),"")</f>
        <v/>
      </c>
      <c r="K1423" s="26">
        <f>IF(TRIM(Applications!J1423)="","",IFERROR(LOOKUP(2,1/ISNUMBER(SEARCH($R$2:$R$25,Applications!J1423)),$S$2:$S$25),""))</f>
        <v/>
      </c>
      <c r="L1423" s="26">
        <f>IF(K1423="","",IF(COUNTIF(K$2:K1423,K1423)=1,COUNTIF(K$2:K$2000,K1423)+(2001-ROW())/100000,""))</f>
        <v/>
      </c>
      <c r="M1423" s="26">
        <f>IF(TRIM(Applications!D1423)="","",TRIM(LEFT(TRIM(Applications!D1423),FIND(",",TRIM(Applications!D1423)&amp;",")-1)))</f>
        <v/>
      </c>
      <c r="N1423" s="26">
        <f>IF(M1423="","",IF(LEN(TRIM(LEFT(TRIM(MID(TRIM(Applications!D1423),FIND(",",TRIM(Applications!D1423)&amp;",")+1,200)),FIND(",",TRIM(MID(TRIM(Applications!D1423),FIND(",",TRIM(Applications!D1423)&amp;",")+1,200))&amp;",")-1)))=2,UPPER(TRIM(LEFT(TRIM(MID(TRIM(Applications!D1423),FIND(",",TRIM(Applications!D1423)&amp;",")+1,200)),FIND(",",TRIM(MID(TRIM(Applications!D1423),FIND(",",TRIM(Applications!D1423)&amp;",")+1,200))&amp;",")-1))),IFERROR(VLOOKUP(LOWER(TRIM(LEFT(TRIM(MID(TRIM(Applications!D1423),FIND(",",TRIM(Applications!D1423)&amp;",")+1,200)),FIND(",",TRIM(MID(TRIM(Applications!D1423),FIND(",",TRIM(Applications!D1423)&amp;",")+1,200))&amp;",")-1))),$U$2:$V$67,2,FALSE),"")))</f>
        <v/>
      </c>
      <c r="O1423" s="26">
        <f>IF(M1423="","",IF(N1423="",M1423,M1423&amp;", "&amp;N1423))</f>
        <v/>
      </c>
      <c r="P1423" s="26">
        <f>IF(O1423="","",IF(COUNTIF(O$2:O1423,O1423)=1,COUNTIF(O$2:O$2000,O1423)+(2001-ROW())/100000,""))</f>
        <v/>
      </c>
    </row>
    <row r="1424">
      <c r="A1424" s="26">
        <f>IF(AND(ISNUMBER(Applications!A1424),ISNUMBER(Applications!M1424),OR(UPPER(TRIM(Applications!I1424))="INTERVIEWING",UPPER(TRIM(Applications!I1424))="REJECTED",UPPER(TRIM(Applications!I1424))="OFFER")),IF(Applications!M1424&gt;=Applications!A1424,Applications!M1424-Applications!A1424,""),"")</f>
        <v/>
      </c>
      <c r="B1424" s="26">
        <f>IF(AND(D1424=1,ISNUMBER(Applications!A1424)),WEEKDAY(Applications!A1424),"")</f>
        <v/>
      </c>
      <c r="C1424" s="27">
        <f>IF(AND(D1424=1,ISNUMBER(Applications!A1424)),Applications!A1424-WEEKDAY(Applications!A1424,3),"")</f>
        <v/>
      </c>
      <c r="D1424" s="26">
        <f>IF(OR(UPPER(TRIM(Applications!I1424))="APPLIED",UPPER(TRIM(Applications!I1424))="INTERVIEWING",UPPER(TRIM(Applications!I1424))="REJECTED",UPPER(TRIM(Applications!I1424))="OFFER"),1,0)</f>
        <v/>
      </c>
      <c r="E1424" s="26">
        <f>IF(AND(ISNUMBER(Applications!M1424),OR(N(Applications!O1424)&gt;0,UPPER(TRIM(Applications!I1424))="INTERVIEWING",UPPER(TRIM(Applications!I1424))="OFFER")),Applications!M1424-WEEKDAY(Applications!M1424,3),"")</f>
        <v/>
      </c>
      <c r="F1424" s="26">
        <f>IF(AND(UPPER(TRIM(Applications!I1424))="SKIPPED",ISNUMBER(Applications!A1424)),Applications!A1424-WEEKDAY(Applications!A1424,3),"")</f>
        <v/>
      </c>
      <c r="G1424" s="26">
        <f>IF(AND(UPPER(TRIM(Applications!I1424))="BOOKMARKED",ISNUMBER(Applications!A1424)),Applications!A1424-WEEKDAY(Applications!A1424,3),"")</f>
        <v/>
      </c>
      <c r="H1424" s="26">
        <f>IF(AND(UPPER(TRIM(Applications!I1424))="NOT APPLIED",ISNUMBER(Applications!A1424)),Applications!A1424-WEEKDAY(Applications!A1424,3),"")</f>
        <v/>
      </c>
      <c r="I1424" s="26">
        <f>IF(AND(UPPER(TRIM(Applications!I1424))="REJECTED",ISNUMBER(Applications!M1424)),Applications!M1424-WEEKDAY(Applications!M1424,3),"")</f>
        <v/>
      </c>
      <c r="J1424" s="26">
        <f>IF(AND(UPPER(TRIM(Applications!I1424))="OFFER",ISNUMBER(Applications!M1424)),Applications!M1424-WEEKDAY(Applications!M1424,3),"")</f>
        <v/>
      </c>
      <c r="K1424" s="26">
        <f>IF(TRIM(Applications!J1424)="","",IFERROR(LOOKUP(2,1/ISNUMBER(SEARCH($R$2:$R$25,Applications!J1424)),$S$2:$S$25),""))</f>
        <v/>
      </c>
      <c r="L1424" s="26">
        <f>IF(K1424="","",IF(COUNTIF(K$2:K1424,K1424)=1,COUNTIF(K$2:K$2000,K1424)+(2001-ROW())/100000,""))</f>
        <v/>
      </c>
      <c r="M1424" s="26">
        <f>IF(TRIM(Applications!D1424)="","",TRIM(LEFT(TRIM(Applications!D1424),FIND(",",TRIM(Applications!D1424)&amp;",")-1)))</f>
        <v/>
      </c>
      <c r="N1424" s="26">
        <f>IF(M1424="","",IF(LEN(TRIM(LEFT(TRIM(MID(TRIM(Applications!D1424),FIND(",",TRIM(Applications!D1424)&amp;",")+1,200)),FIND(",",TRIM(MID(TRIM(Applications!D1424),FIND(",",TRIM(Applications!D1424)&amp;",")+1,200))&amp;",")-1)))=2,UPPER(TRIM(LEFT(TRIM(MID(TRIM(Applications!D1424),FIND(",",TRIM(Applications!D1424)&amp;",")+1,200)),FIND(",",TRIM(MID(TRIM(Applications!D1424),FIND(",",TRIM(Applications!D1424)&amp;",")+1,200))&amp;",")-1))),IFERROR(VLOOKUP(LOWER(TRIM(LEFT(TRIM(MID(TRIM(Applications!D1424),FIND(",",TRIM(Applications!D1424)&amp;",")+1,200)),FIND(",",TRIM(MID(TRIM(Applications!D1424),FIND(",",TRIM(Applications!D1424)&amp;",")+1,200))&amp;",")-1))),$U$2:$V$67,2,FALSE),"")))</f>
        <v/>
      </c>
      <c r="O1424" s="26">
        <f>IF(M1424="","",IF(N1424="",M1424,M1424&amp;", "&amp;N1424))</f>
        <v/>
      </c>
      <c r="P1424" s="26">
        <f>IF(O1424="","",IF(COUNTIF(O$2:O1424,O1424)=1,COUNTIF(O$2:O$2000,O1424)+(2001-ROW())/100000,""))</f>
        <v/>
      </c>
    </row>
    <row r="1425">
      <c r="A1425" s="26">
        <f>IF(AND(ISNUMBER(Applications!A1425),ISNUMBER(Applications!M1425),OR(UPPER(TRIM(Applications!I1425))="INTERVIEWING",UPPER(TRIM(Applications!I1425))="REJECTED",UPPER(TRIM(Applications!I1425))="OFFER")),IF(Applications!M1425&gt;=Applications!A1425,Applications!M1425-Applications!A1425,""),"")</f>
        <v/>
      </c>
      <c r="B1425" s="26">
        <f>IF(AND(D1425=1,ISNUMBER(Applications!A1425)),WEEKDAY(Applications!A1425),"")</f>
        <v/>
      </c>
      <c r="C1425" s="27">
        <f>IF(AND(D1425=1,ISNUMBER(Applications!A1425)),Applications!A1425-WEEKDAY(Applications!A1425,3),"")</f>
        <v/>
      </c>
      <c r="D1425" s="26">
        <f>IF(OR(UPPER(TRIM(Applications!I1425))="APPLIED",UPPER(TRIM(Applications!I1425))="INTERVIEWING",UPPER(TRIM(Applications!I1425))="REJECTED",UPPER(TRIM(Applications!I1425))="OFFER"),1,0)</f>
        <v/>
      </c>
      <c r="E1425" s="26">
        <f>IF(AND(ISNUMBER(Applications!M1425),OR(N(Applications!O1425)&gt;0,UPPER(TRIM(Applications!I1425))="INTERVIEWING",UPPER(TRIM(Applications!I1425))="OFFER")),Applications!M1425-WEEKDAY(Applications!M1425,3),"")</f>
        <v/>
      </c>
      <c r="F1425" s="26">
        <f>IF(AND(UPPER(TRIM(Applications!I1425))="SKIPPED",ISNUMBER(Applications!A1425)),Applications!A1425-WEEKDAY(Applications!A1425,3),"")</f>
        <v/>
      </c>
      <c r="G1425" s="26">
        <f>IF(AND(UPPER(TRIM(Applications!I1425))="BOOKMARKED",ISNUMBER(Applications!A1425)),Applications!A1425-WEEKDAY(Applications!A1425,3),"")</f>
        <v/>
      </c>
      <c r="H1425" s="26">
        <f>IF(AND(UPPER(TRIM(Applications!I1425))="NOT APPLIED",ISNUMBER(Applications!A1425)),Applications!A1425-WEEKDAY(Applications!A1425,3),"")</f>
        <v/>
      </c>
      <c r="I1425" s="26">
        <f>IF(AND(UPPER(TRIM(Applications!I1425))="REJECTED",ISNUMBER(Applications!M1425)),Applications!M1425-WEEKDAY(Applications!M1425,3),"")</f>
        <v/>
      </c>
      <c r="J1425" s="26">
        <f>IF(AND(UPPER(TRIM(Applications!I1425))="OFFER",ISNUMBER(Applications!M1425)),Applications!M1425-WEEKDAY(Applications!M1425,3),"")</f>
        <v/>
      </c>
      <c r="K1425" s="26">
        <f>IF(TRIM(Applications!J1425)="","",IFERROR(LOOKUP(2,1/ISNUMBER(SEARCH($R$2:$R$25,Applications!J1425)),$S$2:$S$25),""))</f>
        <v/>
      </c>
      <c r="L1425" s="26">
        <f>IF(K1425="","",IF(COUNTIF(K$2:K1425,K1425)=1,COUNTIF(K$2:K$2000,K1425)+(2001-ROW())/100000,""))</f>
        <v/>
      </c>
      <c r="M1425" s="26">
        <f>IF(TRIM(Applications!D1425)="","",TRIM(LEFT(TRIM(Applications!D1425),FIND(",",TRIM(Applications!D1425)&amp;",")-1)))</f>
        <v/>
      </c>
      <c r="N1425" s="26">
        <f>IF(M1425="","",IF(LEN(TRIM(LEFT(TRIM(MID(TRIM(Applications!D1425),FIND(",",TRIM(Applications!D1425)&amp;",")+1,200)),FIND(",",TRIM(MID(TRIM(Applications!D1425),FIND(",",TRIM(Applications!D1425)&amp;",")+1,200))&amp;",")-1)))=2,UPPER(TRIM(LEFT(TRIM(MID(TRIM(Applications!D1425),FIND(",",TRIM(Applications!D1425)&amp;",")+1,200)),FIND(",",TRIM(MID(TRIM(Applications!D1425),FIND(",",TRIM(Applications!D1425)&amp;",")+1,200))&amp;",")-1))),IFERROR(VLOOKUP(LOWER(TRIM(LEFT(TRIM(MID(TRIM(Applications!D1425),FIND(",",TRIM(Applications!D1425)&amp;",")+1,200)),FIND(",",TRIM(MID(TRIM(Applications!D1425),FIND(",",TRIM(Applications!D1425)&amp;",")+1,200))&amp;",")-1))),$U$2:$V$67,2,FALSE),"")))</f>
        <v/>
      </c>
      <c r="O1425" s="26">
        <f>IF(M1425="","",IF(N1425="",M1425,M1425&amp;", "&amp;N1425))</f>
        <v/>
      </c>
      <c r="P1425" s="26">
        <f>IF(O1425="","",IF(COUNTIF(O$2:O1425,O1425)=1,COUNTIF(O$2:O$2000,O1425)+(2001-ROW())/100000,""))</f>
        <v/>
      </c>
    </row>
    <row r="1426">
      <c r="A1426" s="26">
        <f>IF(AND(ISNUMBER(Applications!A1426),ISNUMBER(Applications!M1426),OR(UPPER(TRIM(Applications!I1426))="INTERVIEWING",UPPER(TRIM(Applications!I1426))="REJECTED",UPPER(TRIM(Applications!I1426))="OFFER")),IF(Applications!M1426&gt;=Applications!A1426,Applications!M1426-Applications!A1426,""),"")</f>
        <v/>
      </c>
      <c r="B1426" s="26">
        <f>IF(AND(D1426=1,ISNUMBER(Applications!A1426)),WEEKDAY(Applications!A1426),"")</f>
        <v/>
      </c>
      <c r="C1426" s="27">
        <f>IF(AND(D1426=1,ISNUMBER(Applications!A1426)),Applications!A1426-WEEKDAY(Applications!A1426,3),"")</f>
        <v/>
      </c>
      <c r="D1426" s="26">
        <f>IF(OR(UPPER(TRIM(Applications!I1426))="APPLIED",UPPER(TRIM(Applications!I1426))="INTERVIEWING",UPPER(TRIM(Applications!I1426))="REJECTED",UPPER(TRIM(Applications!I1426))="OFFER"),1,0)</f>
        <v/>
      </c>
      <c r="E1426" s="26">
        <f>IF(AND(ISNUMBER(Applications!M1426),OR(N(Applications!O1426)&gt;0,UPPER(TRIM(Applications!I1426))="INTERVIEWING",UPPER(TRIM(Applications!I1426))="OFFER")),Applications!M1426-WEEKDAY(Applications!M1426,3),"")</f>
        <v/>
      </c>
      <c r="F1426" s="26">
        <f>IF(AND(UPPER(TRIM(Applications!I1426))="SKIPPED",ISNUMBER(Applications!A1426)),Applications!A1426-WEEKDAY(Applications!A1426,3),"")</f>
        <v/>
      </c>
      <c r="G1426" s="26">
        <f>IF(AND(UPPER(TRIM(Applications!I1426))="BOOKMARKED",ISNUMBER(Applications!A1426)),Applications!A1426-WEEKDAY(Applications!A1426,3),"")</f>
        <v/>
      </c>
      <c r="H1426" s="26">
        <f>IF(AND(UPPER(TRIM(Applications!I1426))="NOT APPLIED",ISNUMBER(Applications!A1426)),Applications!A1426-WEEKDAY(Applications!A1426,3),"")</f>
        <v/>
      </c>
      <c r="I1426" s="26">
        <f>IF(AND(UPPER(TRIM(Applications!I1426))="REJECTED",ISNUMBER(Applications!M1426)),Applications!M1426-WEEKDAY(Applications!M1426,3),"")</f>
        <v/>
      </c>
      <c r="J1426" s="26">
        <f>IF(AND(UPPER(TRIM(Applications!I1426))="OFFER",ISNUMBER(Applications!M1426)),Applications!M1426-WEEKDAY(Applications!M1426,3),"")</f>
        <v/>
      </c>
      <c r="K1426" s="26">
        <f>IF(TRIM(Applications!J1426)="","",IFERROR(LOOKUP(2,1/ISNUMBER(SEARCH($R$2:$R$25,Applications!J1426)),$S$2:$S$25),""))</f>
        <v/>
      </c>
      <c r="L1426" s="26">
        <f>IF(K1426="","",IF(COUNTIF(K$2:K1426,K1426)=1,COUNTIF(K$2:K$2000,K1426)+(2001-ROW())/100000,""))</f>
        <v/>
      </c>
      <c r="M1426" s="26">
        <f>IF(TRIM(Applications!D1426)="","",TRIM(LEFT(TRIM(Applications!D1426),FIND(",",TRIM(Applications!D1426)&amp;",")-1)))</f>
        <v/>
      </c>
      <c r="N1426" s="26">
        <f>IF(M1426="","",IF(LEN(TRIM(LEFT(TRIM(MID(TRIM(Applications!D1426),FIND(",",TRIM(Applications!D1426)&amp;",")+1,200)),FIND(",",TRIM(MID(TRIM(Applications!D1426),FIND(",",TRIM(Applications!D1426)&amp;",")+1,200))&amp;",")-1)))=2,UPPER(TRIM(LEFT(TRIM(MID(TRIM(Applications!D1426),FIND(",",TRIM(Applications!D1426)&amp;",")+1,200)),FIND(",",TRIM(MID(TRIM(Applications!D1426),FIND(",",TRIM(Applications!D1426)&amp;",")+1,200))&amp;",")-1))),IFERROR(VLOOKUP(LOWER(TRIM(LEFT(TRIM(MID(TRIM(Applications!D1426),FIND(",",TRIM(Applications!D1426)&amp;",")+1,200)),FIND(",",TRIM(MID(TRIM(Applications!D1426),FIND(",",TRIM(Applications!D1426)&amp;",")+1,200))&amp;",")-1))),$U$2:$V$67,2,FALSE),"")))</f>
        <v/>
      </c>
      <c r="O1426" s="26">
        <f>IF(M1426="","",IF(N1426="",M1426,M1426&amp;", "&amp;N1426))</f>
        <v/>
      </c>
      <c r="P1426" s="26">
        <f>IF(O1426="","",IF(COUNTIF(O$2:O1426,O1426)=1,COUNTIF(O$2:O$2000,O1426)+(2001-ROW())/100000,""))</f>
        <v/>
      </c>
    </row>
    <row r="1427">
      <c r="A1427" s="26">
        <f>IF(AND(ISNUMBER(Applications!A1427),ISNUMBER(Applications!M1427),OR(UPPER(TRIM(Applications!I1427))="INTERVIEWING",UPPER(TRIM(Applications!I1427))="REJECTED",UPPER(TRIM(Applications!I1427))="OFFER")),IF(Applications!M1427&gt;=Applications!A1427,Applications!M1427-Applications!A1427,""),"")</f>
        <v/>
      </c>
      <c r="B1427" s="26">
        <f>IF(AND(D1427=1,ISNUMBER(Applications!A1427)),WEEKDAY(Applications!A1427),"")</f>
        <v/>
      </c>
      <c r="C1427" s="27">
        <f>IF(AND(D1427=1,ISNUMBER(Applications!A1427)),Applications!A1427-WEEKDAY(Applications!A1427,3),"")</f>
        <v/>
      </c>
      <c r="D1427" s="26">
        <f>IF(OR(UPPER(TRIM(Applications!I1427))="APPLIED",UPPER(TRIM(Applications!I1427))="INTERVIEWING",UPPER(TRIM(Applications!I1427))="REJECTED",UPPER(TRIM(Applications!I1427))="OFFER"),1,0)</f>
        <v/>
      </c>
      <c r="E1427" s="26">
        <f>IF(AND(ISNUMBER(Applications!M1427),OR(N(Applications!O1427)&gt;0,UPPER(TRIM(Applications!I1427))="INTERVIEWING",UPPER(TRIM(Applications!I1427))="OFFER")),Applications!M1427-WEEKDAY(Applications!M1427,3),"")</f>
        <v/>
      </c>
      <c r="F1427" s="26">
        <f>IF(AND(UPPER(TRIM(Applications!I1427))="SKIPPED",ISNUMBER(Applications!A1427)),Applications!A1427-WEEKDAY(Applications!A1427,3),"")</f>
        <v/>
      </c>
      <c r="G1427" s="26">
        <f>IF(AND(UPPER(TRIM(Applications!I1427))="BOOKMARKED",ISNUMBER(Applications!A1427)),Applications!A1427-WEEKDAY(Applications!A1427,3),"")</f>
        <v/>
      </c>
      <c r="H1427" s="26">
        <f>IF(AND(UPPER(TRIM(Applications!I1427))="NOT APPLIED",ISNUMBER(Applications!A1427)),Applications!A1427-WEEKDAY(Applications!A1427,3),"")</f>
        <v/>
      </c>
      <c r="I1427" s="26">
        <f>IF(AND(UPPER(TRIM(Applications!I1427))="REJECTED",ISNUMBER(Applications!M1427)),Applications!M1427-WEEKDAY(Applications!M1427,3),"")</f>
        <v/>
      </c>
      <c r="J1427" s="26">
        <f>IF(AND(UPPER(TRIM(Applications!I1427))="OFFER",ISNUMBER(Applications!M1427)),Applications!M1427-WEEKDAY(Applications!M1427,3),"")</f>
        <v/>
      </c>
      <c r="K1427" s="26">
        <f>IF(TRIM(Applications!J1427)="","",IFERROR(LOOKUP(2,1/ISNUMBER(SEARCH($R$2:$R$25,Applications!J1427)),$S$2:$S$25),""))</f>
        <v/>
      </c>
      <c r="L1427" s="26">
        <f>IF(K1427="","",IF(COUNTIF(K$2:K1427,K1427)=1,COUNTIF(K$2:K$2000,K1427)+(2001-ROW())/100000,""))</f>
        <v/>
      </c>
      <c r="M1427" s="26">
        <f>IF(TRIM(Applications!D1427)="","",TRIM(LEFT(TRIM(Applications!D1427),FIND(",",TRIM(Applications!D1427)&amp;",")-1)))</f>
        <v/>
      </c>
      <c r="N1427" s="26">
        <f>IF(M1427="","",IF(LEN(TRIM(LEFT(TRIM(MID(TRIM(Applications!D1427),FIND(",",TRIM(Applications!D1427)&amp;",")+1,200)),FIND(",",TRIM(MID(TRIM(Applications!D1427),FIND(",",TRIM(Applications!D1427)&amp;",")+1,200))&amp;",")-1)))=2,UPPER(TRIM(LEFT(TRIM(MID(TRIM(Applications!D1427),FIND(",",TRIM(Applications!D1427)&amp;",")+1,200)),FIND(",",TRIM(MID(TRIM(Applications!D1427),FIND(",",TRIM(Applications!D1427)&amp;",")+1,200))&amp;",")-1))),IFERROR(VLOOKUP(LOWER(TRIM(LEFT(TRIM(MID(TRIM(Applications!D1427),FIND(",",TRIM(Applications!D1427)&amp;",")+1,200)),FIND(",",TRIM(MID(TRIM(Applications!D1427),FIND(",",TRIM(Applications!D1427)&amp;",")+1,200))&amp;",")-1))),$U$2:$V$67,2,FALSE),"")))</f>
        <v/>
      </c>
      <c r="O1427" s="26">
        <f>IF(M1427="","",IF(N1427="",M1427,M1427&amp;", "&amp;N1427))</f>
        <v/>
      </c>
      <c r="P1427" s="26">
        <f>IF(O1427="","",IF(COUNTIF(O$2:O1427,O1427)=1,COUNTIF(O$2:O$2000,O1427)+(2001-ROW())/100000,""))</f>
        <v/>
      </c>
    </row>
    <row r="1428">
      <c r="A1428" s="26">
        <f>IF(AND(ISNUMBER(Applications!A1428),ISNUMBER(Applications!M1428),OR(UPPER(TRIM(Applications!I1428))="INTERVIEWING",UPPER(TRIM(Applications!I1428))="REJECTED",UPPER(TRIM(Applications!I1428))="OFFER")),IF(Applications!M1428&gt;=Applications!A1428,Applications!M1428-Applications!A1428,""),"")</f>
        <v/>
      </c>
      <c r="B1428" s="26">
        <f>IF(AND(D1428=1,ISNUMBER(Applications!A1428)),WEEKDAY(Applications!A1428),"")</f>
        <v/>
      </c>
      <c r="C1428" s="27">
        <f>IF(AND(D1428=1,ISNUMBER(Applications!A1428)),Applications!A1428-WEEKDAY(Applications!A1428,3),"")</f>
        <v/>
      </c>
      <c r="D1428" s="26">
        <f>IF(OR(UPPER(TRIM(Applications!I1428))="APPLIED",UPPER(TRIM(Applications!I1428))="INTERVIEWING",UPPER(TRIM(Applications!I1428))="REJECTED",UPPER(TRIM(Applications!I1428))="OFFER"),1,0)</f>
        <v/>
      </c>
      <c r="E1428" s="26">
        <f>IF(AND(ISNUMBER(Applications!M1428),OR(N(Applications!O1428)&gt;0,UPPER(TRIM(Applications!I1428))="INTERVIEWING",UPPER(TRIM(Applications!I1428))="OFFER")),Applications!M1428-WEEKDAY(Applications!M1428,3),"")</f>
        <v/>
      </c>
      <c r="F1428" s="26">
        <f>IF(AND(UPPER(TRIM(Applications!I1428))="SKIPPED",ISNUMBER(Applications!A1428)),Applications!A1428-WEEKDAY(Applications!A1428,3),"")</f>
        <v/>
      </c>
      <c r="G1428" s="26">
        <f>IF(AND(UPPER(TRIM(Applications!I1428))="BOOKMARKED",ISNUMBER(Applications!A1428)),Applications!A1428-WEEKDAY(Applications!A1428,3),"")</f>
        <v/>
      </c>
      <c r="H1428" s="26">
        <f>IF(AND(UPPER(TRIM(Applications!I1428))="NOT APPLIED",ISNUMBER(Applications!A1428)),Applications!A1428-WEEKDAY(Applications!A1428,3),"")</f>
        <v/>
      </c>
      <c r="I1428" s="26">
        <f>IF(AND(UPPER(TRIM(Applications!I1428))="REJECTED",ISNUMBER(Applications!M1428)),Applications!M1428-WEEKDAY(Applications!M1428,3),"")</f>
        <v/>
      </c>
      <c r="J1428" s="26">
        <f>IF(AND(UPPER(TRIM(Applications!I1428))="OFFER",ISNUMBER(Applications!M1428)),Applications!M1428-WEEKDAY(Applications!M1428,3),"")</f>
        <v/>
      </c>
      <c r="K1428" s="26">
        <f>IF(TRIM(Applications!J1428)="","",IFERROR(LOOKUP(2,1/ISNUMBER(SEARCH($R$2:$R$25,Applications!J1428)),$S$2:$S$25),""))</f>
        <v/>
      </c>
      <c r="L1428" s="26">
        <f>IF(K1428="","",IF(COUNTIF(K$2:K1428,K1428)=1,COUNTIF(K$2:K$2000,K1428)+(2001-ROW())/100000,""))</f>
        <v/>
      </c>
      <c r="M1428" s="26">
        <f>IF(TRIM(Applications!D1428)="","",TRIM(LEFT(TRIM(Applications!D1428),FIND(",",TRIM(Applications!D1428)&amp;",")-1)))</f>
        <v/>
      </c>
      <c r="N1428" s="26">
        <f>IF(M1428="","",IF(LEN(TRIM(LEFT(TRIM(MID(TRIM(Applications!D1428),FIND(",",TRIM(Applications!D1428)&amp;",")+1,200)),FIND(",",TRIM(MID(TRIM(Applications!D1428),FIND(",",TRIM(Applications!D1428)&amp;",")+1,200))&amp;",")-1)))=2,UPPER(TRIM(LEFT(TRIM(MID(TRIM(Applications!D1428),FIND(",",TRIM(Applications!D1428)&amp;",")+1,200)),FIND(",",TRIM(MID(TRIM(Applications!D1428),FIND(",",TRIM(Applications!D1428)&amp;",")+1,200))&amp;",")-1))),IFERROR(VLOOKUP(LOWER(TRIM(LEFT(TRIM(MID(TRIM(Applications!D1428),FIND(",",TRIM(Applications!D1428)&amp;",")+1,200)),FIND(",",TRIM(MID(TRIM(Applications!D1428),FIND(",",TRIM(Applications!D1428)&amp;",")+1,200))&amp;",")-1))),$U$2:$V$67,2,FALSE),"")))</f>
        <v/>
      </c>
      <c r="O1428" s="26">
        <f>IF(M1428="","",IF(N1428="",M1428,M1428&amp;", "&amp;N1428))</f>
        <v/>
      </c>
      <c r="P1428" s="26">
        <f>IF(O1428="","",IF(COUNTIF(O$2:O1428,O1428)=1,COUNTIF(O$2:O$2000,O1428)+(2001-ROW())/100000,""))</f>
        <v/>
      </c>
    </row>
    <row r="1429">
      <c r="A1429" s="26">
        <f>IF(AND(ISNUMBER(Applications!A1429),ISNUMBER(Applications!M1429),OR(UPPER(TRIM(Applications!I1429))="INTERVIEWING",UPPER(TRIM(Applications!I1429))="REJECTED",UPPER(TRIM(Applications!I1429))="OFFER")),IF(Applications!M1429&gt;=Applications!A1429,Applications!M1429-Applications!A1429,""),"")</f>
        <v/>
      </c>
      <c r="B1429" s="26">
        <f>IF(AND(D1429=1,ISNUMBER(Applications!A1429)),WEEKDAY(Applications!A1429),"")</f>
        <v/>
      </c>
      <c r="C1429" s="27">
        <f>IF(AND(D1429=1,ISNUMBER(Applications!A1429)),Applications!A1429-WEEKDAY(Applications!A1429,3),"")</f>
        <v/>
      </c>
      <c r="D1429" s="26">
        <f>IF(OR(UPPER(TRIM(Applications!I1429))="APPLIED",UPPER(TRIM(Applications!I1429))="INTERVIEWING",UPPER(TRIM(Applications!I1429))="REJECTED",UPPER(TRIM(Applications!I1429))="OFFER"),1,0)</f>
        <v/>
      </c>
      <c r="E1429" s="26">
        <f>IF(AND(ISNUMBER(Applications!M1429),OR(N(Applications!O1429)&gt;0,UPPER(TRIM(Applications!I1429))="INTERVIEWING",UPPER(TRIM(Applications!I1429))="OFFER")),Applications!M1429-WEEKDAY(Applications!M1429,3),"")</f>
        <v/>
      </c>
      <c r="F1429" s="26">
        <f>IF(AND(UPPER(TRIM(Applications!I1429))="SKIPPED",ISNUMBER(Applications!A1429)),Applications!A1429-WEEKDAY(Applications!A1429,3),"")</f>
        <v/>
      </c>
      <c r="G1429" s="26">
        <f>IF(AND(UPPER(TRIM(Applications!I1429))="BOOKMARKED",ISNUMBER(Applications!A1429)),Applications!A1429-WEEKDAY(Applications!A1429,3),"")</f>
        <v/>
      </c>
      <c r="H1429" s="26">
        <f>IF(AND(UPPER(TRIM(Applications!I1429))="NOT APPLIED",ISNUMBER(Applications!A1429)),Applications!A1429-WEEKDAY(Applications!A1429,3),"")</f>
        <v/>
      </c>
      <c r="I1429" s="26">
        <f>IF(AND(UPPER(TRIM(Applications!I1429))="REJECTED",ISNUMBER(Applications!M1429)),Applications!M1429-WEEKDAY(Applications!M1429,3),"")</f>
        <v/>
      </c>
      <c r="J1429" s="26">
        <f>IF(AND(UPPER(TRIM(Applications!I1429))="OFFER",ISNUMBER(Applications!M1429)),Applications!M1429-WEEKDAY(Applications!M1429,3),"")</f>
        <v/>
      </c>
      <c r="K1429" s="26">
        <f>IF(TRIM(Applications!J1429)="","",IFERROR(LOOKUP(2,1/ISNUMBER(SEARCH($R$2:$R$25,Applications!J1429)),$S$2:$S$25),""))</f>
        <v/>
      </c>
      <c r="L1429" s="26">
        <f>IF(K1429="","",IF(COUNTIF(K$2:K1429,K1429)=1,COUNTIF(K$2:K$2000,K1429)+(2001-ROW())/100000,""))</f>
        <v/>
      </c>
      <c r="M1429" s="26">
        <f>IF(TRIM(Applications!D1429)="","",TRIM(LEFT(TRIM(Applications!D1429),FIND(",",TRIM(Applications!D1429)&amp;",")-1)))</f>
        <v/>
      </c>
      <c r="N1429" s="26">
        <f>IF(M1429="","",IF(LEN(TRIM(LEFT(TRIM(MID(TRIM(Applications!D1429),FIND(",",TRIM(Applications!D1429)&amp;",")+1,200)),FIND(",",TRIM(MID(TRIM(Applications!D1429),FIND(",",TRIM(Applications!D1429)&amp;",")+1,200))&amp;",")-1)))=2,UPPER(TRIM(LEFT(TRIM(MID(TRIM(Applications!D1429),FIND(",",TRIM(Applications!D1429)&amp;",")+1,200)),FIND(",",TRIM(MID(TRIM(Applications!D1429),FIND(",",TRIM(Applications!D1429)&amp;",")+1,200))&amp;",")-1))),IFERROR(VLOOKUP(LOWER(TRIM(LEFT(TRIM(MID(TRIM(Applications!D1429),FIND(",",TRIM(Applications!D1429)&amp;",")+1,200)),FIND(",",TRIM(MID(TRIM(Applications!D1429),FIND(",",TRIM(Applications!D1429)&amp;",")+1,200))&amp;",")-1))),$U$2:$V$67,2,FALSE),"")))</f>
        <v/>
      </c>
      <c r="O1429" s="26">
        <f>IF(M1429="","",IF(N1429="",M1429,M1429&amp;", "&amp;N1429))</f>
        <v/>
      </c>
      <c r="P1429" s="26">
        <f>IF(O1429="","",IF(COUNTIF(O$2:O1429,O1429)=1,COUNTIF(O$2:O$2000,O1429)+(2001-ROW())/100000,""))</f>
        <v/>
      </c>
    </row>
    <row r="1430">
      <c r="A1430" s="26">
        <f>IF(AND(ISNUMBER(Applications!A1430),ISNUMBER(Applications!M1430),OR(UPPER(TRIM(Applications!I1430))="INTERVIEWING",UPPER(TRIM(Applications!I1430))="REJECTED",UPPER(TRIM(Applications!I1430))="OFFER")),IF(Applications!M1430&gt;=Applications!A1430,Applications!M1430-Applications!A1430,""),"")</f>
        <v/>
      </c>
      <c r="B1430" s="26">
        <f>IF(AND(D1430=1,ISNUMBER(Applications!A1430)),WEEKDAY(Applications!A1430),"")</f>
        <v/>
      </c>
      <c r="C1430" s="27">
        <f>IF(AND(D1430=1,ISNUMBER(Applications!A1430)),Applications!A1430-WEEKDAY(Applications!A1430,3),"")</f>
        <v/>
      </c>
      <c r="D1430" s="26">
        <f>IF(OR(UPPER(TRIM(Applications!I1430))="APPLIED",UPPER(TRIM(Applications!I1430))="INTERVIEWING",UPPER(TRIM(Applications!I1430))="REJECTED",UPPER(TRIM(Applications!I1430))="OFFER"),1,0)</f>
        <v/>
      </c>
      <c r="E1430" s="26">
        <f>IF(AND(ISNUMBER(Applications!M1430),OR(N(Applications!O1430)&gt;0,UPPER(TRIM(Applications!I1430))="INTERVIEWING",UPPER(TRIM(Applications!I1430))="OFFER")),Applications!M1430-WEEKDAY(Applications!M1430,3),"")</f>
        <v/>
      </c>
      <c r="F1430" s="26">
        <f>IF(AND(UPPER(TRIM(Applications!I1430))="SKIPPED",ISNUMBER(Applications!A1430)),Applications!A1430-WEEKDAY(Applications!A1430,3),"")</f>
        <v/>
      </c>
      <c r="G1430" s="26">
        <f>IF(AND(UPPER(TRIM(Applications!I1430))="BOOKMARKED",ISNUMBER(Applications!A1430)),Applications!A1430-WEEKDAY(Applications!A1430,3),"")</f>
        <v/>
      </c>
      <c r="H1430" s="26">
        <f>IF(AND(UPPER(TRIM(Applications!I1430))="NOT APPLIED",ISNUMBER(Applications!A1430)),Applications!A1430-WEEKDAY(Applications!A1430,3),"")</f>
        <v/>
      </c>
      <c r="I1430" s="26">
        <f>IF(AND(UPPER(TRIM(Applications!I1430))="REJECTED",ISNUMBER(Applications!M1430)),Applications!M1430-WEEKDAY(Applications!M1430,3),"")</f>
        <v/>
      </c>
      <c r="J1430" s="26">
        <f>IF(AND(UPPER(TRIM(Applications!I1430))="OFFER",ISNUMBER(Applications!M1430)),Applications!M1430-WEEKDAY(Applications!M1430,3),"")</f>
        <v/>
      </c>
      <c r="K1430" s="26">
        <f>IF(TRIM(Applications!J1430)="","",IFERROR(LOOKUP(2,1/ISNUMBER(SEARCH($R$2:$R$25,Applications!J1430)),$S$2:$S$25),""))</f>
        <v/>
      </c>
      <c r="L1430" s="26">
        <f>IF(K1430="","",IF(COUNTIF(K$2:K1430,K1430)=1,COUNTIF(K$2:K$2000,K1430)+(2001-ROW())/100000,""))</f>
        <v/>
      </c>
      <c r="M1430" s="26">
        <f>IF(TRIM(Applications!D1430)="","",TRIM(LEFT(TRIM(Applications!D1430),FIND(",",TRIM(Applications!D1430)&amp;",")-1)))</f>
        <v/>
      </c>
      <c r="N1430" s="26">
        <f>IF(M1430="","",IF(LEN(TRIM(LEFT(TRIM(MID(TRIM(Applications!D1430),FIND(",",TRIM(Applications!D1430)&amp;",")+1,200)),FIND(",",TRIM(MID(TRIM(Applications!D1430),FIND(",",TRIM(Applications!D1430)&amp;",")+1,200))&amp;",")-1)))=2,UPPER(TRIM(LEFT(TRIM(MID(TRIM(Applications!D1430),FIND(",",TRIM(Applications!D1430)&amp;",")+1,200)),FIND(",",TRIM(MID(TRIM(Applications!D1430),FIND(",",TRIM(Applications!D1430)&amp;",")+1,200))&amp;",")-1))),IFERROR(VLOOKUP(LOWER(TRIM(LEFT(TRIM(MID(TRIM(Applications!D1430),FIND(",",TRIM(Applications!D1430)&amp;",")+1,200)),FIND(",",TRIM(MID(TRIM(Applications!D1430),FIND(",",TRIM(Applications!D1430)&amp;",")+1,200))&amp;",")-1))),$U$2:$V$67,2,FALSE),"")))</f>
        <v/>
      </c>
      <c r="O1430" s="26">
        <f>IF(M1430="","",IF(N1430="",M1430,M1430&amp;", "&amp;N1430))</f>
        <v/>
      </c>
      <c r="P1430" s="26">
        <f>IF(O1430="","",IF(COUNTIF(O$2:O1430,O1430)=1,COUNTIF(O$2:O$2000,O1430)+(2001-ROW())/100000,""))</f>
        <v/>
      </c>
    </row>
    <row r="1431">
      <c r="A1431" s="26">
        <f>IF(AND(ISNUMBER(Applications!A1431),ISNUMBER(Applications!M1431),OR(UPPER(TRIM(Applications!I1431))="INTERVIEWING",UPPER(TRIM(Applications!I1431))="REJECTED",UPPER(TRIM(Applications!I1431))="OFFER")),IF(Applications!M1431&gt;=Applications!A1431,Applications!M1431-Applications!A1431,""),"")</f>
        <v/>
      </c>
      <c r="B1431" s="26">
        <f>IF(AND(D1431=1,ISNUMBER(Applications!A1431)),WEEKDAY(Applications!A1431),"")</f>
        <v/>
      </c>
      <c r="C1431" s="27">
        <f>IF(AND(D1431=1,ISNUMBER(Applications!A1431)),Applications!A1431-WEEKDAY(Applications!A1431,3),"")</f>
        <v/>
      </c>
      <c r="D1431" s="26">
        <f>IF(OR(UPPER(TRIM(Applications!I1431))="APPLIED",UPPER(TRIM(Applications!I1431))="INTERVIEWING",UPPER(TRIM(Applications!I1431))="REJECTED",UPPER(TRIM(Applications!I1431))="OFFER"),1,0)</f>
        <v/>
      </c>
      <c r="E1431" s="26">
        <f>IF(AND(ISNUMBER(Applications!M1431),OR(N(Applications!O1431)&gt;0,UPPER(TRIM(Applications!I1431))="INTERVIEWING",UPPER(TRIM(Applications!I1431))="OFFER")),Applications!M1431-WEEKDAY(Applications!M1431,3),"")</f>
        <v/>
      </c>
      <c r="F1431" s="26">
        <f>IF(AND(UPPER(TRIM(Applications!I1431))="SKIPPED",ISNUMBER(Applications!A1431)),Applications!A1431-WEEKDAY(Applications!A1431,3),"")</f>
        <v/>
      </c>
      <c r="G1431" s="26">
        <f>IF(AND(UPPER(TRIM(Applications!I1431))="BOOKMARKED",ISNUMBER(Applications!A1431)),Applications!A1431-WEEKDAY(Applications!A1431,3),"")</f>
        <v/>
      </c>
      <c r="H1431" s="26">
        <f>IF(AND(UPPER(TRIM(Applications!I1431))="NOT APPLIED",ISNUMBER(Applications!A1431)),Applications!A1431-WEEKDAY(Applications!A1431,3),"")</f>
        <v/>
      </c>
      <c r="I1431" s="26">
        <f>IF(AND(UPPER(TRIM(Applications!I1431))="REJECTED",ISNUMBER(Applications!M1431)),Applications!M1431-WEEKDAY(Applications!M1431,3),"")</f>
        <v/>
      </c>
      <c r="J1431" s="26">
        <f>IF(AND(UPPER(TRIM(Applications!I1431))="OFFER",ISNUMBER(Applications!M1431)),Applications!M1431-WEEKDAY(Applications!M1431,3),"")</f>
        <v/>
      </c>
      <c r="K1431" s="26">
        <f>IF(TRIM(Applications!J1431)="","",IFERROR(LOOKUP(2,1/ISNUMBER(SEARCH($R$2:$R$25,Applications!J1431)),$S$2:$S$25),""))</f>
        <v/>
      </c>
      <c r="L1431" s="26">
        <f>IF(K1431="","",IF(COUNTIF(K$2:K1431,K1431)=1,COUNTIF(K$2:K$2000,K1431)+(2001-ROW())/100000,""))</f>
        <v/>
      </c>
      <c r="M1431" s="26">
        <f>IF(TRIM(Applications!D1431)="","",TRIM(LEFT(TRIM(Applications!D1431),FIND(",",TRIM(Applications!D1431)&amp;",")-1)))</f>
        <v/>
      </c>
      <c r="N1431" s="26">
        <f>IF(M1431="","",IF(LEN(TRIM(LEFT(TRIM(MID(TRIM(Applications!D1431),FIND(",",TRIM(Applications!D1431)&amp;",")+1,200)),FIND(",",TRIM(MID(TRIM(Applications!D1431),FIND(",",TRIM(Applications!D1431)&amp;",")+1,200))&amp;",")-1)))=2,UPPER(TRIM(LEFT(TRIM(MID(TRIM(Applications!D1431),FIND(",",TRIM(Applications!D1431)&amp;",")+1,200)),FIND(",",TRIM(MID(TRIM(Applications!D1431),FIND(",",TRIM(Applications!D1431)&amp;",")+1,200))&amp;",")-1))),IFERROR(VLOOKUP(LOWER(TRIM(LEFT(TRIM(MID(TRIM(Applications!D1431),FIND(",",TRIM(Applications!D1431)&amp;",")+1,200)),FIND(",",TRIM(MID(TRIM(Applications!D1431),FIND(",",TRIM(Applications!D1431)&amp;",")+1,200))&amp;",")-1))),$U$2:$V$67,2,FALSE),"")))</f>
        <v/>
      </c>
      <c r="O1431" s="26">
        <f>IF(M1431="","",IF(N1431="",M1431,M1431&amp;", "&amp;N1431))</f>
        <v/>
      </c>
      <c r="P1431" s="26">
        <f>IF(O1431="","",IF(COUNTIF(O$2:O1431,O1431)=1,COUNTIF(O$2:O$2000,O1431)+(2001-ROW())/100000,""))</f>
        <v/>
      </c>
    </row>
    <row r="1432">
      <c r="A1432" s="26">
        <f>IF(AND(ISNUMBER(Applications!A1432),ISNUMBER(Applications!M1432),OR(UPPER(TRIM(Applications!I1432))="INTERVIEWING",UPPER(TRIM(Applications!I1432))="REJECTED",UPPER(TRIM(Applications!I1432))="OFFER")),IF(Applications!M1432&gt;=Applications!A1432,Applications!M1432-Applications!A1432,""),"")</f>
        <v/>
      </c>
      <c r="B1432" s="26">
        <f>IF(AND(D1432=1,ISNUMBER(Applications!A1432)),WEEKDAY(Applications!A1432),"")</f>
        <v/>
      </c>
      <c r="C1432" s="27">
        <f>IF(AND(D1432=1,ISNUMBER(Applications!A1432)),Applications!A1432-WEEKDAY(Applications!A1432,3),"")</f>
        <v/>
      </c>
      <c r="D1432" s="26">
        <f>IF(OR(UPPER(TRIM(Applications!I1432))="APPLIED",UPPER(TRIM(Applications!I1432))="INTERVIEWING",UPPER(TRIM(Applications!I1432))="REJECTED",UPPER(TRIM(Applications!I1432))="OFFER"),1,0)</f>
        <v/>
      </c>
      <c r="E1432" s="26">
        <f>IF(AND(ISNUMBER(Applications!M1432),OR(N(Applications!O1432)&gt;0,UPPER(TRIM(Applications!I1432))="INTERVIEWING",UPPER(TRIM(Applications!I1432))="OFFER")),Applications!M1432-WEEKDAY(Applications!M1432,3),"")</f>
        <v/>
      </c>
      <c r="F1432" s="26">
        <f>IF(AND(UPPER(TRIM(Applications!I1432))="SKIPPED",ISNUMBER(Applications!A1432)),Applications!A1432-WEEKDAY(Applications!A1432,3),"")</f>
        <v/>
      </c>
      <c r="G1432" s="26">
        <f>IF(AND(UPPER(TRIM(Applications!I1432))="BOOKMARKED",ISNUMBER(Applications!A1432)),Applications!A1432-WEEKDAY(Applications!A1432,3),"")</f>
        <v/>
      </c>
      <c r="H1432" s="26">
        <f>IF(AND(UPPER(TRIM(Applications!I1432))="NOT APPLIED",ISNUMBER(Applications!A1432)),Applications!A1432-WEEKDAY(Applications!A1432,3),"")</f>
        <v/>
      </c>
      <c r="I1432" s="26">
        <f>IF(AND(UPPER(TRIM(Applications!I1432))="REJECTED",ISNUMBER(Applications!M1432)),Applications!M1432-WEEKDAY(Applications!M1432,3),"")</f>
        <v/>
      </c>
      <c r="J1432" s="26">
        <f>IF(AND(UPPER(TRIM(Applications!I1432))="OFFER",ISNUMBER(Applications!M1432)),Applications!M1432-WEEKDAY(Applications!M1432,3),"")</f>
        <v/>
      </c>
      <c r="K1432" s="26">
        <f>IF(TRIM(Applications!J1432)="","",IFERROR(LOOKUP(2,1/ISNUMBER(SEARCH($R$2:$R$25,Applications!J1432)),$S$2:$S$25),""))</f>
        <v/>
      </c>
      <c r="L1432" s="26">
        <f>IF(K1432="","",IF(COUNTIF(K$2:K1432,K1432)=1,COUNTIF(K$2:K$2000,K1432)+(2001-ROW())/100000,""))</f>
        <v/>
      </c>
      <c r="M1432" s="26">
        <f>IF(TRIM(Applications!D1432)="","",TRIM(LEFT(TRIM(Applications!D1432),FIND(",",TRIM(Applications!D1432)&amp;",")-1)))</f>
        <v/>
      </c>
      <c r="N1432" s="26">
        <f>IF(M1432="","",IF(LEN(TRIM(LEFT(TRIM(MID(TRIM(Applications!D1432),FIND(",",TRIM(Applications!D1432)&amp;",")+1,200)),FIND(",",TRIM(MID(TRIM(Applications!D1432),FIND(",",TRIM(Applications!D1432)&amp;",")+1,200))&amp;",")-1)))=2,UPPER(TRIM(LEFT(TRIM(MID(TRIM(Applications!D1432),FIND(",",TRIM(Applications!D1432)&amp;",")+1,200)),FIND(",",TRIM(MID(TRIM(Applications!D1432),FIND(",",TRIM(Applications!D1432)&amp;",")+1,200))&amp;",")-1))),IFERROR(VLOOKUP(LOWER(TRIM(LEFT(TRIM(MID(TRIM(Applications!D1432),FIND(",",TRIM(Applications!D1432)&amp;",")+1,200)),FIND(",",TRIM(MID(TRIM(Applications!D1432),FIND(",",TRIM(Applications!D1432)&amp;",")+1,200))&amp;",")-1))),$U$2:$V$67,2,FALSE),"")))</f>
        <v/>
      </c>
      <c r="O1432" s="26">
        <f>IF(M1432="","",IF(N1432="",M1432,M1432&amp;", "&amp;N1432))</f>
        <v/>
      </c>
      <c r="P1432" s="26">
        <f>IF(O1432="","",IF(COUNTIF(O$2:O1432,O1432)=1,COUNTIF(O$2:O$2000,O1432)+(2001-ROW())/100000,""))</f>
        <v/>
      </c>
    </row>
    <row r="1433">
      <c r="A1433" s="26">
        <f>IF(AND(ISNUMBER(Applications!A1433),ISNUMBER(Applications!M1433),OR(UPPER(TRIM(Applications!I1433))="INTERVIEWING",UPPER(TRIM(Applications!I1433))="REJECTED",UPPER(TRIM(Applications!I1433))="OFFER")),IF(Applications!M1433&gt;=Applications!A1433,Applications!M1433-Applications!A1433,""),"")</f>
        <v/>
      </c>
      <c r="B1433" s="26">
        <f>IF(AND(D1433=1,ISNUMBER(Applications!A1433)),WEEKDAY(Applications!A1433),"")</f>
        <v/>
      </c>
      <c r="C1433" s="27">
        <f>IF(AND(D1433=1,ISNUMBER(Applications!A1433)),Applications!A1433-WEEKDAY(Applications!A1433,3),"")</f>
        <v/>
      </c>
      <c r="D1433" s="26">
        <f>IF(OR(UPPER(TRIM(Applications!I1433))="APPLIED",UPPER(TRIM(Applications!I1433))="INTERVIEWING",UPPER(TRIM(Applications!I1433))="REJECTED",UPPER(TRIM(Applications!I1433))="OFFER"),1,0)</f>
        <v/>
      </c>
      <c r="E1433" s="26">
        <f>IF(AND(ISNUMBER(Applications!M1433),OR(N(Applications!O1433)&gt;0,UPPER(TRIM(Applications!I1433))="INTERVIEWING",UPPER(TRIM(Applications!I1433))="OFFER")),Applications!M1433-WEEKDAY(Applications!M1433,3),"")</f>
        <v/>
      </c>
      <c r="F1433" s="26">
        <f>IF(AND(UPPER(TRIM(Applications!I1433))="SKIPPED",ISNUMBER(Applications!A1433)),Applications!A1433-WEEKDAY(Applications!A1433,3),"")</f>
        <v/>
      </c>
      <c r="G1433" s="26">
        <f>IF(AND(UPPER(TRIM(Applications!I1433))="BOOKMARKED",ISNUMBER(Applications!A1433)),Applications!A1433-WEEKDAY(Applications!A1433,3),"")</f>
        <v/>
      </c>
      <c r="H1433" s="26">
        <f>IF(AND(UPPER(TRIM(Applications!I1433))="NOT APPLIED",ISNUMBER(Applications!A1433)),Applications!A1433-WEEKDAY(Applications!A1433,3),"")</f>
        <v/>
      </c>
      <c r="I1433" s="26">
        <f>IF(AND(UPPER(TRIM(Applications!I1433))="REJECTED",ISNUMBER(Applications!M1433)),Applications!M1433-WEEKDAY(Applications!M1433,3),"")</f>
        <v/>
      </c>
      <c r="J1433" s="26">
        <f>IF(AND(UPPER(TRIM(Applications!I1433))="OFFER",ISNUMBER(Applications!M1433)),Applications!M1433-WEEKDAY(Applications!M1433,3),"")</f>
        <v/>
      </c>
      <c r="K1433" s="26">
        <f>IF(TRIM(Applications!J1433)="","",IFERROR(LOOKUP(2,1/ISNUMBER(SEARCH($R$2:$R$25,Applications!J1433)),$S$2:$S$25),""))</f>
        <v/>
      </c>
      <c r="L1433" s="26">
        <f>IF(K1433="","",IF(COUNTIF(K$2:K1433,K1433)=1,COUNTIF(K$2:K$2000,K1433)+(2001-ROW())/100000,""))</f>
        <v/>
      </c>
      <c r="M1433" s="26">
        <f>IF(TRIM(Applications!D1433)="","",TRIM(LEFT(TRIM(Applications!D1433),FIND(",",TRIM(Applications!D1433)&amp;",")-1)))</f>
        <v/>
      </c>
      <c r="N1433" s="26">
        <f>IF(M1433="","",IF(LEN(TRIM(LEFT(TRIM(MID(TRIM(Applications!D1433),FIND(",",TRIM(Applications!D1433)&amp;",")+1,200)),FIND(",",TRIM(MID(TRIM(Applications!D1433),FIND(",",TRIM(Applications!D1433)&amp;",")+1,200))&amp;",")-1)))=2,UPPER(TRIM(LEFT(TRIM(MID(TRIM(Applications!D1433),FIND(",",TRIM(Applications!D1433)&amp;",")+1,200)),FIND(",",TRIM(MID(TRIM(Applications!D1433),FIND(",",TRIM(Applications!D1433)&amp;",")+1,200))&amp;",")-1))),IFERROR(VLOOKUP(LOWER(TRIM(LEFT(TRIM(MID(TRIM(Applications!D1433),FIND(",",TRIM(Applications!D1433)&amp;",")+1,200)),FIND(",",TRIM(MID(TRIM(Applications!D1433),FIND(",",TRIM(Applications!D1433)&amp;",")+1,200))&amp;",")-1))),$U$2:$V$67,2,FALSE),"")))</f>
        <v/>
      </c>
      <c r="O1433" s="26">
        <f>IF(M1433="","",IF(N1433="",M1433,M1433&amp;", "&amp;N1433))</f>
        <v/>
      </c>
      <c r="P1433" s="26">
        <f>IF(O1433="","",IF(COUNTIF(O$2:O1433,O1433)=1,COUNTIF(O$2:O$2000,O1433)+(2001-ROW())/100000,""))</f>
        <v/>
      </c>
    </row>
    <row r="1434">
      <c r="A1434" s="26">
        <f>IF(AND(ISNUMBER(Applications!A1434),ISNUMBER(Applications!M1434),OR(UPPER(TRIM(Applications!I1434))="INTERVIEWING",UPPER(TRIM(Applications!I1434))="REJECTED",UPPER(TRIM(Applications!I1434))="OFFER")),IF(Applications!M1434&gt;=Applications!A1434,Applications!M1434-Applications!A1434,""),"")</f>
        <v/>
      </c>
      <c r="B1434" s="26">
        <f>IF(AND(D1434=1,ISNUMBER(Applications!A1434)),WEEKDAY(Applications!A1434),"")</f>
        <v/>
      </c>
      <c r="C1434" s="27">
        <f>IF(AND(D1434=1,ISNUMBER(Applications!A1434)),Applications!A1434-WEEKDAY(Applications!A1434,3),"")</f>
        <v/>
      </c>
      <c r="D1434" s="26">
        <f>IF(OR(UPPER(TRIM(Applications!I1434))="APPLIED",UPPER(TRIM(Applications!I1434))="INTERVIEWING",UPPER(TRIM(Applications!I1434))="REJECTED",UPPER(TRIM(Applications!I1434))="OFFER"),1,0)</f>
        <v/>
      </c>
      <c r="E1434" s="26">
        <f>IF(AND(ISNUMBER(Applications!M1434),OR(N(Applications!O1434)&gt;0,UPPER(TRIM(Applications!I1434))="INTERVIEWING",UPPER(TRIM(Applications!I1434))="OFFER")),Applications!M1434-WEEKDAY(Applications!M1434,3),"")</f>
        <v/>
      </c>
      <c r="F1434" s="26">
        <f>IF(AND(UPPER(TRIM(Applications!I1434))="SKIPPED",ISNUMBER(Applications!A1434)),Applications!A1434-WEEKDAY(Applications!A1434,3),"")</f>
        <v/>
      </c>
      <c r="G1434" s="26">
        <f>IF(AND(UPPER(TRIM(Applications!I1434))="BOOKMARKED",ISNUMBER(Applications!A1434)),Applications!A1434-WEEKDAY(Applications!A1434,3),"")</f>
        <v/>
      </c>
      <c r="H1434" s="26">
        <f>IF(AND(UPPER(TRIM(Applications!I1434))="NOT APPLIED",ISNUMBER(Applications!A1434)),Applications!A1434-WEEKDAY(Applications!A1434,3),"")</f>
        <v/>
      </c>
      <c r="I1434" s="26">
        <f>IF(AND(UPPER(TRIM(Applications!I1434))="REJECTED",ISNUMBER(Applications!M1434)),Applications!M1434-WEEKDAY(Applications!M1434,3),"")</f>
        <v/>
      </c>
      <c r="J1434" s="26">
        <f>IF(AND(UPPER(TRIM(Applications!I1434))="OFFER",ISNUMBER(Applications!M1434)),Applications!M1434-WEEKDAY(Applications!M1434,3),"")</f>
        <v/>
      </c>
      <c r="K1434" s="26">
        <f>IF(TRIM(Applications!J1434)="","",IFERROR(LOOKUP(2,1/ISNUMBER(SEARCH($R$2:$R$25,Applications!J1434)),$S$2:$S$25),""))</f>
        <v/>
      </c>
      <c r="L1434" s="26">
        <f>IF(K1434="","",IF(COUNTIF(K$2:K1434,K1434)=1,COUNTIF(K$2:K$2000,K1434)+(2001-ROW())/100000,""))</f>
        <v/>
      </c>
      <c r="M1434" s="26">
        <f>IF(TRIM(Applications!D1434)="","",TRIM(LEFT(TRIM(Applications!D1434),FIND(",",TRIM(Applications!D1434)&amp;",")-1)))</f>
        <v/>
      </c>
      <c r="N1434" s="26">
        <f>IF(M1434="","",IF(LEN(TRIM(LEFT(TRIM(MID(TRIM(Applications!D1434),FIND(",",TRIM(Applications!D1434)&amp;",")+1,200)),FIND(",",TRIM(MID(TRIM(Applications!D1434),FIND(",",TRIM(Applications!D1434)&amp;",")+1,200))&amp;",")-1)))=2,UPPER(TRIM(LEFT(TRIM(MID(TRIM(Applications!D1434),FIND(",",TRIM(Applications!D1434)&amp;",")+1,200)),FIND(",",TRIM(MID(TRIM(Applications!D1434),FIND(",",TRIM(Applications!D1434)&amp;",")+1,200))&amp;",")-1))),IFERROR(VLOOKUP(LOWER(TRIM(LEFT(TRIM(MID(TRIM(Applications!D1434),FIND(",",TRIM(Applications!D1434)&amp;",")+1,200)),FIND(",",TRIM(MID(TRIM(Applications!D1434),FIND(",",TRIM(Applications!D1434)&amp;",")+1,200))&amp;",")-1))),$U$2:$V$67,2,FALSE),"")))</f>
        <v/>
      </c>
      <c r="O1434" s="26">
        <f>IF(M1434="","",IF(N1434="",M1434,M1434&amp;", "&amp;N1434))</f>
        <v/>
      </c>
      <c r="P1434" s="26">
        <f>IF(O1434="","",IF(COUNTIF(O$2:O1434,O1434)=1,COUNTIF(O$2:O$2000,O1434)+(2001-ROW())/100000,""))</f>
        <v/>
      </c>
    </row>
    <row r="1435">
      <c r="A1435" s="26">
        <f>IF(AND(ISNUMBER(Applications!A1435),ISNUMBER(Applications!M1435),OR(UPPER(TRIM(Applications!I1435))="INTERVIEWING",UPPER(TRIM(Applications!I1435))="REJECTED",UPPER(TRIM(Applications!I1435))="OFFER")),IF(Applications!M1435&gt;=Applications!A1435,Applications!M1435-Applications!A1435,""),"")</f>
        <v/>
      </c>
      <c r="B1435" s="26">
        <f>IF(AND(D1435=1,ISNUMBER(Applications!A1435)),WEEKDAY(Applications!A1435),"")</f>
        <v/>
      </c>
      <c r="C1435" s="27">
        <f>IF(AND(D1435=1,ISNUMBER(Applications!A1435)),Applications!A1435-WEEKDAY(Applications!A1435,3),"")</f>
        <v/>
      </c>
      <c r="D1435" s="26">
        <f>IF(OR(UPPER(TRIM(Applications!I1435))="APPLIED",UPPER(TRIM(Applications!I1435))="INTERVIEWING",UPPER(TRIM(Applications!I1435))="REJECTED",UPPER(TRIM(Applications!I1435))="OFFER"),1,0)</f>
        <v/>
      </c>
      <c r="E1435" s="26">
        <f>IF(AND(ISNUMBER(Applications!M1435),OR(N(Applications!O1435)&gt;0,UPPER(TRIM(Applications!I1435))="INTERVIEWING",UPPER(TRIM(Applications!I1435))="OFFER")),Applications!M1435-WEEKDAY(Applications!M1435,3),"")</f>
        <v/>
      </c>
      <c r="F1435" s="26">
        <f>IF(AND(UPPER(TRIM(Applications!I1435))="SKIPPED",ISNUMBER(Applications!A1435)),Applications!A1435-WEEKDAY(Applications!A1435,3),"")</f>
        <v/>
      </c>
      <c r="G1435" s="26">
        <f>IF(AND(UPPER(TRIM(Applications!I1435))="BOOKMARKED",ISNUMBER(Applications!A1435)),Applications!A1435-WEEKDAY(Applications!A1435,3),"")</f>
        <v/>
      </c>
      <c r="H1435" s="26">
        <f>IF(AND(UPPER(TRIM(Applications!I1435))="NOT APPLIED",ISNUMBER(Applications!A1435)),Applications!A1435-WEEKDAY(Applications!A1435,3),"")</f>
        <v/>
      </c>
      <c r="I1435" s="26">
        <f>IF(AND(UPPER(TRIM(Applications!I1435))="REJECTED",ISNUMBER(Applications!M1435)),Applications!M1435-WEEKDAY(Applications!M1435,3),"")</f>
        <v/>
      </c>
      <c r="J1435" s="26">
        <f>IF(AND(UPPER(TRIM(Applications!I1435))="OFFER",ISNUMBER(Applications!M1435)),Applications!M1435-WEEKDAY(Applications!M1435,3),"")</f>
        <v/>
      </c>
      <c r="K1435" s="26">
        <f>IF(TRIM(Applications!J1435)="","",IFERROR(LOOKUP(2,1/ISNUMBER(SEARCH($R$2:$R$25,Applications!J1435)),$S$2:$S$25),""))</f>
        <v/>
      </c>
      <c r="L1435" s="26">
        <f>IF(K1435="","",IF(COUNTIF(K$2:K1435,K1435)=1,COUNTIF(K$2:K$2000,K1435)+(2001-ROW())/100000,""))</f>
        <v/>
      </c>
      <c r="M1435" s="26">
        <f>IF(TRIM(Applications!D1435)="","",TRIM(LEFT(TRIM(Applications!D1435),FIND(",",TRIM(Applications!D1435)&amp;",")-1)))</f>
        <v/>
      </c>
      <c r="N1435" s="26">
        <f>IF(M1435="","",IF(LEN(TRIM(LEFT(TRIM(MID(TRIM(Applications!D1435),FIND(",",TRIM(Applications!D1435)&amp;",")+1,200)),FIND(",",TRIM(MID(TRIM(Applications!D1435),FIND(",",TRIM(Applications!D1435)&amp;",")+1,200))&amp;",")-1)))=2,UPPER(TRIM(LEFT(TRIM(MID(TRIM(Applications!D1435),FIND(",",TRIM(Applications!D1435)&amp;",")+1,200)),FIND(",",TRIM(MID(TRIM(Applications!D1435),FIND(",",TRIM(Applications!D1435)&amp;",")+1,200))&amp;",")-1))),IFERROR(VLOOKUP(LOWER(TRIM(LEFT(TRIM(MID(TRIM(Applications!D1435),FIND(",",TRIM(Applications!D1435)&amp;",")+1,200)),FIND(",",TRIM(MID(TRIM(Applications!D1435),FIND(",",TRIM(Applications!D1435)&amp;",")+1,200))&amp;",")-1))),$U$2:$V$67,2,FALSE),"")))</f>
        <v/>
      </c>
      <c r="O1435" s="26">
        <f>IF(M1435="","",IF(N1435="",M1435,M1435&amp;", "&amp;N1435))</f>
        <v/>
      </c>
      <c r="P1435" s="26">
        <f>IF(O1435="","",IF(COUNTIF(O$2:O1435,O1435)=1,COUNTIF(O$2:O$2000,O1435)+(2001-ROW())/100000,""))</f>
        <v/>
      </c>
    </row>
    <row r="1436">
      <c r="A1436" s="26">
        <f>IF(AND(ISNUMBER(Applications!A1436),ISNUMBER(Applications!M1436),OR(UPPER(TRIM(Applications!I1436))="INTERVIEWING",UPPER(TRIM(Applications!I1436))="REJECTED",UPPER(TRIM(Applications!I1436))="OFFER")),IF(Applications!M1436&gt;=Applications!A1436,Applications!M1436-Applications!A1436,""),"")</f>
        <v/>
      </c>
      <c r="B1436" s="26">
        <f>IF(AND(D1436=1,ISNUMBER(Applications!A1436)),WEEKDAY(Applications!A1436),"")</f>
        <v/>
      </c>
      <c r="C1436" s="27">
        <f>IF(AND(D1436=1,ISNUMBER(Applications!A1436)),Applications!A1436-WEEKDAY(Applications!A1436,3),"")</f>
        <v/>
      </c>
      <c r="D1436" s="26">
        <f>IF(OR(UPPER(TRIM(Applications!I1436))="APPLIED",UPPER(TRIM(Applications!I1436))="INTERVIEWING",UPPER(TRIM(Applications!I1436))="REJECTED",UPPER(TRIM(Applications!I1436))="OFFER"),1,0)</f>
        <v/>
      </c>
      <c r="E1436" s="26">
        <f>IF(AND(ISNUMBER(Applications!M1436),OR(N(Applications!O1436)&gt;0,UPPER(TRIM(Applications!I1436))="INTERVIEWING",UPPER(TRIM(Applications!I1436))="OFFER")),Applications!M1436-WEEKDAY(Applications!M1436,3),"")</f>
        <v/>
      </c>
      <c r="F1436" s="26">
        <f>IF(AND(UPPER(TRIM(Applications!I1436))="SKIPPED",ISNUMBER(Applications!A1436)),Applications!A1436-WEEKDAY(Applications!A1436,3),"")</f>
        <v/>
      </c>
      <c r="G1436" s="26">
        <f>IF(AND(UPPER(TRIM(Applications!I1436))="BOOKMARKED",ISNUMBER(Applications!A1436)),Applications!A1436-WEEKDAY(Applications!A1436,3),"")</f>
        <v/>
      </c>
      <c r="H1436" s="26">
        <f>IF(AND(UPPER(TRIM(Applications!I1436))="NOT APPLIED",ISNUMBER(Applications!A1436)),Applications!A1436-WEEKDAY(Applications!A1436,3),"")</f>
        <v/>
      </c>
      <c r="I1436" s="26">
        <f>IF(AND(UPPER(TRIM(Applications!I1436))="REJECTED",ISNUMBER(Applications!M1436)),Applications!M1436-WEEKDAY(Applications!M1436,3),"")</f>
        <v/>
      </c>
      <c r="J1436" s="26">
        <f>IF(AND(UPPER(TRIM(Applications!I1436))="OFFER",ISNUMBER(Applications!M1436)),Applications!M1436-WEEKDAY(Applications!M1436,3),"")</f>
        <v/>
      </c>
      <c r="K1436" s="26">
        <f>IF(TRIM(Applications!J1436)="","",IFERROR(LOOKUP(2,1/ISNUMBER(SEARCH($R$2:$R$25,Applications!J1436)),$S$2:$S$25),""))</f>
        <v/>
      </c>
      <c r="L1436" s="26">
        <f>IF(K1436="","",IF(COUNTIF(K$2:K1436,K1436)=1,COUNTIF(K$2:K$2000,K1436)+(2001-ROW())/100000,""))</f>
        <v/>
      </c>
      <c r="M1436" s="26">
        <f>IF(TRIM(Applications!D1436)="","",TRIM(LEFT(TRIM(Applications!D1436),FIND(",",TRIM(Applications!D1436)&amp;",")-1)))</f>
        <v/>
      </c>
      <c r="N1436" s="26">
        <f>IF(M1436="","",IF(LEN(TRIM(LEFT(TRIM(MID(TRIM(Applications!D1436),FIND(",",TRIM(Applications!D1436)&amp;",")+1,200)),FIND(",",TRIM(MID(TRIM(Applications!D1436),FIND(",",TRIM(Applications!D1436)&amp;",")+1,200))&amp;",")-1)))=2,UPPER(TRIM(LEFT(TRIM(MID(TRIM(Applications!D1436),FIND(",",TRIM(Applications!D1436)&amp;",")+1,200)),FIND(",",TRIM(MID(TRIM(Applications!D1436),FIND(",",TRIM(Applications!D1436)&amp;",")+1,200))&amp;",")-1))),IFERROR(VLOOKUP(LOWER(TRIM(LEFT(TRIM(MID(TRIM(Applications!D1436),FIND(",",TRIM(Applications!D1436)&amp;",")+1,200)),FIND(",",TRIM(MID(TRIM(Applications!D1436),FIND(",",TRIM(Applications!D1436)&amp;",")+1,200))&amp;",")-1))),$U$2:$V$67,2,FALSE),"")))</f>
        <v/>
      </c>
      <c r="O1436" s="26">
        <f>IF(M1436="","",IF(N1436="",M1436,M1436&amp;", "&amp;N1436))</f>
        <v/>
      </c>
      <c r="P1436" s="26">
        <f>IF(O1436="","",IF(COUNTIF(O$2:O1436,O1436)=1,COUNTIF(O$2:O$2000,O1436)+(2001-ROW())/100000,""))</f>
        <v/>
      </c>
    </row>
    <row r="1437">
      <c r="A1437" s="26">
        <f>IF(AND(ISNUMBER(Applications!A1437),ISNUMBER(Applications!M1437),OR(UPPER(TRIM(Applications!I1437))="INTERVIEWING",UPPER(TRIM(Applications!I1437))="REJECTED",UPPER(TRIM(Applications!I1437))="OFFER")),IF(Applications!M1437&gt;=Applications!A1437,Applications!M1437-Applications!A1437,""),"")</f>
        <v/>
      </c>
      <c r="B1437" s="26">
        <f>IF(AND(D1437=1,ISNUMBER(Applications!A1437)),WEEKDAY(Applications!A1437),"")</f>
        <v/>
      </c>
      <c r="C1437" s="27">
        <f>IF(AND(D1437=1,ISNUMBER(Applications!A1437)),Applications!A1437-WEEKDAY(Applications!A1437,3),"")</f>
        <v/>
      </c>
      <c r="D1437" s="26">
        <f>IF(OR(UPPER(TRIM(Applications!I1437))="APPLIED",UPPER(TRIM(Applications!I1437))="INTERVIEWING",UPPER(TRIM(Applications!I1437))="REJECTED",UPPER(TRIM(Applications!I1437))="OFFER"),1,0)</f>
        <v/>
      </c>
      <c r="E1437" s="26">
        <f>IF(AND(ISNUMBER(Applications!M1437),OR(N(Applications!O1437)&gt;0,UPPER(TRIM(Applications!I1437))="INTERVIEWING",UPPER(TRIM(Applications!I1437))="OFFER")),Applications!M1437-WEEKDAY(Applications!M1437,3),"")</f>
        <v/>
      </c>
      <c r="F1437" s="26">
        <f>IF(AND(UPPER(TRIM(Applications!I1437))="SKIPPED",ISNUMBER(Applications!A1437)),Applications!A1437-WEEKDAY(Applications!A1437,3),"")</f>
        <v/>
      </c>
      <c r="G1437" s="26">
        <f>IF(AND(UPPER(TRIM(Applications!I1437))="BOOKMARKED",ISNUMBER(Applications!A1437)),Applications!A1437-WEEKDAY(Applications!A1437,3),"")</f>
        <v/>
      </c>
      <c r="H1437" s="26">
        <f>IF(AND(UPPER(TRIM(Applications!I1437))="NOT APPLIED",ISNUMBER(Applications!A1437)),Applications!A1437-WEEKDAY(Applications!A1437,3),"")</f>
        <v/>
      </c>
      <c r="I1437" s="26">
        <f>IF(AND(UPPER(TRIM(Applications!I1437))="REJECTED",ISNUMBER(Applications!M1437)),Applications!M1437-WEEKDAY(Applications!M1437,3),"")</f>
        <v/>
      </c>
      <c r="J1437" s="26">
        <f>IF(AND(UPPER(TRIM(Applications!I1437))="OFFER",ISNUMBER(Applications!M1437)),Applications!M1437-WEEKDAY(Applications!M1437,3),"")</f>
        <v/>
      </c>
      <c r="K1437" s="26">
        <f>IF(TRIM(Applications!J1437)="","",IFERROR(LOOKUP(2,1/ISNUMBER(SEARCH($R$2:$R$25,Applications!J1437)),$S$2:$S$25),""))</f>
        <v/>
      </c>
      <c r="L1437" s="26">
        <f>IF(K1437="","",IF(COUNTIF(K$2:K1437,K1437)=1,COUNTIF(K$2:K$2000,K1437)+(2001-ROW())/100000,""))</f>
        <v/>
      </c>
      <c r="M1437" s="26">
        <f>IF(TRIM(Applications!D1437)="","",TRIM(LEFT(TRIM(Applications!D1437),FIND(",",TRIM(Applications!D1437)&amp;",")-1)))</f>
        <v/>
      </c>
      <c r="N1437" s="26">
        <f>IF(M1437="","",IF(LEN(TRIM(LEFT(TRIM(MID(TRIM(Applications!D1437),FIND(",",TRIM(Applications!D1437)&amp;",")+1,200)),FIND(",",TRIM(MID(TRIM(Applications!D1437),FIND(",",TRIM(Applications!D1437)&amp;",")+1,200))&amp;",")-1)))=2,UPPER(TRIM(LEFT(TRIM(MID(TRIM(Applications!D1437),FIND(",",TRIM(Applications!D1437)&amp;",")+1,200)),FIND(",",TRIM(MID(TRIM(Applications!D1437),FIND(",",TRIM(Applications!D1437)&amp;",")+1,200))&amp;",")-1))),IFERROR(VLOOKUP(LOWER(TRIM(LEFT(TRIM(MID(TRIM(Applications!D1437),FIND(",",TRIM(Applications!D1437)&amp;",")+1,200)),FIND(",",TRIM(MID(TRIM(Applications!D1437),FIND(",",TRIM(Applications!D1437)&amp;",")+1,200))&amp;",")-1))),$U$2:$V$67,2,FALSE),"")))</f>
        <v/>
      </c>
      <c r="O1437" s="26">
        <f>IF(M1437="","",IF(N1437="",M1437,M1437&amp;", "&amp;N1437))</f>
        <v/>
      </c>
      <c r="P1437" s="26">
        <f>IF(O1437="","",IF(COUNTIF(O$2:O1437,O1437)=1,COUNTIF(O$2:O$2000,O1437)+(2001-ROW())/100000,""))</f>
        <v/>
      </c>
    </row>
    <row r="1438">
      <c r="A1438" s="26">
        <f>IF(AND(ISNUMBER(Applications!A1438),ISNUMBER(Applications!M1438),OR(UPPER(TRIM(Applications!I1438))="INTERVIEWING",UPPER(TRIM(Applications!I1438))="REJECTED",UPPER(TRIM(Applications!I1438))="OFFER")),IF(Applications!M1438&gt;=Applications!A1438,Applications!M1438-Applications!A1438,""),"")</f>
        <v/>
      </c>
      <c r="B1438" s="26">
        <f>IF(AND(D1438=1,ISNUMBER(Applications!A1438)),WEEKDAY(Applications!A1438),"")</f>
        <v/>
      </c>
      <c r="C1438" s="27">
        <f>IF(AND(D1438=1,ISNUMBER(Applications!A1438)),Applications!A1438-WEEKDAY(Applications!A1438,3),"")</f>
        <v/>
      </c>
      <c r="D1438" s="26">
        <f>IF(OR(UPPER(TRIM(Applications!I1438))="APPLIED",UPPER(TRIM(Applications!I1438))="INTERVIEWING",UPPER(TRIM(Applications!I1438))="REJECTED",UPPER(TRIM(Applications!I1438))="OFFER"),1,0)</f>
        <v/>
      </c>
      <c r="E1438" s="26">
        <f>IF(AND(ISNUMBER(Applications!M1438),OR(N(Applications!O1438)&gt;0,UPPER(TRIM(Applications!I1438))="INTERVIEWING",UPPER(TRIM(Applications!I1438))="OFFER")),Applications!M1438-WEEKDAY(Applications!M1438,3),"")</f>
        <v/>
      </c>
      <c r="F1438" s="26">
        <f>IF(AND(UPPER(TRIM(Applications!I1438))="SKIPPED",ISNUMBER(Applications!A1438)),Applications!A1438-WEEKDAY(Applications!A1438,3),"")</f>
        <v/>
      </c>
      <c r="G1438" s="26">
        <f>IF(AND(UPPER(TRIM(Applications!I1438))="BOOKMARKED",ISNUMBER(Applications!A1438)),Applications!A1438-WEEKDAY(Applications!A1438,3),"")</f>
        <v/>
      </c>
      <c r="H1438" s="26">
        <f>IF(AND(UPPER(TRIM(Applications!I1438))="NOT APPLIED",ISNUMBER(Applications!A1438)),Applications!A1438-WEEKDAY(Applications!A1438,3),"")</f>
        <v/>
      </c>
      <c r="I1438" s="26">
        <f>IF(AND(UPPER(TRIM(Applications!I1438))="REJECTED",ISNUMBER(Applications!M1438)),Applications!M1438-WEEKDAY(Applications!M1438,3),"")</f>
        <v/>
      </c>
      <c r="J1438" s="26">
        <f>IF(AND(UPPER(TRIM(Applications!I1438))="OFFER",ISNUMBER(Applications!M1438)),Applications!M1438-WEEKDAY(Applications!M1438,3),"")</f>
        <v/>
      </c>
      <c r="K1438" s="26">
        <f>IF(TRIM(Applications!J1438)="","",IFERROR(LOOKUP(2,1/ISNUMBER(SEARCH($R$2:$R$25,Applications!J1438)),$S$2:$S$25),""))</f>
        <v/>
      </c>
      <c r="L1438" s="26">
        <f>IF(K1438="","",IF(COUNTIF(K$2:K1438,K1438)=1,COUNTIF(K$2:K$2000,K1438)+(2001-ROW())/100000,""))</f>
        <v/>
      </c>
      <c r="M1438" s="26">
        <f>IF(TRIM(Applications!D1438)="","",TRIM(LEFT(TRIM(Applications!D1438),FIND(",",TRIM(Applications!D1438)&amp;",")-1)))</f>
        <v/>
      </c>
      <c r="N1438" s="26">
        <f>IF(M1438="","",IF(LEN(TRIM(LEFT(TRIM(MID(TRIM(Applications!D1438),FIND(",",TRIM(Applications!D1438)&amp;",")+1,200)),FIND(",",TRIM(MID(TRIM(Applications!D1438),FIND(",",TRIM(Applications!D1438)&amp;",")+1,200))&amp;",")-1)))=2,UPPER(TRIM(LEFT(TRIM(MID(TRIM(Applications!D1438),FIND(",",TRIM(Applications!D1438)&amp;",")+1,200)),FIND(",",TRIM(MID(TRIM(Applications!D1438),FIND(",",TRIM(Applications!D1438)&amp;",")+1,200))&amp;",")-1))),IFERROR(VLOOKUP(LOWER(TRIM(LEFT(TRIM(MID(TRIM(Applications!D1438),FIND(",",TRIM(Applications!D1438)&amp;",")+1,200)),FIND(",",TRIM(MID(TRIM(Applications!D1438),FIND(",",TRIM(Applications!D1438)&amp;",")+1,200))&amp;",")-1))),$U$2:$V$67,2,FALSE),"")))</f>
        <v/>
      </c>
      <c r="O1438" s="26">
        <f>IF(M1438="","",IF(N1438="",M1438,M1438&amp;", "&amp;N1438))</f>
        <v/>
      </c>
      <c r="P1438" s="26">
        <f>IF(O1438="","",IF(COUNTIF(O$2:O1438,O1438)=1,COUNTIF(O$2:O$2000,O1438)+(2001-ROW())/100000,""))</f>
        <v/>
      </c>
    </row>
    <row r="1439">
      <c r="A1439" s="26">
        <f>IF(AND(ISNUMBER(Applications!A1439),ISNUMBER(Applications!M1439),OR(UPPER(TRIM(Applications!I1439))="INTERVIEWING",UPPER(TRIM(Applications!I1439))="REJECTED",UPPER(TRIM(Applications!I1439))="OFFER")),IF(Applications!M1439&gt;=Applications!A1439,Applications!M1439-Applications!A1439,""),"")</f>
        <v/>
      </c>
      <c r="B1439" s="26">
        <f>IF(AND(D1439=1,ISNUMBER(Applications!A1439)),WEEKDAY(Applications!A1439),"")</f>
        <v/>
      </c>
      <c r="C1439" s="27">
        <f>IF(AND(D1439=1,ISNUMBER(Applications!A1439)),Applications!A1439-WEEKDAY(Applications!A1439,3),"")</f>
        <v/>
      </c>
      <c r="D1439" s="26">
        <f>IF(OR(UPPER(TRIM(Applications!I1439))="APPLIED",UPPER(TRIM(Applications!I1439))="INTERVIEWING",UPPER(TRIM(Applications!I1439))="REJECTED",UPPER(TRIM(Applications!I1439))="OFFER"),1,0)</f>
        <v/>
      </c>
      <c r="E1439" s="26">
        <f>IF(AND(ISNUMBER(Applications!M1439),OR(N(Applications!O1439)&gt;0,UPPER(TRIM(Applications!I1439))="INTERVIEWING",UPPER(TRIM(Applications!I1439))="OFFER")),Applications!M1439-WEEKDAY(Applications!M1439,3),"")</f>
        <v/>
      </c>
      <c r="F1439" s="26">
        <f>IF(AND(UPPER(TRIM(Applications!I1439))="SKIPPED",ISNUMBER(Applications!A1439)),Applications!A1439-WEEKDAY(Applications!A1439,3),"")</f>
        <v/>
      </c>
      <c r="G1439" s="26">
        <f>IF(AND(UPPER(TRIM(Applications!I1439))="BOOKMARKED",ISNUMBER(Applications!A1439)),Applications!A1439-WEEKDAY(Applications!A1439,3),"")</f>
        <v/>
      </c>
      <c r="H1439" s="26">
        <f>IF(AND(UPPER(TRIM(Applications!I1439))="NOT APPLIED",ISNUMBER(Applications!A1439)),Applications!A1439-WEEKDAY(Applications!A1439,3),"")</f>
        <v/>
      </c>
      <c r="I1439" s="26">
        <f>IF(AND(UPPER(TRIM(Applications!I1439))="REJECTED",ISNUMBER(Applications!M1439)),Applications!M1439-WEEKDAY(Applications!M1439,3),"")</f>
        <v/>
      </c>
      <c r="J1439" s="26">
        <f>IF(AND(UPPER(TRIM(Applications!I1439))="OFFER",ISNUMBER(Applications!M1439)),Applications!M1439-WEEKDAY(Applications!M1439,3),"")</f>
        <v/>
      </c>
      <c r="K1439" s="26">
        <f>IF(TRIM(Applications!J1439)="","",IFERROR(LOOKUP(2,1/ISNUMBER(SEARCH($R$2:$R$25,Applications!J1439)),$S$2:$S$25),""))</f>
        <v/>
      </c>
      <c r="L1439" s="26">
        <f>IF(K1439="","",IF(COUNTIF(K$2:K1439,K1439)=1,COUNTIF(K$2:K$2000,K1439)+(2001-ROW())/100000,""))</f>
        <v/>
      </c>
      <c r="M1439" s="26">
        <f>IF(TRIM(Applications!D1439)="","",TRIM(LEFT(TRIM(Applications!D1439),FIND(",",TRIM(Applications!D1439)&amp;",")-1)))</f>
        <v/>
      </c>
      <c r="N1439" s="26">
        <f>IF(M1439="","",IF(LEN(TRIM(LEFT(TRIM(MID(TRIM(Applications!D1439),FIND(",",TRIM(Applications!D1439)&amp;",")+1,200)),FIND(",",TRIM(MID(TRIM(Applications!D1439),FIND(",",TRIM(Applications!D1439)&amp;",")+1,200))&amp;",")-1)))=2,UPPER(TRIM(LEFT(TRIM(MID(TRIM(Applications!D1439),FIND(",",TRIM(Applications!D1439)&amp;",")+1,200)),FIND(",",TRIM(MID(TRIM(Applications!D1439),FIND(",",TRIM(Applications!D1439)&amp;",")+1,200))&amp;",")-1))),IFERROR(VLOOKUP(LOWER(TRIM(LEFT(TRIM(MID(TRIM(Applications!D1439),FIND(",",TRIM(Applications!D1439)&amp;",")+1,200)),FIND(",",TRIM(MID(TRIM(Applications!D1439),FIND(",",TRIM(Applications!D1439)&amp;",")+1,200))&amp;",")-1))),$U$2:$V$67,2,FALSE),"")))</f>
        <v/>
      </c>
      <c r="O1439" s="26">
        <f>IF(M1439="","",IF(N1439="",M1439,M1439&amp;", "&amp;N1439))</f>
        <v/>
      </c>
      <c r="P1439" s="26">
        <f>IF(O1439="","",IF(COUNTIF(O$2:O1439,O1439)=1,COUNTIF(O$2:O$2000,O1439)+(2001-ROW())/100000,""))</f>
        <v/>
      </c>
    </row>
    <row r="1440">
      <c r="A1440" s="26">
        <f>IF(AND(ISNUMBER(Applications!A1440),ISNUMBER(Applications!M1440),OR(UPPER(TRIM(Applications!I1440))="INTERVIEWING",UPPER(TRIM(Applications!I1440))="REJECTED",UPPER(TRIM(Applications!I1440))="OFFER")),IF(Applications!M1440&gt;=Applications!A1440,Applications!M1440-Applications!A1440,""),"")</f>
        <v/>
      </c>
      <c r="B1440" s="26">
        <f>IF(AND(D1440=1,ISNUMBER(Applications!A1440)),WEEKDAY(Applications!A1440),"")</f>
        <v/>
      </c>
      <c r="C1440" s="27">
        <f>IF(AND(D1440=1,ISNUMBER(Applications!A1440)),Applications!A1440-WEEKDAY(Applications!A1440,3),"")</f>
        <v/>
      </c>
      <c r="D1440" s="26">
        <f>IF(OR(UPPER(TRIM(Applications!I1440))="APPLIED",UPPER(TRIM(Applications!I1440))="INTERVIEWING",UPPER(TRIM(Applications!I1440))="REJECTED",UPPER(TRIM(Applications!I1440))="OFFER"),1,0)</f>
        <v/>
      </c>
      <c r="E1440" s="26">
        <f>IF(AND(ISNUMBER(Applications!M1440),OR(N(Applications!O1440)&gt;0,UPPER(TRIM(Applications!I1440))="INTERVIEWING",UPPER(TRIM(Applications!I1440))="OFFER")),Applications!M1440-WEEKDAY(Applications!M1440,3),"")</f>
        <v/>
      </c>
      <c r="F1440" s="26">
        <f>IF(AND(UPPER(TRIM(Applications!I1440))="SKIPPED",ISNUMBER(Applications!A1440)),Applications!A1440-WEEKDAY(Applications!A1440,3),"")</f>
        <v/>
      </c>
      <c r="G1440" s="26">
        <f>IF(AND(UPPER(TRIM(Applications!I1440))="BOOKMARKED",ISNUMBER(Applications!A1440)),Applications!A1440-WEEKDAY(Applications!A1440,3),"")</f>
        <v/>
      </c>
      <c r="H1440" s="26">
        <f>IF(AND(UPPER(TRIM(Applications!I1440))="NOT APPLIED",ISNUMBER(Applications!A1440)),Applications!A1440-WEEKDAY(Applications!A1440,3),"")</f>
        <v/>
      </c>
      <c r="I1440" s="26">
        <f>IF(AND(UPPER(TRIM(Applications!I1440))="REJECTED",ISNUMBER(Applications!M1440)),Applications!M1440-WEEKDAY(Applications!M1440,3),"")</f>
        <v/>
      </c>
      <c r="J1440" s="26">
        <f>IF(AND(UPPER(TRIM(Applications!I1440))="OFFER",ISNUMBER(Applications!M1440)),Applications!M1440-WEEKDAY(Applications!M1440,3),"")</f>
        <v/>
      </c>
      <c r="K1440" s="26">
        <f>IF(TRIM(Applications!J1440)="","",IFERROR(LOOKUP(2,1/ISNUMBER(SEARCH($R$2:$R$25,Applications!J1440)),$S$2:$S$25),""))</f>
        <v/>
      </c>
      <c r="L1440" s="26">
        <f>IF(K1440="","",IF(COUNTIF(K$2:K1440,K1440)=1,COUNTIF(K$2:K$2000,K1440)+(2001-ROW())/100000,""))</f>
        <v/>
      </c>
      <c r="M1440" s="26">
        <f>IF(TRIM(Applications!D1440)="","",TRIM(LEFT(TRIM(Applications!D1440),FIND(",",TRIM(Applications!D1440)&amp;",")-1)))</f>
        <v/>
      </c>
      <c r="N1440" s="26">
        <f>IF(M1440="","",IF(LEN(TRIM(LEFT(TRIM(MID(TRIM(Applications!D1440),FIND(",",TRIM(Applications!D1440)&amp;",")+1,200)),FIND(",",TRIM(MID(TRIM(Applications!D1440),FIND(",",TRIM(Applications!D1440)&amp;",")+1,200))&amp;",")-1)))=2,UPPER(TRIM(LEFT(TRIM(MID(TRIM(Applications!D1440),FIND(",",TRIM(Applications!D1440)&amp;",")+1,200)),FIND(",",TRIM(MID(TRIM(Applications!D1440),FIND(",",TRIM(Applications!D1440)&amp;",")+1,200))&amp;",")-1))),IFERROR(VLOOKUP(LOWER(TRIM(LEFT(TRIM(MID(TRIM(Applications!D1440),FIND(",",TRIM(Applications!D1440)&amp;",")+1,200)),FIND(",",TRIM(MID(TRIM(Applications!D1440),FIND(",",TRIM(Applications!D1440)&amp;",")+1,200))&amp;",")-1))),$U$2:$V$67,2,FALSE),"")))</f>
        <v/>
      </c>
      <c r="O1440" s="26">
        <f>IF(M1440="","",IF(N1440="",M1440,M1440&amp;", "&amp;N1440))</f>
        <v/>
      </c>
      <c r="P1440" s="26">
        <f>IF(O1440="","",IF(COUNTIF(O$2:O1440,O1440)=1,COUNTIF(O$2:O$2000,O1440)+(2001-ROW())/100000,""))</f>
        <v/>
      </c>
    </row>
    <row r="1441">
      <c r="A1441" s="26">
        <f>IF(AND(ISNUMBER(Applications!A1441),ISNUMBER(Applications!M1441),OR(UPPER(TRIM(Applications!I1441))="INTERVIEWING",UPPER(TRIM(Applications!I1441))="REJECTED",UPPER(TRIM(Applications!I1441))="OFFER")),IF(Applications!M1441&gt;=Applications!A1441,Applications!M1441-Applications!A1441,""),"")</f>
        <v/>
      </c>
      <c r="B1441" s="26">
        <f>IF(AND(D1441=1,ISNUMBER(Applications!A1441)),WEEKDAY(Applications!A1441),"")</f>
        <v/>
      </c>
      <c r="C1441" s="27">
        <f>IF(AND(D1441=1,ISNUMBER(Applications!A1441)),Applications!A1441-WEEKDAY(Applications!A1441,3),"")</f>
        <v/>
      </c>
      <c r="D1441" s="26">
        <f>IF(OR(UPPER(TRIM(Applications!I1441))="APPLIED",UPPER(TRIM(Applications!I1441))="INTERVIEWING",UPPER(TRIM(Applications!I1441))="REJECTED",UPPER(TRIM(Applications!I1441))="OFFER"),1,0)</f>
        <v/>
      </c>
      <c r="E1441" s="26">
        <f>IF(AND(ISNUMBER(Applications!M1441),OR(N(Applications!O1441)&gt;0,UPPER(TRIM(Applications!I1441))="INTERVIEWING",UPPER(TRIM(Applications!I1441))="OFFER")),Applications!M1441-WEEKDAY(Applications!M1441,3),"")</f>
        <v/>
      </c>
      <c r="F1441" s="26">
        <f>IF(AND(UPPER(TRIM(Applications!I1441))="SKIPPED",ISNUMBER(Applications!A1441)),Applications!A1441-WEEKDAY(Applications!A1441,3),"")</f>
        <v/>
      </c>
      <c r="G1441" s="26">
        <f>IF(AND(UPPER(TRIM(Applications!I1441))="BOOKMARKED",ISNUMBER(Applications!A1441)),Applications!A1441-WEEKDAY(Applications!A1441,3),"")</f>
        <v/>
      </c>
      <c r="H1441" s="26">
        <f>IF(AND(UPPER(TRIM(Applications!I1441))="NOT APPLIED",ISNUMBER(Applications!A1441)),Applications!A1441-WEEKDAY(Applications!A1441,3),"")</f>
        <v/>
      </c>
      <c r="I1441" s="26">
        <f>IF(AND(UPPER(TRIM(Applications!I1441))="REJECTED",ISNUMBER(Applications!M1441)),Applications!M1441-WEEKDAY(Applications!M1441,3),"")</f>
        <v/>
      </c>
      <c r="J1441" s="26">
        <f>IF(AND(UPPER(TRIM(Applications!I1441))="OFFER",ISNUMBER(Applications!M1441)),Applications!M1441-WEEKDAY(Applications!M1441,3),"")</f>
        <v/>
      </c>
      <c r="K1441" s="26">
        <f>IF(TRIM(Applications!J1441)="","",IFERROR(LOOKUP(2,1/ISNUMBER(SEARCH($R$2:$R$25,Applications!J1441)),$S$2:$S$25),""))</f>
        <v/>
      </c>
      <c r="L1441" s="26">
        <f>IF(K1441="","",IF(COUNTIF(K$2:K1441,K1441)=1,COUNTIF(K$2:K$2000,K1441)+(2001-ROW())/100000,""))</f>
        <v/>
      </c>
      <c r="M1441" s="26">
        <f>IF(TRIM(Applications!D1441)="","",TRIM(LEFT(TRIM(Applications!D1441),FIND(",",TRIM(Applications!D1441)&amp;",")-1)))</f>
        <v/>
      </c>
      <c r="N1441" s="26">
        <f>IF(M1441="","",IF(LEN(TRIM(LEFT(TRIM(MID(TRIM(Applications!D1441),FIND(",",TRIM(Applications!D1441)&amp;",")+1,200)),FIND(",",TRIM(MID(TRIM(Applications!D1441),FIND(",",TRIM(Applications!D1441)&amp;",")+1,200))&amp;",")-1)))=2,UPPER(TRIM(LEFT(TRIM(MID(TRIM(Applications!D1441),FIND(",",TRIM(Applications!D1441)&amp;",")+1,200)),FIND(",",TRIM(MID(TRIM(Applications!D1441),FIND(",",TRIM(Applications!D1441)&amp;",")+1,200))&amp;",")-1))),IFERROR(VLOOKUP(LOWER(TRIM(LEFT(TRIM(MID(TRIM(Applications!D1441),FIND(",",TRIM(Applications!D1441)&amp;",")+1,200)),FIND(",",TRIM(MID(TRIM(Applications!D1441),FIND(",",TRIM(Applications!D1441)&amp;",")+1,200))&amp;",")-1))),$U$2:$V$67,2,FALSE),"")))</f>
        <v/>
      </c>
      <c r="O1441" s="26">
        <f>IF(M1441="","",IF(N1441="",M1441,M1441&amp;", "&amp;N1441))</f>
        <v/>
      </c>
      <c r="P1441" s="26">
        <f>IF(O1441="","",IF(COUNTIF(O$2:O1441,O1441)=1,COUNTIF(O$2:O$2000,O1441)+(2001-ROW())/100000,""))</f>
        <v/>
      </c>
    </row>
    <row r="1442">
      <c r="A1442" s="26">
        <f>IF(AND(ISNUMBER(Applications!A1442),ISNUMBER(Applications!M1442),OR(UPPER(TRIM(Applications!I1442))="INTERVIEWING",UPPER(TRIM(Applications!I1442))="REJECTED",UPPER(TRIM(Applications!I1442))="OFFER")),IF(Applications!M1442&gt;=Applications!A1442,Applications!M1442-Applications!A1442,""),"")</f>
        <v/>
      </c>
      <c r="B1442" s="26">
        <f>IF(AND(D1442=1,ISNUMBER(Applications!A1442)),WEEKDAY(Applications!A1442),"")</f>
        <v/>
      </c>
      <c r="C1442" s="27">
        <f>IF(AND(D1442=1,ISNUMBER(Applications!A1442)),Applications!A1442-WEEKDAY(Applications!A1442,3),"")</f>
        <v/>
      </c>
      <c r="D1442" s="26">
        <f>IF(OR(UPPER(TRIM(Applications!I1442))="APPLIED",UPPER(TRIM(Applications!I1442))="INTERVIEWING",UPPER(TRIM(Applications!I1442))="REJECTED",UPPER(TRIM(Applications!I1442))="OFFER"),1,0)</f>
        <v/>
      </c>
      <c r="E1442" s="26">
        <f>IF(AND(ISNUMBER(Applications!M1442),OR(N(Applications!O1442)&gt;0,UPPER(TRIM(Applications!I1442))="INTERVIEWING",UPPER(TRIM(Applications!I1442))="OFFER")),Applications!M1442-WEEKDAY(Applications!M1442,3),"")</f>
        <v/>
      </c>
      <c r="F1442" s="26">
        <f>IF(AND(UPPER(TRIM(Applications!I1442))="SKIPPED",ISNUMBER(Applications!A1442)),Applications!A1442-WEEKDAY(Applications!A1442,3),"")</f>
        <v/>
      </c>
      <c r="G1442" s="26">
        <f>IF(AND(UPPER(TRIM(Applications!I1442))="BOOKMARKED",ISNUMBER(Applications!A1442)),Applications!A1442-WEEKDAY(Applications!A1442,3),"")</f>
        <v/>
      </c>
      <c r="H1442" s="26">
        <f>IF(AND(UPPER(TRIM(Applications!I1442))="NOT APPLIED",ISNUMBER(Applications!A1442)),Applications!A1442-WEEKDAY(Applications!A1442,3),"")</f>
        <v/>
      </c>
      <c r="I1442" s="26">
        <f>IF(AND(UPPER(TRIM(Applications!I1442))="REJECTED",ISNUMBER(Applications!M1442)),Applications!M1442-WEEKDAY(Applications!M1442,3),"")</f>
        <v/>
      </c>
      <c r="J1442" s="26">
        <f>IF(AND(UPPER(TRIM(Applications!I1442))="OFFER",ISNUMBER(Applications!M1442)),Applications!M1442-WEEKDAY(Applications!M1442,3),"")</f>
        <v/>
      </c>
      <c r="K1442" s="26">
        <f>IF(TRIM(Applications!J1442)="","",IFERROR(LOOKUP(2,1/ISNUMBER(SEARCH($R$2:$R$25,Applications!J1442)),$S$2:$S$25),""))</f>
        <v/>
      </c>
      <c r="L1442" s="26">
        <f>IF(K1442="","",IF(COUNTIF(K$2:K1442,K1442)=1,COUNTIF(K$2:K$2000,K1442)+(2001-ROW())/100000,""))</f>
        <v/>
      </c>
      <c r="M1442" s="26">
        <f>IF(TRIM(Applications!D1442)="","",TRIM(LEFT(TRIM(Applications!D1442),FIND(",",TRIM(Applications!D1442)&amp;",")-1)))</f>
        <v/>
      </c>
      <c r="N1442" s="26">
        <f>IF(M1442="","",IF(LEN(TRIM(LEFT(TRIM(MID(TRIM(Applications!D1442),FIND(",",TRIM(Applications!D1442)&amp;",")+1,200)),FIND(",",TRIM(MID(TRIM(Applications!D1442),FIND(",",TRIM(Applications!D1442)&amp;",")+1,200))&amp;",")-1)))=2,UPPER(TRIM(LEFT(TRIM(MID(TRIM(Applications!D1442),FIND(",",TRIM(Applications!D1442)&amp;",")+1,200)),FIND(",",TRIM(MID(TRIM(Applications!D1442),FIND(",",TRIM(Applications!D1442)&amp;",")+1,200))&amp;",")-1))),IFERROR(VLOOKUP(LOWER(TRIM(LEFT(TRIM(MID(TRIM(Applications!D1442),FIND(",",TRIM(Applications!D1442)&amp;",")+1,200)),FIND(",",TRIM(MID(TRIM(Applications!D1442),FIND(",",TRIM(Applications!D1442)&amp;",")+1,200))&amp;",")-1))),$U$2:$V$67,2,FALSE),"")))</f>
        <v/>
      </c>
      <c r="O1442" s="26">
        <f>IF(M1442="","",IF(N1442="",M1442,M1442&amp;", "&amp;N1442))</f>
        <v/>
      </c>
      <c r="P1442" s="26">
        <f>IF(O1442="","",IF(COUNTIF(O$2:O1442,O1442)=1,COUNTIF(O$2:O$2000,O1442)+(2001-ROW())/100000,""))</f>
        <v/>
      </c>
    </row>
    <row r="1443">
      <c r="A1443" s="26">
        <f>IF(AND(ISNUMBER(Applications!A1443),ISNUMBER(Applications!M1443),OR(UPPER(TRIM(Applications!I1443))="INTERVIEWING",UPPER(TRIM(Applications!I1443))="REJECTED",UPPER(TRIM(Applications!I1443))="OFFER")),IF(Applications!M1443&gt;=Applications!A1443,Applications!M1443-Applications!A1443,""),"")</f>
        <v/>
      </c>
      <c r="B1443" s="26">
        <f>IF(AND(D1443=1,ISNUMBER(Applications!A1443)),WEEKDAY(Applications!A1443),"")</f>
        <v/>
      </c>
      <c r="C1443" s="27">
        <f>IF(AND(D1443=1,ISNUMBER(Applications!A1443)),Applications!A1443-WEEKDAY(Applications!A1443,3),"")</f>
        <v/>
      </c>
      <c r="D1443" s="26">
        <f>IF(OR(UPPER(TRIM(Applications!I1443))="APPLIED",UPPER(TRIM(Applications!I1443))="INTERVIEWING",UPPER(TRIM(Applications!I1443))="REJECTED",UPPER(TRIM(Applications!I1443))="OFFER"),1,0)</f>
        <v/>
      </c>
      <c r="E1443" s="26">
        <f>IF(AND(ISNUMBER(Applications!M1443),OR(N(Applications!O1443)&gt;0,UPPER(TRIM(Applications!I1443))="INTERVIEWING",UPPER(TRIM(Applications!I1443))="OFFER")),Applications!M1443-WEEKDAY(Applications!M1443,3),"")</f>
        <v/>
      </c>
      <c r="F1443" s="26">
        <f>IF(AND(UPPER(TRIM(Applications!I1443))="SKIPPED",ISNUMBER(Applications!A1443)),Applications!A1443-WEEKDAY(Applications!A1443,3),"")</f>
        <v/>
      </c>
      <c r="G1443" s="26">
        <f>IF(AND(UPPER(TRIM(Applications!I1443))="BOOKMARKED",ISNUMBER(Applications!A1443)),Applications!A1443-WEEKDAY(Applications!A1443,3),"")</f>
        <v/>
      </c>
      <c r="H1443" s="26">
        <f>IF(AND(UPPER(TRIM(Applications!I1443))="NOT APPLIED",ISNUMBER(Applications!A1443)),Applications!A1443-WEEKDAY(Applications!A1443,3),"")</f>
        <v/>
      </c>
      <c r="I1443" s="26">
        <f>IF(AND(UPPER(TRIM(Applications!I1443))="REJECTED",ISNUMBER(Applications!M1443)),Applications!M1443-WEEKDAY(Applications!M1443,3),"")</f>
        <v/>
      </c>
      <c r="J1443" s="26">
        <f>IF(AND(UPPER(TRIM(Applications!I1443))="OFFER",ISNUMBER(Applications!M1443)),Applications!M1443-WEEKDAY(Applications!M1443,3),"")</f>
        <v/>
      </c>
      <c r="K1443" s="26">
        <f>IF(TRIM(Applications!J1443)="","",IFERROR(LOOKUP(2,1/ISNUMBER(SEARCH($R$2:$R$25,Applications!J1443)),$S$2:$S$25),""))</f>
        <v/>
      </c>
      <c r="L1443" s="26">
        <f>IF(K1443="","",IF(COUNTIF(K$2:K1443,K1443)=1,COUNTIF(K$2:K$2000,K1443)+(2001-ROW())/100000,""))</f>
        <v/>
      </c>
      <c r="M1443" s="26">
        <f>IF(TRIM(Applications!D1443)="","",TRIM(LEFT(TRIM(Applications!D1443),FIND(",",TRIM(Applications!D1443)&amp;",")-1)))</f>
        <v/>
      </c>
      <c r="N1443" s="26">
        <f>IF(M1443="","",IF(LEN(TRIM(LEFT(TRIM(MID(TRIM(Applications!D1443),FIND(",",TRIM(Applications!D1443)&amp;",")+1,200)),FIND(",",TRIM(MID(TRIM(Applications!D1443),FIND(",",TRIM(Applications!D1443)&amp;",")+1,200))&amp;",")-1)))=2,UPPER(TRIM(LEFT(TRIM(MID(TRIM(Applications!D1443),FIND(",",TRIM(Applications!D1443)&amp;",")+1,200)),FIND(",",TRIM(MID(TRIM(Applications!D1443),FIND(",",TRIM(Applications!D1443)&amp;",")+1,200))&amp;",")-1))),IFERROR(VLOOKUP(LOWER(TRIM(LEFT(TRIM(MID(TRIM(Applications!D1443),FIND(",",TRIM(Applications!D1443)&amp;",")+1,200)),FIND(",",TRIM(MID(TRIM(Applications!D1443),FIND(",",TRIM(Applications!D1443)&amp;",")+1,200))&amp;",")-1))),$U$2:$V$67,2,FALSE),"")))</f>
        <v/>
      </c>
      <c r="O1443" s="26">
        <f>IF(M1443="","",IF(N1443="",M1443,M1443&amp;", "&amp;N1443))</f>
        <v/>
      </c>
      <c r="P1443" s="26">
        <f>IF(O1443="","",IF(COUNTIF(O$2:O1443,O1443)=1,COUNTIF(O$2:O$2000,O1443)+(2001-ROW())/100000,""))</f>
        <v/>
      </c>
    </row>
    <row r="1444">
      <c r="A1444" s="26">
        <f>IF(AND(ISNUMBER(Applications!A1444),ISNUMBER(Applications!M1444),OR(UPPER(TRIM(Applications!I1444))="INTERVIEWING",UPPER(TRIM(Applications!I1444))="REJECTED",UPPER(TRIM(Applications!I1444))="OFFER")),IF(Applications!M1444&gt;=Applications!A1444,Applications!M1444-Applications!A1444,""),"")</f>
        <v/>
      </c>
      <c r="B1444" s="26">
        <f>IF(AND(D1444=1,ISNUMBER(Applications!A1444)),WEEKDAY(Applications!A1444),"")</f>
        <v/>
      </c>
      <c r="C1444" s="27">
        <f>IF(AND(D1444=1,ISNUMBER(Applications!A1444)),Applications!A1444-WEEKDAY(Applications!A1444,3),"")</f>
        <v/>
      </c>
      <c r="D1444" s="26">
        <f>IF(OR(UPPER(TRIM(Applications!I1444))="APPLIED",UPPER(TRIM(Applications!I1444))="INTERVIEWING",UPPER(TRIM(Applications!I1444))="REJECTED",UPPER(TRIM(Applications!I1444))="OFFER"),1,0)</f>
        <v/>
      </c>
      <c r="E1444" s="26">
        <f>IF(AND(ISNUMBER(Applications!M1444),OR(N(Applications!O1444)&gt;0,UPPER(TRIM(Applications!I1444))="INTERVIEWING",UPPER(TRIM(Applications!I1444))="OFFER")),Applications!M1444-WEEKDAY(Applications!M1444,3),"")</f>
        <v/>
      </c>
      <c r="F1444" s="26">
        <f>IF(AND(UPPER(TRIM(Applications!I1444))="SKIPPED",ISNUMBER(Applications!A1444)),Applications!A1444-WEEKDAY(Applications!A1444,3),"")</f>
        <v/>
      </c>
      <c r="G1444" s="26">
        <f>IF(AND(UPPER(TRIM(Applications!I1444))="BOOKMARKED",ISNUMBER(Applications!A1444)),Applications!A1444-WEEKDAY(Applications!A1444,3),"")</f>
        <v/>
      </c>
      <c r="H1444" s="26">
        <f>IF(AND(UPPER(TRIM(Applications!I1444))="NOT APPLIED",ISNUMBER(Applications!A1444)),Applications!A1444-WEEKDAY(Applications!A1444,3),"")</f>
        <v/>
      </c>
      <c r="I1444" s="26">
        <f>IF(AND(UPPER(TRIM(Applications!I1444))="REJECTED",ISNUMBER(Applications!M1444)),Applications!M1444-WEEKDAY(Applications!M1444,3),"")</f>
        <v/>
      </c>
      <c r="J1444" s="26">
        <f>IF(AND(UPPER(TRIM(Applications!I1444))="OFFER",ISNUMBER(Applications!M1444)),Applications!M1444-WEEKDAY(Applications!M1444,3),"")</f>
        <v/>
      </c>
      <c r="K1444" s="26">
        <f>IF(TRIM(Applications!J1444)="","",IFERROR(LOOKUP(2,1/ISNUMBER(SEARCH($R$2:$R$25,Applications!J1444)),$S$2:$S$25),""))</f>
        <v/>
      </c>
      <c r="L1444" s="26">
        <f>IF(K1444="","",IF(COUNTIF(K$2:K1444,K1444)=1,COUNTIF(K$2:K$2000,K1444)+(2001-ROW())/100000,""))</f>
        <v/>
      </c>
      <c r="M1444" s="26">
        <f>IF(TRIM(Applications!D1444)="","",TRIM(LEFT(TRIM(Applications!D1444),FIND(",",TRIM(Applications!D1444)&amp;",")-1)))</f>
        <v/>
      </c>
      <c r="N1444" s="26">
        <f>IF(M1444="","",IF(LEN(TRIM(LEFT(TRIM(MID(TRIM(Applications!D1444),FIND(",",TRIM(Applications!D1444)&amp;",")+1,200)),FIND(",",TRIM(MID(TRIM(Applications!D1444),FIND(",",TRIM(Applications!D1444)&amp;",")+1,200))&amp;",")-1)))=2,UPPER(TRIM(LEFT(TRIM(MID(TRIM(Applications!D1444),FIND(",",TRIM(Applications!D1444)&amp;",")+1,200)),FIND(",",TRIM(MID(TRIM(Applications!D1444),FIND(",",TRIM(Applications!D1444)&amp;",")+1,200))&amp;",")-1))),IFERROR(VLOOKUP(LOWER(TRIM(LEFT(TRIM(MID(TRIM(Applications!D1444),FIND(",",TRIM(Applications!D1444)&amp;",")+1,200)),FIND(",",TRIM(MID(TRIM(Applications!D1444),FIND(",",TRIM(Applications!D1444)&amp;",")+1,200))&amp;",")-1))),$U$2:$V$67,2,FALSE),"")))</f>
        <v/>
      </c>
      <c r="O1444" s="26">
        <f>IF(M1444="","",IF(N1444="",M1444,M1444&amp;", "&amp;N1444))</f>
        <v/>
      </c>
      <c r="P1444" s="26">
        <f>IF(O1444="","",IF(COUNTIF(O$2:O1444,O1444)=1,COUNTIF(O$2:O$2000,O1444)+(2001-ROW())/100000,""))</f>
        <v/>
      </c>
    </row>
    <row r="1445">
      <c r="A1445" s="26">
        <f>IF(AND(ISNUMBER(Applications!A1445),ISNUMBER(Applications!M1445),OR(UPPER(TRIM(Applications!I1445))="INTERVIEWING",UPPER(TRIM(Applications!I1445))="REJECTED",UPPER(TRIM(Applications!I1445))="OFFER")),IF(Applications!M1445&gt;=Applications!A1445,Applications!M1445-Applications!A1445,""),"")</f>
        <v/>
      </c>
      <c r="B1445" s="26">
        <f>IF(AND(D1445=1,ISNUMBER(Applications!A1445)),WEEKDAY(Applications!A1445),"")</f>
        <v/>
      </c>
      <c r="C1445" s="27">
        <f>IF(AND(D1445=1,ISNUMBER(Applications!A1445)),Applications!A1445-WEEKDAY(Applications!A1445,3),"")</f>
        <v/>
      </c>
      <c r="D1445" s="26">
        <f>IF(OR(UPPER(TRIM(Applications!I1445))="APPLIED",UPPER(TRIM(Applications!I1445))="INTERVIEWING",UPPER(TRIM(Applications!I1445))="REJECTED",UPPER(TRIM(Applications!I1445))="OFFER"),1,0)</f>
        <v/>
      </c>
      <c r="E1445" s="26">
        <f>IF(AND(ISNUMBER(Applications!M1445),OR(N(Applications!O1445)&gt;0,UPPER(TRIM(Applications!I1445))="INTERVIEWING",UPPER(TRIM(Applications!I1445))="OFFER")),Applications!M1445-WEEKDAY(Applications!M1445,3),"")</f>
        <v/>
      </c>
      <c r="F1445" s="26">
        <f>IF(AND(UPPER(TRIM(Applications!I1445))="SKIPPED",ISNUMBER(Applications!A1445)),Applications!A1445-WEEKDAY(Applications!A1445,3),"")</f>
        <v/>
      </c>
      <c r="G1445" s="26">
        <f>IF(AND(UPPER(TRIM(Applications!I1445))="BOOKMARKED",ISNUMBER(Applications!A1445)),Applications!A1445-WEEKDAY(Applications!A1445,3),"")</f>
        <v/>
      </c>
      <c r="H1445" s="26">
        <f>IF(AND(UPPER(TRIM(Applications!I1445))="NOT APPLIED",ISNUMBER(Applications!A1445)),Applications!A1445-WEEKDAY(Applications!A1445,3),"")</f>
        <v/>
      </c>
      <c r="I1445" s="26">
        <f>IF(AND(UPPER(TRIM(Applications!I1445))="REJECTED",ISNUMBER(Applications!M1445)),Applications!M1445-WEEKDAY(Applications!M1445,3),"")</f>
        <v/>
      </c>
      <c r="J1445" s="26">
        <f>IF(AND(UPPER(TRIM(Applications!I1445))="OFFER",ISNUMBER(Applications!M1445)),Applications!M1445-WEEKDAY(Applications!M1445,3),"")</f>
        <v/>
      </c>
      <c r="K1445" s="26">
        <f>IF(TRIM(Applications!J1445)="","",IFERROR(LOOKUP(2,1/ISNUMBER(SEARCH($R$2:$R$25,Applications!J1445)),$S$2:$S$25),""))</f>
        <v/>
      </c>
      <c r="L1445" s="26">
        <f>IF(K1445="","",IF(COUNTIF(K$2:K1445,K1445)=1,COUNTIF(K$2:K$2000,K1445)+(2001-ROW())/100000,""))</f>
        <v/>
      </c>
      <c r="M1445" s="26">
        <f>IF(TRIM(Applications!D1445)="","",TRIM(LEFT(TRIM(Applications!D1445),FIND(",",TRIM(Applications!D1445)&amp;",")-1)))</f>
        <v/>
      </c>
      <c r="N1445" s="26">
        <f>IF(M1445="","",IF(LEN(TRIM(LEFT(TRIM(MID(TRIM(Applications!D1445),FIND(",",TRIM(Applications!D1445)&amp;",")+1,200)),FIND(",",TRIM(MID(TRIM(Applications!D1445),FIND(",",TRIM(Applications!D1445)&amp;",")+1,200))&amp;",")-1)))=2,UPPER(TRIM(LEFT(TRIM(MID(TRIM(Applications!D1445),FIND(",",TRIM(Applications!D1445)&amp;",")+1,200)),FIND(",",TRIM(MID(TRIM(Applications!D1445),FIND(",",TRIM(Applications!D1445)&amp;",")+1,200))&amp;",")-1))),IFERROR(VLOOKUP(LOWER(TRIM(LEFT(TRIM(MID(TRIM(Applications!D1445),FIND(",",TRIM(Applications!D1445)&amp;",")+1,200)),FIND(",",TRIM(MID(TRIM(Applications!D1445),FIND(",",TRIM(Applications!D1445)&amp;",")+1,200))&amp;",")-1))),$U$2:$V$67,2,FALSE),"")))</f>
        <v/>
      </c>
      <c r="O1445" s="26">
        <f>IF(M1445="","",IF(N1445="",M1445,M1445&amp;", "&amp;N1445))</f>
        <v/>
      </c>
      <c r="P1445" s="26">
        <f>IF(O1445="","",IF(COUNTIF(O$2:O1445,O1445)=1,COUNTIF(O$2:O$2000,O1445)+(2001-ROW())/100000,""))</f>
        <v/>
      </c>
    </row>
    <row r="1446">
      <c r="A1446" s="26">
        <f>IF(AND(ISNUMBER(Applications!A1446),ISNUMBER(Applications!M1446),OR(UPPER(TRIM(Applications!I1446))="INTERVIEWING",UPPER(TRIM(Applications!I1446))="REJECTED",UPPER(TRIM(Applications!I1446))="OFFER")),IF(Applications!M1446&gt;=Applications!A1446,Applications!M1446-Applications!A1446,""),"")</f>
        <v/>
      </c>
      <c r="B1446" s="26">
        <f>IF(AND(D1446=1,ISNUMBER(Applications!A1446)),WEEKDAY(Applications!A1446),"")</f>
        <v/>
      </c>
      <c r="C1446" s="27">
        <f>IF(AND(D1446=1,ISNUMBER(Applications!A1446)),Applications!A1446-WEEKDAY(Applications!A1446,3),"")</f>
        <v/>
      </c>
      <c r="D1446" s="26">
        <f>IF(OR(UPPER(TRIM(Applications!I1446))="APPLIED",UPPER(TRIM(Applications!I1446))="INTERVIEWING",UPPER(TRIM(Applications!I1446))="REJECTED",UPPER(TRIM(Applications!I1446))="OFFER"),1,0)</f>
        <v/>
      </c>
      <c r="E1446" s="26">
        <f>IF(AND(ISNUMBER(Applications!M1446),OR(N(Applications!O1446)&gt;0,UPPER(TRIM(Applications!I1446))="INTERVIEWING",UPPER(TRIM(Applications!I1446))="OFFER")),Applications!M1446-WEEKDAY(Applications!M1446,3),"")</f>
        <v/>
      </c>
      <c r="F1446" s="26">
        <f>IF(AND(UPPER(TRIM(Applications!I1446))="SKIPPED",ISNUMBER(Applications!A1446)),Applications!A1446-WEEKDAY(Applications!A1446,3),"")</f>
        <v/>
      </c>
      <c r="G1446" s="26">
        <f>IF(AND(UPPER(TRIM(Applications!I1446))="BOOKMARKED",ISNUMBER(Applications!A1446)),Applications!A1446-WEEKDAY(Applications!A1446,3),"")</f>
        <v/>
      </c>
      <c r="H1446" s="26">
        <f>IF(AND(UPPER(TRIM(Applications!I1446))="NOT APPLIED",ISNUMBER(Applications!A1446)),Applications!A1446-WEEKDAY(Applications!A1446,3),"")</f>
        <v/>
      </c>
      <c r="I1446" s="26">
        <f>IF(AND(UPPER(TRIM(Applications!I1446))="REJECTED",ISNUMBER(Applications!M1446)),Applications!M1446-WEEKDAY(Applications!M1446,3),"")</f>
        <v/>
      </c>
      <c r="J1446" s="26">
        <f>IF(AND(UPPER(TRIM(Applications!I1446))="OFFER",ISNUMBER(Applications!M1446)),Applications!M1446-WEEKDAY(Applications!M1446,3),"")</f>
        <v/>
      </c>
      <c r="K1446" s="26">
        <f>IF(TRIM(Applications!J1446)="","",IFERROR(LOOKUP(2,1/ISNUMBER(SEARCH($R$2:$R$25,Applications!J1446)),$S$2:$S$25),""))</f>
        <v/>
      </c>
      <c r="L1446" s="26">
        <f>IF(K1446="","",IF(COUNTIF(K$2:K1446,K1446)=1,COUNTIF(K$2:K$2000,K1446)+(2001-ROW())/100000,""))</f>
        <v/>
      </c>
      <c r="M1446" s="26">
        <f>IF(TRIM(Applications!D1446)="","",TRIM(LEFT(TRIM(Applications!D1446),FIND(",",TRIM(Applications!D1446)&amp;",")-1)))</f>
        <v/>
      </c>
      <c r="N1446" s="26">
        <f>IF(M1446="","",IF(LEN(TRIM(LEFT(TRIM(MID(TRIM(Applications!D1446),FIND(",",TRIM(Applications!D1446)&amp;",")+1,200)),FIND(",",TRIM(MID(TRIM(Applications!D1446),FIND(",",TRIM(Applications!D1446)&amp;",")+1,200))&amp;",")-1)))=2,UPPER(TRIM(LEFT(TRIM(MID(TRIM(Applications!D1446),FIND(",",TRIM(Applications!D1446)&amp;",")+1,200)),FIND(",",TRIM(MID(TRIM(Applications!D1446),FIND(",",TRIM(Applications!D1446)&amp;",")+1,200))&amp;",")-1))),IFERROR(VLOOKUP(LOWER(TRIM(LEFT(TRIM(MID(TRIM(Applications!D1446),FIND(",",TRIM(Applications!D1446)&amp;",")+1,200)),FIND(",",TRIM(MID(TRIM(Applications!D1446),FIND(",",TRIM(Applications!D1446)&amp;",")+1,200))&amp;",")-1))),$U$2:$V$67,2,FALSE),"")))</f>
        <v/>
      </c>
      <c r="O1446" s="26">
        <f>IF(M1446="","",IF(N1446="",M1446,M1446&amp;", "&amp;N1446))</f>
        <v/>
      </c>
      <c r="P1446" s="26">
        <f>IF(O1446="","",IF(COUNTIF(O$2:O1446,O1446)=1,COUNTIF(O$2:O$2000,O1446)+(2001-ROW())/100000,""))</f>
        <v/>
      </c>
    </row>
    <row r="1447">
      <c r="A1447" s="26">
        <f>IF(AND(ISNUMBER(Applications!A1447),ISNUMBER(Applications!M1447),OR(UPPER(TRIM(Applications!I1447))="INTERVIEWING",UPPER(TRIM(Applications!I1447))="REJECTED",UPPER(TRIM(Applications!I1447))="OFFER")),IF(Applications!M1447&gt;=Applications!A1447,Applications!M1447-Applications!A1447,""),"")</f>
        <v/>
      </c>
      <c r="B1447" s="26">
        <f>IF(AND(D1447=1,ISNUMBER(Applications!A1447)),WEEKDAY(Applications!A1447),"")</f>
        <v/>
      </c>
      <c r="C1447" s="27">
        <f>IF(AND(D1447=1,ISNUMBER(Applications!A1447)),Applications!A1447-WEEKDAY(Applications!A1447,3),"")</f>
        <v/>
      </c>
      <c r="D1447" s="26">
        <f>IF(OR(UPPER(TRIM(Applications!I1447))="APPLIED",UPPER(TRIM(Applications!I1447))="INTERVIEWING",UPPER(TRIM(Applications!I1447))="REJECTED",UPPER(TRIM(Applications!I1447))="OFFER"),1,0)</f>
        <v/>
      </c>
      <c r="E1447" s="26">
        <f>IF(AND(ISNUMBER(Applications!M1447),OR(N(Applications!O1447)&gt;0,UPPER(TRIM(Applications!I1447))="INTERVIEWING",UPPER(TRIM(Applications!I1447))="OFFER")),Applications!M1447-WEEKDAY(Applications!M1447,3),"")</f>
        <v/>
      </c>
      <c r="F1447" s="26">
        <f>IF(AND(UPPER(TRIM(Applications!I1447))="SKIPPED",ISNUMBER(Applications!A1447)),Applications!A1447-WEEKDAY(Applications!A1447,3),"")</f>
        <v/>
      </c>
      <c r="G1447" s="26">
        <f>IF(AND(UPPER(TRIM(Applications!I1447))="BOOKMARKED",ISNUMBER(Applications!A1447)),Applications!A1447-WEEKDAY(Applications!A1447,3),"")</f>
        <v/>
      </c>
      <c r="H1447" s="26">
        <f>IF(AND(UPPER(TRIM(Applications!I1447))="NOT APPLIED",ISNUMBER(Applications!A1447)),Applications!A1447-WEEKDAY(Applications!A1447,3),"")</f>
        <v/>
      </c>
      <c r="I1447" s="26">
        <f>IF(AND(UPPER(TRIM(Applications!I1447))="REJECTED",ISNUMBER(Applications!M1447)),Applications!M1447-WEEKDAY(Applications!M1447,3),"")</f>
        <v/>
      </c>
      <c r="J1447" s="26">
        <f>IF(AND(UPPER(TRIM(Applications!I1447))="OFFER",ISNUMBER(Applications!M1447)),Applications!M1447-WEEKDAY(Applications!M1447,3),"")</f>
        <v/>
      </c>
      <c r="K1447" s="26">
        <f>IF(TRIM(Applications!J1447)="","",IFERROR(LOOKUP(2,1/ISNUMBER(SEARCH($R$2:$R$25,Applications!J1447)),$S$2:$S$25),""))</f>
        <v/>
      </c>
      <c r="L1447" s="26">
        <f>IF(K1447="","",IF(COUNTIF(K$2:K1447,K1447)=1,COUNTIF(K$2:K$2000,K1447)+(2001-ROW())/100000,""))</f>
        <v/>
      </c>
      <c r="M1447" s="26">
        <f>IF(TRIM(Applications!D1447)="","",TRIM(LEFT(TRIM(Applications!D1447),FIND(",",TRIM(Applications!D1447)&amp;",")-1)))</f>
        <v/>
      </c>
      <c r="N1447" s="26">
        <f>IF(M1447="","",IF(LEN(TRIM(LEFT(TRIM(MID(TRIM(Applications!D1447),FIND(",",TRIM(Applications!D1447)&amp;",")+1,200)),FIND(",",TRIM(MID(TRIM(Applications!D1447),FIND(",",TRIM(Applications!D1447)&amp;",")+1,200))&amp;",")-1)))=2,UPPER(TRIM(LEFT(TRIM(MID(TRIM(Applications!D1447),FIND(",",TRIM(Applications!D1447)&amp;",")+1,200)),FIND(",",TRIM(MID(TRIM(Applications!D1447),FIND(",",TRIM(Applications!D1447)&amp;",")+1,200))&amp;",")-1))),IFERROR(VLOOKUP(LOWER(TRIM(LEFT(TRIM(MID(TRIM(Applications!D1447),FIND(",",TRIM(Applications!D1447)&amp;",")+1,200)),FIND(",",TRIM(MID(TRIM(Applications!D1447),FIND(",",TRIM(Applications!D1447)&amp;",")+1,200))&amp;",")-1))),$U$2:$V$67,2,FALSE),"")))</f>
        <v/>
      </c>
      <c r="O1447" s="26">
        <f>IF(M1447="","",IF(N1447="",M1447,M1447&amp;", "&amp;N1447))</f>
        <v/>
      </c>
      <c r="P1447" s="26">
        <f>IF(O1447="","",IF(COUNTIF(O$2:O1447,O1447)=1,COUNTIF(O$2:O$2000,O1447)+(2001-ROW())/100000,""))</f>
        <v/>
      </c>
    </row>
    <row r="1448">
      <c r="A1448" s="26">
        <f>IF(AND(ISNUMBER(Applications!A1448),ISNUMBER(Applications!M1448),OR(UPPER(TRIM(Applications!I1448))="INTERVIEWING",UPPER(TRIM(Applications!I1448))="REJECTED",UPPER(TRIM(Applications!I1448))="OFFER")),IF(Applications!M1448&gt;=Applications!A1448,Applications!M1448-Applications!A1448,""),"")</f>
        <v/>
      </c>
      <c r="B1448" s="26">
        <f>IF(AND(D1448=1,ISNUMBER(Applications!A1448)),WEEKDAY(Applications!A1448),"")</f>
        <v/>
      </c>
      <c r="C1448" s="27">
        <f>IF(AND(D1448=1,ISNUMBER(Applications!A1448)),Applications!A1448-WEEKDAY(Applications!A1448,3),"")</f>
        <v/>
      </c>
      <c r="D1448" s="26">
        <f>IF(OR(UPPER(TRIM(Applications!I1448))="APPLIED",UPPER(TRIM(Applications!I1448))="INTERVIEWING",UPPER(TRIM(Applications!I1448))="REJECTED",UPPER(TRIM(Applications!I1448))="OFFER"),1,0)</f>
        <v/>
      </c>
      <c r="E1448" s="26">
        <f>IF(AND(ISNUMBER(Applications!M1448),OR(N(Applications!O1448)&gt;0,UPPER(TRIM(Applications!I1448))="INTERVIEWING",UPPER(TRIM(Applications!I1448))="OFFER")),Applications!M1448-WEEKDAY(Applications!M1448,3),"")</f>
        <v/>
      </c>
      <c r="F1448" s="26">
        <f>IF(AND(UPPER(TRIM(Applications!I1448))="SKIPPED",ISNUMBER(Applications!A1448)),Applications!A1448-WEEKDAY(Applications!A1448,3),"")</f>
        <v/>
      </c>
      <c r="G1448" s="26">
        <f>IF(AND(UPPER(TRIM(Applications!I1448))="BOOKMARKED",ISNUMBER(Applications!A1448)),Applications!A1448-WEEKDAY(Applications!A1448,3),"")</f>
        <v/>
      </c>
      <c r="H1448" s="26">
        <f>IF(AND(UPPER(TRIM(Applications!I1448))="NOT APPLIED",ISNUMBER(Applications!A1448)),Applications!A1448-WEEKDAY(Applications!A1448,3),"")</f>
        <v/>
      </c>
      <c r="I1448" s="26">
        <f>IF(AND(UPPER(TRIM(Applications!I1448))="REJECTED",ISNUMBER(Applications!M1448)),Applications!M1448-WEEKDAY(Applications!M1448,3),"")</f>
        <v/>
      </c>
      <c r="J1448" s="26">
        <f>IF(AND(UPPER(TRIM(Applications!I1448))="OFFER",ISNUMBER(Applications!M1448)),Applications!M1448-WEEKDAY(Applications!M1448,3),"")</f>
        <v/>
      </c>
      <c r="K1448" s="26">
        <f>IF(TRIM(Applications!J1448)="","",IFERROR(LOOKUP(2,1/ISNUMBER(SEARCH($R$2:$R$25,Applications!J1448)),$S$2:$S$25),""))</f>
        <v/>
      </c>
      <c r="L1448" s="26">
        <f>IF(K1448="","",IF(COUNTIF(K$2:K1448,K1448)=1,COUNTIF(K$2:K$2000,K1448)+(2001-ROW())/100000,""))</f>
        <v/>
      </c>
      <c r="M1448" s="26">
        <f>IF(TRIM(Applications!D1448)="","",TRIM(LEFT(TRIM(Applications!D1448),FIND(",",TRIM(Applications!D1448)&amp;",")-1)))</f>
        <v/>
      </c>
      <c r="N1448" s="26">
        <f>IF(M1448="","",IF(LEN(TRIM(LEFT(TRIM(MID(TRIM(Applications!D1448),FIND(",",TRIM(Applications!D1448)&amp;",")+1,200)),FIND(",",TRIM(MID(TRIM(Applications!D1448),FIND(",",TRIM(Applications!D1448)&amp;",")+1,200))&amp;",")-1)))=2,UPPER(TRIM(LEFT(TRIM(MID(TRIM(Applications!D1448),FIND(",",TRIM(Applications!D1448)&amp;",")+1,200)),FIND(",",TRIM(MID(TRIM(Applications!D1448),FIND(",",TRIM(Applications!D1448)&amp;",")+1,200))&amp;",")-1))),IFERROR(VLOOKUP(LOWER(TRIM(LEFT(TRIM(MID(TRIM(Applications!D1448),FIND(",",TRIM(Applications!D1448)&amp;",")+1,200)),FIND(",",TRIM(MID(TRIM(Applications!D1448),FIND(",",TRIM(Applications!D1448)&amp;",")+1,200))&amp;",")-1))),$U$2:$V$67,2,FALSE),"")))</f>
        <v/>
      </c>
      <c r="O1448" s="26">
        <f>IF(M1448="","",IF(N1448="",M1448,M1448&amp;", "&amp;N1448))</f>
        <v/>
      </c>
      <c r="P1448" s="26">
        <f>IF(O1448="","",IF(COUNTIF(O$2:O1448,O1448)=1,COUNTIF(O$2:O$2000,O1448)+(2001-ROW())/100000,""))</f>
        <v/>
      </c>
    </row>
    <row r="1449">
      <c r="A1449" s="26">
        <f>IF(AND(ISNUMBER(Applications!A1449),ISNUMBER(Applications!M1449),OR(UPPER(TRIM(Applications!I1449))="INTERVIEWING",UPPER(TRIM(Applications!I1449))="REJECTED",UPPER(TRIM(Applications!I1449))="OFFER")),IF(Applications!M1449&gt;=Applications!A1449,Applications!M1449-Applications!A1449,""),"")</f>
        <v/>
      </c>
      <c r="B1449" s="26">
        <f>IF(AND(D1449=1,ISNUMBER(Applications!A1449)),WEEKDAY(Applications!A1449),"")</f>
        <v/>
      </c>
      <c r="C1449" s="27">
        <f>IF(AND(D1449=1,ISNUMBER(Applications!A1449)),Applications!A1449-WEEKDAY(Applications!A1449,3),"")</f>
        <v/>
      </c>
      <c r="D1449" s="26">
        <f>IF(OR(UPPER(TRIM(Applications!I1449))="APPLIED",UPPER(TRIM(Applications!I1449))="INTERVIEWING",UPPER(TRIM(Applications!I1449))="REJECTED",UPPER(TRIM(Applications!I1449))="OFFER"),1,0)</f>
        <v/>
      </c>
      <c r="E1449" s="26">
        <f>IF(AND(ISNUMBER(Applications!M1449),OR(N(Applications!O1449)&gt;0,UPPER(TRIM(Applications!I1449))="INTERVIEWING",UPPER(TRIM(Applications!I1449))="OFFER")),Applications!M1449-WEEKDAY(Applications!M1449,3),"")</f>
        <v/>
      </c>
      <c r="F1449" s="26">
        <f>IF(AND(UPPER(TRIM(Applications!I1449))="SKIPPED",ISNUMBER(Applications!A1449)),Applications!A1449-WEEKDAY(Applications!A1449,3),"")</f>
        <v/>
      </c>
      <c r="G1449" s="26">
        <f>IF(AND(UPPER(TRIM(Applications!I1449))="BOOKMARKED",ISNUMBER(Applications!A1449)),Applications!A1449-WEEKDAY(Applications!A1449,3),"")</f>
        <v/>
      </c>
      <c r="H1449" s="26">
        <f>IF(AND(UPPER(TRIM(Applications!I1449))="NOT APPLIED",ISNUMBER(Applications!A1449)),Applications!A1449-WEEKDAY(Applications!A1449,3),"")</f>
        <v/>
      </c>
      <c r="I1449" s="26">
        <f>IF(AND(UPPER(TRIM(Applications!I1449))="REJECTED",ISNUMBER(Applications!M1449)),Applications!M1449-WEEKDAY(Applications!M1449,3),"")</f>
        <v/>
      </c>
      <c r="J1449" s="26">
        <f>IF(AND(UPPER(TRIM(Applications!I1449))="OFFER",ISNUMBER(Applications!M1449)),Applications!M1449-WEEKDAY(Applications!M1449,3),"")</f>
        <v/>
      </c>
      <c r="K1449" s="26">
        <f>IF(TRIM(Applications!J1449)="","",IFERROR(LOOKUP(2,1/ISNUMBER(SEARCH($R$2:$R$25,Applications!J1449)),$S$2:$S$25),""))</f>
        <v/>
      </c>
      <c r="L1449" s="26">
        <f>IF(K1449="","",IF(COUNTIF(K$2:K1449,K1449)=1,COUNTIF(K$2:K$2000,K1449)+(2001-ROW())/100000,""))</f>
        <v/>
      </c>
      <c r="M1449" s="26">
        <f>IF(TRIM(Applications!D1449)="","",TRIM(LEFT(TRIM(Applications!D1449),FIND(",",TRIM(Applications!D1449)&amp;",")-1)))</f>
        <v/>
      </c>
      <c r="N1449" s="26">
        <f>IF(M1449="","",IF(LEN(TRIM(LEFT(TRIM(MID(TRIM(Applications!D1449),FIND(",",TRIM(Applications!D1449)&amp;",")+1,200)),FIND(",",TRIM(MID(TRIM(Applications!D1449),FIND(",",TRIM(Applications!D1449)&amp;",")+1,200))&amp;",")-1)))=2,UPPER(TRIM(LEFT(TRIM(MID(TRIM(Applications!D1449),FIND(",",TRIM(Applications!D1449)&amp;",")+1,200)),FIND(",",TRIM(MID(TRIM(Applications!D1449),FIND(",",TRIM(Applications!D1449)&amp;",")+1,200))&amp;",")-1))),IFERROR(VLOOKUP(LOWER(TRIM(LEFT(TRIM(MID(TRIM(Applications!D1449),FIND(",",TRIM(Applications!D1449)&amp;",")+1,200)),FIND(",",TRIM(MID(TRIM(Applications!D1449),FIND(",",TRIM(Applications!D1449)&amp;",")+1,200))&amp;",")-1))),$U$2:$V$67,2,FALSE),"")))</f>
        <v/>
      </c>
      <c r="O1449" s="26">
        <f>IF(M1449="","",IF(N1449="",M1449,M1449&amp;", "&amp;N1449))</f>
        <v/>
      </c>
      <c r="P1449" s="26">
        <f>IF(O1449="","",IF(COUNTIF(O$2:O1449,O1449)=1,COUNTIF(O$2:O$2000,O1449)+(2001-ROW())/100000,""))</f>
        <v/>
      </c>
    </row>
    <row r="1450">
      <c r="A1450" s="26">
        <f>IF(AND(ISNUMBER(Applications!A1450),ISNUMBER(Applications!M1450),OR(UPPER(TRIM(Applications!I1450))="INTERVIEWING",UPPER(TRIM(Applications!I1450))="REJECTED",UPPER(TRIM(Applications!I1450))="OFFER")),IF(Applications!M1450&gt;=Applications!A1450,Applications!M1450-Applications!A1450,""),"")</f>
        <v/>
      </c>
      <c r="B1450" s="26">
        <f>IF(AND(D1450=1,ISNUMBER(Applications!A1450)),WEEKDAY(Applications!A1450),"")</f>
        <v/>
      </c>
      <c r="C1450" s="27">
        <f>IF(AND(D1450=1,ISNUMBER(Applications!A1450)),Applications!A1450-WEEKDAY(Applications!A1450,3),"")</f>
        <v/>
      </c>
      <c r="D1450" s="26">
        <f>IF(OR(UPPER(TRIM(Applications!I1450))="APPLIED",UPPER(TRIM(Applications!I1450))="INTERVIEWING",UPPER(TRIM(Applications!I1450))="REJECTED",UPPER(TRIM(Applications!I1450))="OFFER"),1,0)</f>
        <v/>
      </c>
      <c r="E1450" s="26">
        <f>IF(AND(ISNUMBER(Applications!M1450),OR(N(Applications!O1450)&gt;0,UPPER(TRIM(Applications!I1450))="INTERVIEWING",UPPER(TRIM(Applications!I1450))="OFFER")),Applications!M1450-WEEKDAY(Applications!M1450,3),"")</f>
        <v/>
      </c>
      <c r="F1450" s="26">
        <f>IF(AND(UPPER(TRIM(Applications!I1450))="SKIPPED",ISNUMBER(Applications!A1450)),Applications!A1450-WEEKDAY(Applications!A1450,3),"")</f>
        <v/>
      </c>
      <c r="G1450" s="26">
        <f>IF(AND(UPPER(TRIM(Applications!I1450))="BOOKMARKED",ISNUMBER(Applications!A1450)),Applications!A1450-WEEKDAY(Applications!A1450,3),"")</f>
        <v/>
      </c>
      <c r="H1450" s="26">
        <f>IF(AND(UPPER(TRIM(Applications!I1450))="NOT APPLIED",ISNUMBER(Applications!A1450)),Applications!A1450-WEEKDAY(Applications!A1450,3),"")</f>
        <v/>
      </c>
      <c r="I1450" s="26">
        <f>IF(AND(UPPER(TRIM(Applications!I1450))="REJECTED",ISNUMBER(Applications!M1450)),Applications!M1450-WEEKDAY(Applications!M1450,3),"")</f>
        <v/>
      </c>
      <c r="J1450" s="26">
        <f>IF(AND(UPPER(TRIM(Applications!I1450))="OFFER",ISNUMBER(Applications!M1450)),Applications!M1450-WEEKDAY(Applications!M1450,3),"")</f>
        <v/>
      </c>
      <c r="K1450" s="26">
        <f>IF(TRIM(Applications!J1450)="","",IFERROR(LOOKUP(2,1/ISNUMBER(SEARCH($R$2:$R$25,Applications!J1450)),$S$2:$S$25),""))</f>
        <v/>
      </c>
      <c r="L1450" s="26">
        <f>IF(K1450="","",IF(COUNTIF(K$2:K1450,K1450)=1,COUNTIF(K$2:K$2000,K1450)+(2001-ROW())/100000,""))</f>
        <v/>
      </c>
      <c r="M1450" s="26">
        <f>IF(TRIM(Applications!D1450)="","",TRIM(LEFT(TRIM(Applications!D1450),FIND(",",TRIM(Applications!D1450)&amp;",")-1)))</f>
        <v/>
      </c>
      <c r="N1450" s="26">
        <f>IF(M1450="","",IF(LEN(TRIM(LEFT(TRIM(MID(TRIM(Applications!D1450),FIND(",",TRIM(Applications!D1450)&amp;",")+1,200)),FIND(",",TRIM(MID(TRIM(Applications!D1450),FIND(",",TRIM(Applications!D1450)&amp;",")+1,200))&amp;",")-1)))=2,UPPER(TRIM(LEFT(TRIM(MID(TRIM(Applications!D1450),FIND(",",TRIM(Applications!D1450)&amp;",")+1,200)),FIND(",",TRIM(MID(TRIM(Applications!D1450),FIND(",",TRIM(Applications!D1450)&amp;",")+1,200))&amp;",")-1))),IFERROR(VLOOKUP(LOWER(TRIM(LEFT(TRIM(MID(TRIM(Applications!D1450),FIND(",",TRIM(Applications!D1450)&amp;",")+1,200)),FIND(",",TRIM(MID(TRIM(Applications!D1450),FIND(",",TRIM(Applications!D1450)&amp;",")+1,200))&amp;",")-1))),$U$2:$V$67,2,FALSE),"")))</f>
        <v/>
      </c>
      <c r="O1450" s="26">
        <f>IF(M1450="","",IF(N1450="",M1450,M1450&amp;", "&amp;N1450))</f>
        <v/>
      </c>
      <c r="P1450" s="26">
        <f>IF(O1450="","",IF(COUNTIF(O$2:O1450,O1450)=1,COUNTIF(O$2:O$2000,O1450)+(2001-ROW())/100000,""))</f>
        <v/>
      </c>
    </row>
    <row r="1451">
      <c r="A1451" s="26">
        <f>IF(AND(ISNUMBER(Applications!A1451),ISNUMBER(Applications!M1451),OR(UPPER(TRIM(Applications!I1451))="INTERVIEWING",UPPER(TRIM(Applications!I1451))="REJECTED",UPPER(TRIM(Applications!I1451))="OFFER")),IF(Applications!M1451&gt;=Applications!A1451,Applications!M1451-Applications!A1451,""),"")</f>
        <v/>
      </c>
      <c r="B1451" s="26">
        <f>IF(AND(D1451=1,ISNUMBER(Applications!A1451)),WEEKDAY(Applications!A1451),"")</f>
        <v/>
      </c>
      <c r="C1451" s="27">
        <f>IF(AND(D1451=1,ISNUMBER(Applications!A1451)),Applications!A1451-WEEKDAY(Applications!A1451,3),"")</f>
        <v/>
      </c>
      <c r="D1451" s="26">
        <f>IF(OR(UPPER(TRIM(Applications!I1451))="APPLIED",UPPER(TRIM(Applications!I1451))="INTERVIEWING",UPPER(TRIM(Applications!I1451))="REJECTED",UPPER(TRIM(Applications!I1451))="OFFER"),1,0)</f>
        <v/>
      </c>
      <c r="E1451" s="26">
        <f>IF(AND(ISNUMBER(Applications!M1451),OR(N(Applications!O1451)&gt;0,UPPER(TRIM(Applications!I1451))="INTERVIEWING",UPPER(TRIM(Applications!I1451))="OFFER")),Applications!M1451-WEEKDAY(Applications!M1451,3),"")</f>
        <v/>
      </c>
      <c r="F1451" s="26">
        <f>IF(AND(UPPER(TRIM(Applications!I1451))="SKIPPED",ISNUMBER(Applications!A1451)),Applications!A1451-WEEKDAY(Applications!A1451,3),"")</f>
        <v/>
      </c>
      <c r="G1451" s="26">
        <f>IF(AND(UPPER(TRIM(Applications!I1451))="BOOKMARKED",ISNUMBER(Applications!A1451)),Applications!A1451-WEEKDAY(Applications!A1451,3),"")</f>
        <v/>
      </c>
      <c r="H1451" s="26">
        <f>IF(AND(UPPER(TRIM(Applications!I1451))="NOT APPLIED",ISNUMBER(Applications!A1451)),Applications!A1451-WEEKDAY(Applications!A1451,3),"")</f>
        <v/>
      </c>
      <c r="I1451" s="26">
        <f>IF(AND(UPPER(TRIM(Applications!I1451))="REJECTED",ISNUMBER(Applications!M1451)),Applications!M1451-WEEKDAY(Applications!M1451,3),"")</f>
        <v/>
      </c>
      <c r="J1451" s="26">
        <f>IF(AND(UPPER(TRIM(Applications!I1451))="OFFER",ISNUMBER(Applications!M1451)),Applications!M1451-WEEKDAY(Applications!M1451,3),"")</f>
        <v/>
      </c>
      <c r="K1451" s="26">
        <f>IF(TRIM(Applications!J1451)="","",IFERROR(LOOKUP(2,1/ISNUMBER(SEARCH($R$2:$R$25,Applications!J1451)),$S$2:$S$25),""))</f>
        <v/>
      </c>
      <c r="L1451" s="26">
        <f>IF(K1451="","",IF(COUNTIF(K$2:K1451,K1451)=1,COUNTIF(K$2:K$2000,K1451)+(2001-ROW())/100000,""))</f>
        <v/>
      </c>
      <c r="M1451" s="26">
        <f>IF(TRIM(Applications!D1451)="","",TRIM(LEFT(TRIM(Applications!D1451),FIND(",",TRIM(Applications!D1451)&amp;",")-1)))</f>
        <v/>
      </c>
      <c r="N1451" s="26">
        <f>IF(M1451="","",IF(LEN(TRIM(LEFT(TRIM(MID(TRIM(Applications!D1451),FIND(",",TRIM(Applications!D1451)&amp;",")+1,200)),FIND(",",TRIM(MID(TRIM(Applications!D1451),FIND(",",TRIM(Applications!D1451)&amp;",")+1,200))&amp;",")-1)))=2,UPPER(TRIM(LEFT(TRIM(MID(TRIM(Applications!D1451),FIND(",",TRIM(Applications!D1451)&amp;",")+1,200)),FIND(",",TRIM(MID(TRIM(Applications!D1451),FIND(",",TRIM(Applications!D1451)&amp;",")+1,200))&amp;",")-1))),IFERROR(VLOOKUP(LOWER(TRIM(LEFT(TRIM(MID(TRIM(Applications!D1451),FIND(",",TRIM(Applications!D1451)&amp;",")+1,200)),FIND(",",TRIM(MID(TRIM(Applications!D1451),FIND(",",TRIM(Applications!D1451)&amp;",")+1,200))&amp;",")-1))),$U$2:$V$67,2,FALSE),"")))</f>
        <v/>
      </c>
      <c r="O1451" s="26">
        <f>IF(M1451="","",IF(N1451="",M1451,M1451&amp;", "&amp;N1451))</f>
        <v/>
      </c>
      <c r="P1451" s="26">
        <f>IF(O1451="","",IF(COUNTIF(O$2:O1451,O1451)=1,COUNTIF(O$2:O$2000,O1451)+(2001-ROW())/100000,""))</f>
        <v/>
      </c>
    </row>
    <row r="1452">
      <c r="A1452" s="26">
        <f>IF(AND(ISNUMBER(Applications!A1452),ISNUMBER(Applications!M1452),OR(UPPER(TRIM(Applications!I1452))="INTERVIEWING",UPPER(TRIM(Applications!I1452))="REJECTED",UPPER(TRIM(Applications!I1452))="OFFER")),IF(Applications!M1452&gt;=Applications!A1452,Applications!M1452-Applications!A1452,""),"")</f>
        <v/>
      </c>
      <c r="B1452" s="26">
        <f>IF(AND(D1452=1,ISNUMBER(Applications!A1452)),WEEKDAY(Applications!A1452),"")</f>
        <v/>
      </c>
      <c r="C1452" s="27">
        <f>IF(AND(D1452=1,ISNUMBER(Applications!A1452)),Applications!A1452-WEEKDAY(Applications!A1452,3),"")</f>
        <v/>
      </c>
      <c r="D1452" s="26">
        <f>IF(OR(UPPER(TRIM(Applications!I1452))="APPLIED",UPPER(TRIM(Applications!I1452))="INTERVIEWING",UPPER(TRIM(Applications!I1452))="REJECTED",UPPER(TRIM(Applications!I1452))="OFFER"),1,0)</f>
        <v/>
      </c>
      <c r="E1452" s="26">
        <f>IF(AND(ISNUMBER(Applications!M1452),OR(N(Applications!O1452)&gt;0,UPPER(TRIM(Applications!I1452))="INTERVIEWING",UPPER(TRIM(Applications!I1452))="OFFER")),Applications!M1452-WEEKDAY(Applications!M1452,3),"")</f>
        <v/>
      </c>
      <c r="F1452" s="26">
        <f>IF(AND(UPPER(TRIM(Applications!I1452))="SKIPPED",ISNUMBER(Applications!A1452)),Applications!A1452-WEEKDAY(Applications!A1452,3),"")</f>
        <v/>
      </c>
      <c r="G1452" s="26">
        <f>IF(AND(UPPER(TRIM(Applications!I1452))="BOOKMARKED",ISNUMBER(Applications!A1452)),Applications!A1452-WEEKDAY(Applications!A1452,3),"")</f>
        <v/>
      </c>
      <c r="H1452" s="26">
        <f>IF(AND(UPPER(TRIM(Applications!I1452))="NOT APPLIED",ISNUMBER(Applications!A1452)),Applications!A1452-WEEKDAY(Applications!A1452,3),"")</f>
        <v/>
      </c>
      <c r="I1452" s="26">
        <f>IF(AND(UPPER(TRIM(Applications!I1452))="REJECTED",ISNUMBER(Applications!M1452)),Applications!M1452-WEEKDAY(Applications!M1452,3),"")</f>
        <v/>
      </c>
      <c r="J1452" s="26">
        <f>IF(AND(UPPER(TRIM(Applications!I1452))="OFFER",ISNUMBER(Applications!M1452)),Applications!M1452-WEEKDAY(Applications!M1452,3),"")</f>
        <v/>
      </c>
      <c r="K1452" s="26">
        <f>IF(TRIM(Applications!J1452)="","",IFERROR(LOOKUP(2,1/ISNUMBER(SEARCH($R$2:$R$25,Applications!J1452)),$S$2:$S$25),""))</f>
        <v/>
      </c>
      <c r="L1452" s="26">
        <f>IF(K1452="","",IF(COUNTIF(K$2:K1452,K1452)=1,COUNTIF(K$2:K$2000,K1452)+(2001-ROW())/100000,""))</f>
        <v/>
      </c>
      <c r="M1452" s="26">
        <f>IF(TRIM(Applications!D1452)="","",TRIM(LEFT(TRIM(Applications!D1452),FIND(",",TRIM(Applications!D1452)&amp;",")-1)))</f>
        <v/>
      </c>
      <c r="N1452" s="26">
        <f>IF(M1452="","",IF(LEN(TRIM(LEFT(TRIM(MID(TRIM(Applications!D1452),FIND(",",TRIM(Applications!D1452)&amp;",")+1,200)),FIND(",",TRIM(MID(TRIM(Applications!D1452),FIND(",",TRIM(Applications!D1452)&amp;",")+1,200))&amp;",")-1)))=2,UPPER(TRIM(LEFT(TRIM(MID(TRIM(Applications!D1452),FIND(",",TRIM(Applications!D1452)&amp;",")+1,200)),FIND(",",TRIM(MID(TRIM(Applications!D1452),FIND(",",TRIM(Applications!D1452)&amp;",")+1,200))&amp;",")-1))),IFERROR(VLOOKUP(LOWER(TRIM(LEFT(TRIM(MID(TRIM(Applications!D1452),FIND(",",TRIM(Applications!D1452)&amp;",")+1,200)),FIND(",",TRIM(MID(TRIM(Applications!D1452),FIND(",",TRIM(Applications!D1452)&amp;",")+1,200))&amp;",")-1))),$U$2:$V$67,2,FALSE),"")))</f>
        <v/>
      </c>
      <c r="O1452" s="26">
        <f>IF(M1452="","",IF(N1452="",M1452,M1452&amp;", "&amp;N1452))</f>
        <v/>
      </c>
      <c r="P1452" s="26">
        <f>IF(O1452="","",IF(COUNTIF(O$2:O1452,O1452)=1,COUNTIF(O$2:O$2000,O1452)+(2001-ROW())/100000,""))</f>
        <v/>
      </c>
    </row>
    <row r="1453">
      <c r="A1453" s="26">
        <f>IF(AND(ISNUMBER(Applications!A1453),ISNUMBER(Applications!M1453),OR(UPPER(TRIM(Applications!I1453))="INTERVIEWING",UPPER(TRIM(Applications!I1453))="REJECTED",UPPER(TRIM(Applications!I1453))="OFFER")),IF(Applications!M1453&gt;=Applications!A1453,Applications!M1453-Applications!A1453,""),"")</f>
        <v/>
      </c>
      <c r="B1453" s="26">
        <f>IF(AND(D1453=1,ISNUMBER(Applications!A1453)),WEEKDAY(Applications!A1453),"")</f>
        <v/>
      </c>
      <c r="C1453" s="27">
        <f>IF(AND(D1453=1,ISNUMBER(Applications!A1453)),Applications!A1453-WEEKDAY(Applications!A1453,3),"")</f>
        <v/>
      </c>
      <c r="D1453" s="26">
        <f>IF(OR(UPPER(TRIM(Applications!I1453))="APPLIED",UPPER(TRIM(Applications!I1453))="INTERVIEWING",UPPER(TRIM(Applications!I1453))="REJECTED",UPPER(TRIM(Applications!I1453))="OFFER"),1,0)</f>
        <v/>
      </c>
      <c r="E1453" s="26">
        <f>IF(AND(ISNUMBER(Applications!M1453),OR(N(Applications!O1453)&gt;0,UPPER(TRIM(Applications!I1453))="INTERVIEWING",UPPER(TRIM(Applications!I1453))="OFFER")),Applications!M1453-WEEKDAY(Applications!M1453,3),"")</f>
        <v/>
      </c>
      <c r="F1453" s="26">
        <f>IF(AND(UPPER(TRIM(Applications!I1453))="SKIPPED",ISNUMBER(Applications!A1453)),Applications!A1453-WEEKDAY(Applications!A1453,3),"")</f>
        <v/>
      </c>
      <c r="G1453" s="26">
        <f>IF(AND(UPPER(TRIM(Applications!I1453))="BOOKMARKED",ISNUMBER(Applications!A1453)),Applications!A1453-WEEKDAY(Applications!A1453,3),"")</f>
        <v/>
      </c>
      <c r="H1453" s="26">
        <f>IF(AND(UPPER(TRIM(Applications!I1453))="NOT APPLIED",ISNUMBER(Applications!A1453)),Applications!A1453-WEEKDAY(Applications!A1453,3),"")</f>
        <v/>
      </c>
      <c r="I1453" s="26">
        <f>IF(AND(UPPER(TRIM(Applications!I1453))="REJECTED",ISNUMBER(Applications!M1453)),Applications!M1453-WEEKDAY(Applications!M1453,3),"")</f>
        <v/>
      </c>
      <c r="J1453" s="26">
        <f>IF(AND(UPPER(TRIM(Applications!I1453))="OFFER",ISNUMBER(Applications!M1453)),Applications!M1453-WEEKDAY(Applications!M1453,3),"")</f>
        <v/>
      </c>
      <c r="K1453" s="26">
        <f>IF(TRIM(Applications!J1453)="","",IFERROR(LOOKUP(2,1/ISNUMBER(SEARCH($R$2:$R$25,Applications!J1453)),$S$2:$S$25),""))</f>
        <v/>
      </c>
      <c r="L1453" s="26">
        <f>IF(K1453="","",IF(COUNTIF(K$2:K1453,K1453)=1,COUNTIF(K$2:K$2000,K1453)+(2001-ROW())/100000,""))</f>
        <v/>
      </c>
      <c r="M1453" s="26">
        <f>IF(TRIM(Applications!D1453)="","",TRIM(LEFT(TRIM(Applications!D1453),FIND(",",TRIM(Applications!D1453)&amp;",")-1)))</f>
        <v/>
      </c>
      <c r="N1453" s="26">
        <f>IF(M1453="","",IF(LEN(TRIM(LEFT(TRIM(MID(TRIM(Applications!D1453),FIND(",",TRIM(Applications!D1453)&amp;",")+1,200)),FIND(",",TRIM(MID(TRIM(Applications!D1453),FIND(",",TRIM(Applications!D1453)&amp;",")+1,200))&amp;",")-1)))=2,UPPER(TRIM(LEFT(TRIM(MID(TRIM(Applications!D1453),FIND(",",TRIM(Applications!D1453)&amp;",")+1,200)),FIND(",",TRIM(MID(TRIM(Applications!D1453),FIND(",",TRIM(Applications!D1453)&amp;",")+1,200))&amp;",")-1))),IFERROR(VLOOKUP(LOWER(TRIM(LEFT(TRIM(MID(TRIM(Applications!D1453),FIND(",",TRIM(Applications!D1453)&amp;",")+1,200)),FIND(",",TRIM(MID(TRIM(Applications!D1453),FIND(",",TRIM(Applications!D1453)&amp;",")+1,200))&amp;",")-1))),$U$2:$V$67,2,FALSE),"")))</f>
        <v/>
      </c>
      <c r="O1453" s="26">
        <f>IF(M1453="","",IF(N1453="",M1453,M1453&amp;", "&amp;N1453))</f>
        <v/>
      </c>
      <c r="P1453" s="26">
        <f>IF(O1453="","",IF(COUNTIF(O$2:O1453,O1453)=1,COUNTIF(O$2:O$2000,O1453)+(2001-ROW())/100000,""))</f>
        <v/>
      </c>
    </row>
    <row r="1454">
      <c r="A1454" s="26">
        <f>IF(AND(ISNUMBER(Applications!A1454),ISNUMBER(Applications!M1454),OR(UPPER(TRIM(Applications!I1454))="INTERVIEWING",UPPER(TRIM(Applications!I1454))="REJECTED",UPPER(TRIM(Applications!I1454))="OFFER")),IF(Applications!M1454&gt;=Applications!A1454,Applications!M1454-Applications!A1454,""),"")</f>
        <v/>
      </c>
      <c r="B1454" s="26">
        <f>IF(AND(D1454=1,ISNUMBER(Applications!A1454)),WEEKDAY(Applications!A1454),"")</f>
        <v/>
      </c>
      <c r="C1454" s="27">
        <f>IF(AND(D1454=1,ISNUMBER(Applications!A1454)),Applications!A1454-WEEKDAY(Applications!A1454,3),"")</f>
        <v/>
      </c>
      <c r="D1454" s="26">
        <f>IF(OR(UPPER(TRIM(Applications!I1454))="APPLIED",UPPER(TRIM(Applications!I1454))="INTERVIEWING",UPPER(TRIM(Applications!I1454))="REJECTED",UPPER(TRIM(Applications!I1454))="OFFER"),1,0)</f>
        <v/>
      </c>
      <c r="E1454" s="26">
        <f>IF(AND(ISNUMBER(Applications!M1454),OR(N(Applications!O1454)&gt;0,UPPER(TRIM(Applications!I1454))="INTERVIEWING",UPPER(TRIM(Applications!I1454))="OFFER")),Applications!M1454-WEEKDAY(Applications!M1454,3),"")</f>
        <v/>
      </c>
      <c r="F1454" s="26">
        <f>IF(AND(UPPER(TRIM(Applications!I1454))="SKIPPED",ISNUMBER(Applications!A1454)),Applications!A1454-WEEKDAY(Applications!A1454,3),"")</f>
        <v/>
      </c>
      <c r="G1454" s="26">
        <f>IF(AND(UPPER(TRIM(Applications!I1454))="BOOKMARKED",ISNUMBER(Applications!A1454)),Applications!A1454-WEEKDAY(Applications!A1454,3),"")</f>
        <v/>
      </c>
      <c r="H1454" s="26">
        <f>IF(AND(UPPER(TRIM(Applications!I1454))="NOT APPLIED",ISNUMBER(Applications!A1454)),Applications!A1454-WEEKDAY(Applications!A1454,3),"")</f>
        <v/>
      </c>
      <c r="I1454" s="26">
        <f>IF(AND(UPPER(TRIM(Applications!I1454))="REJECTED",ISNUMBER(Applications!M1454)),Applications!M1454-WEEKDAY(Applications!M1454,3),"")</f>
        <v/>
      </c>
      <c r="J1454" s="26">
        <f>IF(AND(UPPER(TRIM(Applications!I1454))="OFFER",ISNUMBER(Applications!M1454)),Applications!M1454-WEEKDAY(Applications!M1454,3),"")</f>
        <v/>
      </c>
      <c r="K1454" s="26">
        <f>IF(TRIM(Applications!J1454)="","",IFERROR(LOOKUP(2,1/ISNUMBER(SEARCH($R$2:$R$25,Applications!J1454)),$S$2:$S$25),""))</f>
        <v/>
      </c>
      <c r="L1454" s="26">
        <f>IF(K1454="","",IF(COUNTIF(K$2:K1454,K1454)=1,COUNTIF(K$2:K$2000,K1454)+(2001-ROW())/100000,""))</f>
        <v/>
      </c>
      <c r="M1454" s="26">
        <f>IF(TRIM(Applications!D1454)="","",TRIM(LEFT(TRIM(Applications!D1454),FIND(",",TRIM(Applications!D1454)&amp;",")-1)))</f>
        <v/>
      </c>
      <c r="N1454" s="26">
        <f>IF(M1454="","",IF(LEN(TRIM(LEFT(TRIM(MID(TRIM(Applications!D1454),FIND(",",TRIM(Applications!D1454)&amp;",")+1,200)),FIND(",",TRIM(MID(TRIM(Applications!D1454),FIND(",",TRIM(Applications!D1454)&amp;",")+1,200))&amp;",")-1)))=2,UPPER(TRIM(LEFT(TRIM(MID(TRIM(Applications!D1454),FIND(",",TRIM(Applications!D1454)&amp;",")+1,200)),FIND(",",TRIM(MID(TRIM(Applications!D1454),FIND(",",TRIM(Applications!D1454)&amp;",")+1,200))&amp;",")-1))),IFERROR(VLOOKUP(LOWER(TRIM(LEFT(TRIM(MID(TRIM(Applications!D1454),FIND(",",TRIM(Applications!D1454)&amp;",")+1,200)),FIND(",",TRIM(MID(TRIM(Applications!D1454),FIND(",",TRIM(Applications!D1454)&amp;",")+1,200))&amp;",")-1))),$U$2:$V$67,2,FALSE),"")))</f>
        <v/>
      </c>
      <c r="O1454" s="26">
        <f>IF(M1454="","",IF(N1454="",M1454,M1454&amp;", "&amp;N1454))</f>
        <v/>
      </c>
      <c r="P1454" s="26">
        <f>IF(O1454="","",IF(COUNTIF(O$2:O1454,O1454)=1,COUNTIF(O$2:O$2000,O1454)+(2001-ROW())/100000,""))</f>
        <v/>
      </c>
    </row>
    <row r="1455">
      <c r="A1455" s="26">
        <f>IF(AND(ISNUMBER(Applications!A1455),ISNUMBER(Applications!M1455),OR(UPPER(TRIM(Applications!I1455))="INTERVIEWING",UPPER(TRIM(Applications!I1455))="REJECTED",UPPER(TRIM(Applications!I1455))="OFFER")),IF(Applications!M1455&gt;=Applications!A1455,Applications!M1455-Applications!A1455,""),"")</f>
        <v/>
      </c>
      <c r="B1455" s="26">
        <f>IF(AND(D1455=1,ISNUMBER(Applications!A1455)),WEEKDAY(Applications!A1455),"")</f>
        <v/>
      </c>
      <c r="C1455" s="27">
        <f>IF(AND(D1455=1,ISNUMBER(Applications!A1455)),Applications!A1455-WEEKDAY(Applications!A1455,3),"")</f>
        <v/>
      </c>
      <c r="D1455" s="26">
        <f>IF(OR(UPPER(TRIM(Applications!I1455))="APPLIED",UPPER(TRIM(Applications!I1455))="INTERVIEWING",UPPER(TRIM(Applications!I1455))="REJECTED",UPPER(TRIM(Applications!I1455))="OFFER"),1,0)</f>
        <v/>
      </c>
      <c r="E1455" s="26">
        <f>IF(AND(ISNUMBER(Applications!M1455),OR(N(Applications!O1455)&gt;0,UPPER(TRIM(Applications!I1455))="INTERVIEWING",UPPER(TRIM(Applications!I1455))="OFFER")),Applications!M1455-WEEKDAY(Applications!M1455,3),"")</f>
        <v/>
      </c>
      <c r="F1455" s="26">
        <f>IF(AND(UPPER(TRIM(Applications!I1455))="SKIPPED",ISNUMBER(Applications!A1455)),Applications!A1455-WEEKDAY(Applications!A1455,3),"")</f>
        <v/>
      </c>
      <c r="G1455" s="26">
        <f>IF(AND(UPPER(TRIM(Applications!I1455))="BOOKMARKED",ISNUMBER(Applications!A1455)),Applications!A1455-WEEKDAY(Applications!A1455,3),"")</f>
        <v/>
      </c>
      <c r="H1455" s="26">
        <f>IF(AND(UPPER(TRIM(Applications!I1455))="NOT APPLIED",ISNUMBER(Applications!A1455)),Applications!A1455-WEEKDAY(Applications!A1455,3),"")</f>
        <v/>
      </c>
      <c r="I1455" s="26">
        <f>IF(AND(UPPER(TRIM(Applications!I1455))="REJECTED",ISNUMBER(Applications!M1455)),Applications!M1455-WEEKDAY(Applications!M1455,3),"")</f>
        <v/>
      </c>
      <c r="J1455" s="26">
        <f>IF(AND(UPPER(TRIM(Applications!I1455))="OFFER",ISNUMBER(Applications!M1455)),Applications!M1455-WEEKDAY(Applications!M1455,3),"")</f>
        <v/>
      </c>
      <c r="K1455" s="26">
        <f>IF(TRIM(Applications!J1455)="","",IFERROR(LOOKUP(2,1/ISNUMBER(SEARCH($R$2:$R$25,Applications!J1455)),$S$2:$S$25),""))</f>
        <v/>
      </c>
      <c r="L1455" s="26">
        <f>IF(K1455="","",IF(COUNTIF(K$2:K1455,K1455)=1,COUNTIF(K$2:K$2000,K1455)+(2001-ROW())/100000,""))</f>
        <v/>
      </c>
      <c r="M1455" s="26">
        <f>IF(TRIM(Applications!D1455)="","",TRIM(LEFT(TRIM(Applications!D1455),FIND(",",TRIM(Applications!D1455)&amp;",")-1)))</f>
        <v/>
      </c>
      <c r="N1455" s="26">
        <f>IF(M1455="","",IF(LEN(TRIM(LEFT(TRIM(MID(TRIM(Applications!D1455),FIND(",",TRIM(Applications!D1455)&amp;",")+1,200)),FIND(",",TRIM(MID(TRIM(Applications!D1455),FIND(",",TRIM(Applications!D1455)&amp;",")+1,200))&amp;",")-1)))=2,UPPER(TRIM(LEFT(TRIM(MID(TRIM(Applications!D1455),FIND(",",TRIM(Applications!D1455)&amp;",")+1,200)),FIND(",",TRIM(MID(TRIM(Applications!D1455),FIND(",",TRIM(Applications!D1455)&amp;",")+1,200))&amp;",")-1))),IFERROR(VLOOKUP(LOWER(TRIM(LEFT(TRIM(MID(TRIM(Applications!D1455),FIND(",",TRIM(Applications!D1455)&amp;",")+1,200)),FIND(",",TRIM(MID(TRIM(Applications!D1455),FIND(",",TRIM(Applications!D1455)&amp;",")+1,200))&amp;",")-1))),$U$2:$V$67,2,FALSE),"")))</f>
        <v/>
      </c>
      <c r="O1455" s="26">
        <f>IF(M1455="","",IF(N1455="",M1455,M1455&amp;", "&amp;N1455))</f>
        <v/>
      </c>
      <c r="P1455" s="26">
        <f>IF(O1455="","",IF(COUNTIF(O$2:O1455,O1455)=1,COUNTIF(O$2:O$2000,O1455)+(2001-ROW())/100000,""))</f>
        <v/>
      </c>
    </row>
    <row r="1456">
      <c r="A1456" s="26">
        <f>IF(AND(ISNUMBER(Applications!A1456),ISNUMBER(Applications!M1456),OR(UPPER(TRIM(Applications!I1456))="INTERVIEWING",UPPER(TRIM(Applications!I1456))="REJECTED",UPPER(TRIM(Applications!I1456))="OFFER")),IF(Applications!M1456&gt;=Applications!A1456,Applications!M1456-Applications!A1456,""),"")</f>
        <v/>
      </c>
      <c r="B1456" s="26">
        <f>IF(AND(D1456=1,ISNUMBER(Applications!A1456)),WEEKDAY(Applications!A1456),"")</f>
        <v/>
      </c>
      <c r="C1456" s="27">
        <f>IF(AND(D1456=1,ISNUMBER(Applications!A1456)),Applications!A1456-WEEKDAY(Applications!A1456,3),"")</f>
        <v/>
      </c>
      <c r="D1456" s="26">
        <f>IF(OR(UPPER(TRIM(Applications!I1456))="APPLIED",UPPER(TRIM(Applications!I1456))="INTERVIEWING",UPPER(TRIM(Applications!I1456))="REJECTED",UPPER(TRIM(Applications!I1456))="OFFER"),1,0)</f>
        <v/>
      </c>
      <c r="E1456" s="26">
        <f>IF(AND(ISNUMBER(Applications!M1456),OR(N(Applications!O1456)&gt;0,UPPER(TRIM(Applications!I1456))="INTERVIEWING",UPPER(TRIM(Applications!I1456))="OFFER")),Applications!M1456-WEEKDAY(Applications!M1456,3),"")</f>
        <v/>
      </c>
      <c r="F1456" s="26">
        <f>IF(AND(UPPER(TRIM(Applications!I1456))="SKIPPED",ISNUMBER(Applications!A1456)),Applications!A1456-WEEKDAY(Applications!A1456,3),"")</f>
        <v/>
      </c>
      <c r="G1456" s="26">
        <f>IF(AND(UPPER(TRIM(Applications!I1456))="BOOKMARKED",ISNUMBER(Applications!A1456)),Applications!A1456-WEEKDAY(Applications!A1456,3),"")</f>
        <v/>
      </c>
      <c r="H1456" s="26">
        <f>IF(AND(UPPER(TRIM(Applications!I1456))="NOT APPLIED",ISNUMBER(Applications!A1456)),Applications!A1456-WEEKDAY(Applications!A1456,3),"")</f>
        <v/>
      </c>
      <c r="I1456" s="26">
        <f>IF(AND(UPPER(TRIM(Applications!I1456))="REJECTED",ISNUMBER(Applications!M1456)),Applications!M1456-WEEKDAY(Applications!M1456,3),"")</f>
        <v/>
      </c>
      <c r="J1456" s="26">
        <f>IF(AND(UPPER(TRIM(Applications!I1456))="OFFER",ISNUMBER(Applications!M1456)),Applications!M1456-WEEKDAY(Applications!M1456,3),"")</f>
        <v/>
      </c>
      <c r="K1456" s="26">
        <f>IF(TRIM(Applications!J1456)="","",IFERROR(LOOKUP(2,1/ISNUMBER(SEARCH($R$2:$R$25,Applications!J1456)),$S$2:$S$25),""))</f>
        <v/>
      </c>
      <c r="L1456" s="26">
        <f>IF(K1456="","",IF(COUNTIF(K$2:K1456,K1456)=1,COUNTIF(K$2:K$2000,K1456)+(2001-ROW())/100000,""))</f>
        <v/>
      </c>
      <c r="M1456" s="26">
        <f>IF(TRIM(Applications!D1456)="","",TRIM(LEFT(TRIM(Applications!D1456),FIND(",",TRIM(Applications!D1456)&amp;",")-1)))</f>
        <v/>
      </c>
      <c r="N1456" s="26">
        <f>IF(M1456="","",IF(LEN(TRIM(LEFT(TRIM(MID(TRIM(Applications!D1456),FIND(",",TRIM(Applications!D1456)&amp;",")+1,200)),FIND(",",TRIM(MID(TRIM(Applications!D1456),FIND(",",TRIM(Applications!D1456)&amp;",")+1,200))&amp;",")-1)))=2,UPPER(TRIM(LEFT(TRIM(MID(TRIM(Applications!D1456),FIND(",",TRIM(Applications!D1456)&amp;",")+1,200)),FIND(",",TRIM(MID(TRIM(Applications!D1456),FIND(",",TRIM(Applications!D1456)&amp;",")+1,200))&amp;",")-1))),IFERROR(VLOOKUP(LOWER(TRIM(LEFT(TRIM(MID(TRIM(Applications!D1456),FIND(",",TRIM(Applications!D1456)&amp;",")+1,200)),FIND(",",TRIM(MID(TRIM(Applications!D1456),FIND(",",TRIM(Applications!D1456)&amp;",")+1,200))&amp;",")-1))),$U$2:$V$67,2,FALSE),"")))</f>
        <v/>
      </c>
      <c r="O1456" s="26">
        <f>IF(M1456="","",IF(N1456="",M1456,M1456&amp;", "&amp;N1456))</f>
        <v/>
      </c>
      <c r="P1456" s="26">
        <f>IF(O1456="","",IF(COUNTIF(O$2:O1456,O1456)=1,COUNTIF(O$2:O$2000,O1456)+(2001-ROW())/100000,""))</f>
        <v/>
      </c>
    </row>
    <row r="1457">
      <c r="A1457" s="26">
        <f>IF(AND(ISNUMBER(Applications!A1457),ISNUMBER(Applications!M1457),OR(UPPER(TRIM(Applications!I1457))="INTERVIEWING",UPPER(TRIM(Applications!I1457))="REJECTED",UPPER(TRIM(Applications!I1457))="OFFER")),IF(Applications!M1457&gt;=Applications!A1457,Applications!M1457-Applications!A1457,""),"")</f>
        <v/>
      </c>
      <c r="B1457" s="26">
        <f>IF(AND(D1457=1,ISNUMBER(Applications!A1457)),WEEKDAY(Applications!A1457),"")</f>
        <v/>
      </c>
      <c r="C1457" s="27">
        <f>IF(AND(D1457=1,ISNUMBER(Applications!A1457)),Applications!A1457-WEEKDAY(Applications!A1457,3),"")</f>
        <v/>
      </c>
      <c r="D1457" s="26">
        <f>IF(OR(UPPER(TRIM(Applications!I1457))="APPLIED",UPPER(TRIM(Applications!I1457))="INTERVIEWING",UPPER(TRIM(Applications!I1457))="REJECTED",UPPER(TRIM(Applications!I1457))="OFFER"),1,0)</f>
        <v/>
      </c>
      <c r="E1457" s="26">
        <f>IF(AND(ISNUMBER(Applications!M1457),OR(N(Applications!O1457)&gt;0,UPPER(TRIM(Applications!I1457))="INTERVIEWING",UPPER(TRIM(Applications!I1457))="OFFER")),Applications!M1457-WEEKDAY(Applications!M1457,3),"")</f>
        <v/>
      </c>
      <c r="F1457" s="26">
        <f>IF(AND(UPPER(TRIM(Applications!I1457))="SKIPPED",ISNUMBER(Applications!A1457)),Applications!A1457-WEEKDAY(Applications!A1457,3),"")</f>
        <v/>
      </c>
      <c r="G1457" s="26">
        <f>IF(AND(UPPER(TRIM(Applications!I1457))="BOOKMARKED",ISNUMBER(Applications!A1457)),Applications!A1457-WEEKDAY(Applications!A1457,3),"")</f>
        <v/>
      </c>
      <c r="H1457" s="26">
        <f>IF(AND(UPPER(TRIM(Applications!I1457))="NOT APPLIED",ISNUMBER(Applications!A1457)),Applications!A1457-WEEKDAY(Applications!A1457,3),"")</f>
        <v/>
      </c>
      <c r="I1457" s="26">
        <f>IF(AND(UPPER(TRIM(Applications!I1457))="REJECTED",ISNUMBER(Applications!M1457)),Applications!M1457-WEEKDAY(Applications!M1457,3),"")</f>
        <v/>
      </c>
      <c r="J1457" s="26">
        <f>IF(AND(UPPER(TRIM(Applications!I1457))="OFFER",ISNUMBER(Applications!M1457)),Applications!M1457-WEEKDAY(Applications!M1457,3),"")</f>
        <v/>
      </c>
      <c r="K1457" s="26">
        <f>IF(TRIM(Applications!J1457)="","",IFERROR(LOOKUP(2,1/ISNUMBER(SEARCH($R$2:$R$25,Applications!J1457)),$S$2:$S$25),""))</f>
        <v/>
      </c>
      <c r="L1457" s="26">
        <f>IF(K1457="","",IF(COUNTIF(K$2:K1457,K1457)=1,COUNTIF(K$2:K$2000,K1457)+(2001-ROW())/100000,""))</f>
        <v/>
      </c>
      <c r="M1457" s="26">
        <f>IF(TRIM(Applications!D1457)="","",TRIM(LEFT(TRIM(Applications!D1457),FIND(",",TRIM(Applications!D1457)&amp;",")-1)))</f>
        <v/>
      </c>
      <c r="N1457" s="26">
        <f>IF(M1457="","",IF(LEN(TRIM(LEFT(TRIM(MID(TRIM(Applications!D1457),FIND(",",TRIM(Applications!D1457)&amp;",")+1,200)),FIND(",",TRIM(MID(TRIM(Applications!D1457),FIND(",",TRIM(Applications!D1457)&amp;",")+1,200))&amp;",")-1)))=2,UPPER(TRIM(LEFT(TRIM(MID(TRIM(Applications!D1457),FIND(",",TRIM(Applications!D1457)&amp;",")+1,200)),FIND(",",TRIM(MID(TRIM(Applications!D1457),FIND(",",TRIM(Applications!D1457)&amp;",")+1,200))&amp;",")-1))),IFERROR(VLOOKUP(LOWER(TRIM(LEFT(TRIM(MID(TRIM(Applications!D1457),FIND(",",TRIM(Applications!D1457)&amp;",")+1,200)),FIND(",",TRIM(MID(TRIM(Applications!D1457),FIND(",",TRIM(Applications!D1457)&amp;",")+1,200))&amp;",")-1))),$U$2:$V$67,2,FALSE),"")))</f>
        <v/>
      </c>
      <c r="O1457" s="26">
        <f>IF(M1457="","",IF(N1457="",M1457,M1457&amp;", "&amp;N1457))</f>
        <v/>
      </c>
      <c r="P1457" s="26">
        <f>IF(O1457="","",IF(COUNTIF(O$2:O1457,O1457)=1,COUNTIF(O$2:O$2000,O1457)+(2001-ROW())/100000,""))</f>
        <v/>
      </c>
    </row>
    <row r="1458">
      <c r="A1458" s="26">
        <f>IF(AND(ISNUMBER(Applications!A1458),ISNUMBER(Applications!M1458),OR(UPPER(TRIM(Applications!I1458))="INTERVIEWING",UPPER(TRIM(Applications!I1458))="REJECTED",UPPER(TRIM(Applications!I1458))="OFFER")),IF(Applications!M1458&gt;=Applications!A1458,Applications!M1458-Applications!A1458,""),"")</f>
        <v/>
      </c>
      <c r="B1458" s="26">
        <f>IF(AND(D1458=1,ISNUMBER(Applications!A1458)),WEEKDAY(Applications!A1458),"")</f>
        <v/>
      </c>
      <c r="C1458" s="27">
        <f>IF(AND(D1458=1,ISNUMBER(Applications!A1458)),Applications!A1458-WEEKDAY(Applications!A1458,3),"")</f>
        <v/>
      </c>
      <c r="D1458" s="26">
        <f>IF(OR(UPPER(TRIM(Applications!I1458))="APPLIED",UPPER(TRIM(Applications!I1458))="INTERVIEWING",UPPER(TRIM(Applications!I1458))="REJECTED",UPPER(TRIM(Applications!I1458))="OFFER"),1,0)</f>
        <v/>
      </c>
      <c r="E1458" s="26">
        <f>IF(AND(ISNUMBER(Applications!M1458),OR(N(Applications!O1458)&gt;0,UPPER(TRIM(Applications!I1458))="INTERVIEWING",UPPER(TRIM(Applications!I1458))="OFFER")),Applications!M1458-WEEKDAY(Applications!M1458,3),"")</f>
        <v/>
      </c>
      <c r="F1458" s="26">
        <f>IF(AND(UPPER(TRIM(Applications!I1458))="SKIPPED",ISNUMBER(Applications!A1458)),Applications!A1458-WEEKDAY(Applications!A1458,3),"")</f>
        <v/>
      </c>
      <c r="G1458" s="26">
        <f>IF(AND(UPPER(TRIM(Applications!I1458))="BOOKMARKED",ISNUMBER(Applications!A1458)),Applications!A1458-WEEKDAY(Applications!A1458,3),"")</f>
        <v/>
      </c>
      <c r="H1458" s="26">
        <f>IF(AND(UPPER(TRIM(Applications!I1458))="NOT APPLIED",ISNUMBER(Applications!A1458)),Applications!A1458-WEEKDAY(Applications!A1458,3),"")</f>
        <v/>
      </c>
      <c r="I1458" s="26">
        <f>IF(AND(UPPER(TRIM(Applications!I1458))="REJECTED",ISNUMBER(Applications!M1458)),Applications!M1458-WEEKDAY(Applications!M1458,3),"")</f>
        <v/>
      </c>
      <c r="J1458" s="26">
        <f>IF(AND(UPPER(TRIM(Applications!I1458))="OFFER",ISNUMBER(Applications!M1458)),Applications!M1458-WEEKDAY(Applications!M1458,3),"")</f>
        <v/>
      </c>
      <c r="K1458" s="26">
        <f>IF(TRIM(Applications!J1458)="","",IFERROR(LOOKUP(2,1/ISNUMBER(SEARCH($R$2:$R$25,Applications!J1458)),$S$2:$S$25),""))</f>
        <v/>
      </c>
      <c r="L1458" s="26">
        <f>IF(K1458="","",IF(COUNTIF(K$2:K1458,K1458)=1,COUNTIF(K$2:K$2000,K1458)+(2001-ROW())/100000,""))</f>
        <v/>
      </c>
      <c r="M1458" s="26">
        <f>IF(TRIM(Applications!D1458)="","",TRIM(LEFT(TRIM(Applications!D1458),FIND(",",TRIM(Applications!D1458)&amp;",")-1)))</f>
        <v/>
      </c>
      <c r="N1458" s="26">
        <f>IF(M1458="","",IF(LEN(TRIM(LEFT(TRIM(MID(TRIM(Applications!D1458),FIND(",",TRIM(Applications!D1458)&amp;",")+1,200)),FIND(",",TRIM(MID(TRIM(Applications!D1458),FIND(",",TRIM(Applications!D1458)&amp;",")+1,200))&amp;",")-1)))=2,UPPER(TRIM(LEFT(TRIM(MID(TRIM(Applications!D1458),FIND(",",TRIM(Applications!D1458)&amp;",")+1,200)),FIND(",",TRIM(MID(TRIM(Applications!D1458),FIND(",",TRIM(Applications!D1458)&amp;",")+1,200))&amp;",")-1))),IFERROR(VLOOKUP(LOWER(TRIM(LEFT(TRIM(MID(TRIM(Applications!D1458),FIND(",",TRIM(Applications!D1458)&amp;",")+1,200)),FIND(",",TRIM(MID(TRIM(Applications!D1458),FIND(",",TRIM(Applications!D1458)&amp;",")+1,200))&amp;",")-1))),$U$2:$V$67,2,FALSE),"")))</f>
        <v/>
      </c>
      <c r="O1458" s="26">
        <f>IF(M1458="","",IF(N1458="",M1458,M1458&amp;", "&amp;N1458))</f>
        <v/>
      </c>
      <c r="P1458" s="26">
        <f>IF(O1458="","",IF(COUNTIF(O$2:O1458,O1458)=1,COUNTIF(O$2:O$2000,O1458)+(2001-ROW())/100000,""))</f>
        <v/>
      </c>
    </row>
    <row r="1459">
      <c r="A1459" s="26">
        <f>IF(AND(ISNUMBER(Applications!A1459),ISNUMBER(Applications!M1459),OR(UPPER(TRIM(Applications!I1459))="INTERVIEWING",UPPER(TRIM(Applications!I1459))="REJECTED",UPPER(TRIM(Applications!I1459))="OFFER")),IF(Applications!M1459&gt;=Applications!A1459,Applications!M1459-Applications!A1459,""),"")</f>
        <v/>
      </c>
      <c r="B1459" s="26">
        <f>IF(AND(D1459=1,ISNUMBER(Applications!A1459)),WEEKDAY(Applications!A1459),"")</f>
        <v/>
      </c>
      <c r="C1459" s="27">
        <f>IF(AND(D1459=1,ISNUMBER(Applications!A1459)),Applications!A1459-WEEKDAY(Applications!A1459,3),"")</f>
        <v/>
      </c>
      <c r="D1459" s="26">
        <f>IF(OR(UPPER(TRIM(Applications!I1459))="APPLIED",UPPER(TRIM(Applications!I1459))="INTERVIEWING",UPPER(TRIM(Applications!I1459))="REJECTED",UPPER(TRIM(Applications!I1459))="OFFER"),1,0)</f>
        <v/>
      </c>
      <c r="E1459" s="26">
        <f>IF(AND(ISNUMBER(Applications!M1459),OR(N(Applications!O1459)&gt;0,UPPER(TRIM(Applications!I1459))="INTERVIEWING",UPPER(TRIM(Applications!I1459))="OFFER")),Applications!M1459-WEEKDAY(Applications!M1459,3),"")</f>
        <v/>
      </c>
      <c r="F1459" s="26">
        <f>IF(AND(UPPER(TRIM(Applications!I1459))="SKIPPED",ISNUMBER(Applications!A1459)),Applications!A1459-WEEKDAY(Applications!A1459,3),"")</f>
        <v/>
      </c>
      <c r="G1459" s="26">
        <f>IF(AND(UPPER(TRIM(Applications!I1459))="BOOKMARKED",ISNUMBER(Applications!A1459)),Applications!A1459-WEEKDAY(Applications!A1459,3),"")</f>
        <v/>
      </c>
      <c r="H1459" s="26">
        <f>IF(AND(UPPER(TRIM(Applications!I1459))="NOT APPLIED",ISNUMBER(Applications!A1459)),Applications!A1459-WEEKDAY(Applications!A1459,3),"")</f>
        <v/>
      </c>
      <c r="I1459" s="26">
        <f>IF(AND(UPPER(TRIM(Applications!I1459))="REJECTED",ISNUMBER(Applications!M1459)),Applications!M1459-WEEKDAY(Applications!M1459,3),"")</f>
        <v/>
      </c>
      <c r="J1459" s="26">
        <f>IF(AND(UPPER(TRIM(Applications!I1459))="OFFER",ISNUMBER(Applications!M1459)),Applications!M1459-WEEKDAY(Applications!M1459,3),"")</f>
        <v/>
      </c>
      <c r="K1459" s="26">
        <f>IF(TRIM(Applications!J1459)="","",IFERROR(LOOKUP(2,1/ISNUMBER(SEARCH($R$2:$R$25,Applications!J1459)),$S$2:$S$25),""))</f>
        <v/>
      </c>
      <c r="L1459" s="26">
        <f>IF(K1459="","",IF(COUNTIF(K$2:K1459,K1459)=1,COUNTIF(K$2:K$2000,K1459)+(2001-ROW())/100000,""))</f>
        <v/>
      </c>
      <c r="M1459" s="26">
        <f>IF(TRIM(Applications!D1459)="","",TRIM(LEFT(TRIM(Applications!D1459),FIND(",",TRIM(Applications!D1459)&amp;",")-1)))</f>
        <v/>
      </c>
      <c r="N1459" s="26">
        <f>IF(M1459="","",IF(LEN(TRIM(LEFT(TRIM(MID(TRIM(Applications!D1459),FIND(",",TRIM(Applications!D1459)&amp;",")+1,200)),FIND(",",TRIM(MID(TRIM(Applications!D1459),FIND(",",TRIM(Applications!D1459)&amp;",")+1,200))&amp;",")-1)))=2,UPPER(TRIM(LEFT(TRIM(MID(TRIM(Applications!D1459),FIND(",",TRIM(Applications!D1459)&amp;",")+1,200)),FIND(",",TRIM(MID(TRIM(Applications!D1459),FIND(",",TRIM(Applications!D1459)&amp;",")+1,200))&amp;",")-1))),IFERROR(VLOOKUP(LOWER(TRIM(LEFT(TRIM(MID(TRIM(Applications!D1459),FIND(",",TRIM(Applications!D1459)&amp;",")+1,200)),FIND(",",TRIM(MID(TRIM(Applications!D1459),FIND(",",TRIM(Applications!D1459)&amp;",")+1,200))&amp;",")-1))),$U$2:$V$67,2,FALSE),"")))</f>
        <v/>
      </c>
      <c r="O1459" s="26">
        <f>IF(M1459="","",IF(N1459="",M1459,M1459&amp;", "&amp;N1459))</f>
        <v/>
      </c>
      <c r="P1459" s="26">
        <f>IF(O1459="","",IF(COUNTIF(O$2:O1459,O1459)=1,COUNTIF(O$2:O$2000,O1459)+(2001-ROW())/100000,""))</f>
        <v/>
      </c>
    </row>
    <row r="1460">
      <c r="A1460" s="26">
        <f>IF(AND(ISNUMBER(Applications!A1460),ISNUMBER(Applications!M1460),OR(UPPER(TRIM(Applications!I1460))="INTERVIEWING",UPPER(TRIM(Applications!I1460))="REJECTED",UPPER(TRIM(Applications!I1460))="OFFER")),IF(Applications!M1460&gt;=Applications!A1460,Applications!M1460-Applications!A1460,""),"")</f>
        <v/>
      </c>
      <c r="B1460" s="26">
        <f>IF(AND(D1460=1,ISNUMBER(Applications!A1460)),WEEKDAY(Applications!A1460),"")</f>
        <v/>
      </c>
      <c r="C1460" s="27">
        <f>IF(AND(D1460=1,ISNUMBER(Applications!A1460)),Applications!A1460-WEEKDAY(Applications!A1460,3),"")</f>
        <v/>
      </c>
      <c r="D1460" s="26">
        <f>IF(OR(UPPER(TRIM(Applications!I1460))="APPLIED",UPPER(TRIM(Applications!I1460))="INTERVIEWING",UPPER(TRIM(Applications!I1460))="REJECTED",UPPER(TRIM(Applications!I1460))="OFFER"),1,0)</f>
        <v/>
      </c>
      <c r="E1460" s="26">
        <f>IF(AND(ISNUMBER(Applications!M1460),OR(N(Applications!O1460)&gt;0,UPPER(TRIM(Applications!I1460))="INTERVIEWING",UPPER(TRIM(Applications!I1460))="OFFER")),Applications!M1460-WEEKDAY(Applications!M1460,3),"")</f>
        <v/>
      </c>
      <c r="F1460" s="26">
        <f>IF(AND(UPPER(TRIM(Applications!I1460))="SKIPPED",ISNUMBER(Applications!A1460)),Applications!A1460-WEEKDAY(Applications!A1460,3),"")</f>
        <v/>
      </c>
      <c r="G1460" s="26">
        <f>IF(AND(UPPER(TRIM(Applications!I1460))="BOOKMARKED",ISNUMBER(Applications!A1460)),Applications!A1460-WEEKDAY(Applications!A1460,3),"")</f>
        <v/>
      </c>
      <c r="H1460" s="26">
        <f>IF(AND(UPPER(TRIM(Applications!I1460))="NOT APPLIED",ISNUMBER(Applications!A1460)),Applications!A1460-WEEKDAY(Applications!A1460,3),"")</f>
        <v/>
      </c>
      <c r="I1460" s="26">
        <f>IF(AND(UPPER(TRIM(Applications!I1460))="REJECTED",ISNUMBER(Applications!M1460)),Applications!M1460-WEEKDAY(Applications!M1460,3),"")</f>
        <v/>
      </c>
      <c r="J1460" s="26">
        <f>IF(AND(UPPER(TRIM(Applications!I1460))="OFFER",ISNUMBER(Applications!M1460)),Applications!M1460-WEEKDAY(Applications!M1460,3),"")</f>
        <v/>
      </c>
      <c r="K1460" s="26">
        <f>IF(TRIM(Applications!J1460)="","",IFERROR(LOOKUP(2,1/ISNUMBER(SEARCH($R$2:$R$25,Applications!J1460)),$S$2:$S$25),""))</f>
        <v/>
      </c>
      <c r="L1460" s="26">
        <f>IF(K1460="","",IF(COUNTIF(K$2:K1460,K1460)=1,COUNTIF(K$2:K$2000,K1460)+(2001-ROW())/100000,""))</f>
        <v/>
      </c>
      <c r="M1460" s="26">
        <f>IF(TRIM(Applications!D1460)="","",TRIM(LEFT(TRIM(Applications!D1460),FIND(",",TRIM(Applications!D1460)&amp;",")-1)))</f>
        <v/>
      </c>
      <c r="N1460" s="26">
        <f>IF(M1460="","",IF(LEN(TRIM(LEFT(TRIM(MID(TRIM(Applications!D1460),FIND(",",TRIM(Applications!D1460)&amp;",")+1,200)),FIND(",",TRIM(MID(TRIM(Applications!D1460),FIND(",",TRIM(Applications!D1460)&amp;",")+1,200))&amp;",")-1)))=2,UPPER(TRIM(LEFT(TRIM(MID(TRIM(Applications!D1460),FIND(",",TRIM(Applications!D1460)&amp;",")+1,200)),FIND(",",TRIM(MID(TRIM(Applications!D1460),FIND(",",TRIM(Applications!D1460)&amp;",")+1,200))&amp;",")-1))),IFERROR(VLOOKUP(LOWER(TRIM(LEFT(TRIM(MID(TRIM(Applications!D1460),FIND(",",TRIM(Applications!D1460)&amp;",")+1,200)),FIND(",",TRIM(MID(TRIM(Applications!D1460),FIND(",",TRIM(Applications!D1460)&amp;",")+1,200))&amp;",")-1))),$U$2:$V$67,2,FALSE),"")))</f>
        <v/>
      </c>
      <c r="O1460" s="26">
        <f>IF(M1460="","",IF(N1460="",M1460,M1460&amp;", "&amp;N1460))</f>
        <v/>
      </c>
      <c r="P1460" s="26">
        <f>IF(O1460="","",IF(COUNTIF(O$2:O1460,O1460)=1,COUNTIF(O$2:O$2000,O1460)+(2001-ROW())/100000,""))</f>
        <v/>
      </c>
    </row>
    <row r="1461">
      <c r="A1461" s="26">
        <f>IF(AND(ISNUMBER(Applications!A1461),ISNUMBER(Applications!M1461),OR(UPPER(TRIM(Applications!I1461))="INTERVIEWING",UPPER(TRIM(Applications!I1461))="REJECTED",UPPER(TRIM(Applications!I1461))="OFFER")),IF(Applications!M1461&gt;=Applications!A1461,Applications!M1461-Applications!A1461,""),"")</f>
        <v/>
      </c>
      <c r="B1461" s="26">
        <f>IF(AND(D1461=1,ISNUMBER(Applications!A1461)),WEEKDAY(Applications!A1461),"")</f>
        <v/>
      </c>
      <c r="C1461" s="27">
        <f>IF(AND(D1461=1,ISNUMBER(Applications!A1461)),Applications!A1461-WEEKDAY(Applications!A1461,3),"")</f>
        <v/>
      </c>
      <c r="D1461" s="26">
        <f>IF(OR(UPPER(TRIM(Applications!I1461))="APPLIED",UPPER(TRIM(Applications!I1461))="INTERVIEWING",UPPER(TRIM(Applications!I1461))="REJECTED",UPPER(TRIM(Applications!I1461))="OFFER"),1,0)</f>
        <v/>
      </c>
      <c r="E1461" s="26">
        <f>IF(AND(ISNUMBER(Applications!M1461),OR(N(Applications!O1461)&gt;0,UPPER(TRIM(Applications!I1461))="INTERVIEWING",UPPER(TRIM(Applications!I1461))="OFFER")),Applications!M1461-WEEKDAY(Applications!M1461,3),"")</f>
        <v/>
      </c>
      <c r="F1461" s="26">
        <f>IF(AND(UPPER(TRIM(Applications!I1461))="SKIPPED",ISNUMBER(Applications!A1461)),Applications!A1461-WEEKDAY(Applications!A1461,3),"")</f>
        <v/>
      </c>
      <c r="G1461" s="26">
        <f>IF(AND(UPPER(TRIM(Applications!I1461))="BOOKMARKED",ISNUMBER(Applications!A1461)),Applications!A1461-WEEKDAY(Applications!A1461,3),"")</f>
        <v/>
      </c>
      <c r="H1461" s="26">
        <f>IF(AND(UPPER(TRIM(Applications!I1461))="NOT APPLIED",ISNUMBER(Applications!A1461)),Applications!A1461-WEEKDAY(Applications!A1461,3),"")</f>
        <v/>
      </c>
      <c r="I1461" s="26">
        <f>IF(AND(UPPER(TRIM(Applications!I1461))="REJECTED",ISNUMBER(Applications!M1461)),Applications!M1461-WEEKDAY(Applications!M1461,3),"")</f>
        <v/>
      </c>
      <c r="J1461" s="26">
        <f>IF(AND(UPPER(TRIM(Applications!I1461))="OFFER",ISNUMBER(Applications!M1461)),Applications!M1461-WEEKDAY(Applications!M1461,3),"")</f>
        <v/>
      </c>
      <c r="K1461" s="26">
        <f>IF(TRIM(Applications!J1461)="","",IFERROR(LOOKUP(2,1/ISNUMBER(SEARCH($R$2:$R$25,Applications!J1461)),$S$2:$S$25),""))</f>
        <v/>
      </c>
      <c r="L1461" s="26">
        <f>IF(K1461="","",IF(COUNTIF(K$2:K1461,K1461)=1,COUNTIF(K$2:K$2000,K1461)+(2001-ROW())/100000,""))</f>
        <v/>
      </c>
      <c r="M1461" s="26">
        <f>IF(TRIM(Applications!D1461)="","",TRIM(LEFT(TRIM(Applications!D1461),FIND(",",TRIM(Applications!D1461)&amp;",")-1)))</f>
        <v/>
      </c>
      <c r="N1461" s="26">
        <f>IF(M1461="","",IF(LEN(TRIM(LEFT(TRIM(MID(TRIM(Applications!D1461),FIND(",",TRIM(Applications!D1461)&amp;",")+1,200)),FIND(",",TRIM(MID(TRIM(Applications!D1461),FIND(",",TRIM(Applications!D1461)&amp;",")+1,200))&amp;",")-1)))=2,UPPER(TRIM(LEFT(TRIM(MID(TRIM(Applications!D1461),FIND(",",TRIM(Applications!D1461)&amp;",")+1,200)),FIND(",",TRIM(MID(TRIM(Applications!D1461),FIND(",",TRIM(Applications!D1461)&amp;",")+1,200))&amp;",")-1))),IFERROR(VLOOKUP(LOWER(TRIM(LEFT(TRIM(MID(TRIM(Applications!D1461),FIND(",",TRIM(Applications!D1461)&amp;",")+1,200)),FIND(",",TRIM(MID(TRIM(Applications!D1461),FIND(",",TRIM(Applications!D1461)&amp;",")+1,200))&amp;",")-1))),$U$2:$V$67,2,FALSE),"")))</f>
        <v/>
      </c>
      <c r="O1461" s="26">
        <f>IF(M1461="","",IF(N1461="",M1461,M1461&amp;", "&amp;N1461))</f>
        <v/>
      </c>
      <c r="P1461" s="26">
        <f>IF(O1461="","",IF(COUNTIF(O$2:O1461,O1461)=1,COUNTIF(O$2:O$2000,O1461)+(2001-ROW())/100000,""))</f>
        <v/>
      </c>
    </row>
    <row r="1462">
      <c r="A1462" s="26">
        <f>IF(AND(ISNUMBER(Applications!A1462),ISNUMBER(Applications!M1462),OR(UPPER(TRIM(Applications!I1462))="INTERVIEWING",UPPER(TRIM(Applications!I1462))="REJECTED",UPPER(TRIM(Applications!I1462))="OFFER")),IF(Applications!M1462&gt;=Applications!A1462,Applications!M1462-Applications!A1462,""),"")</f>
        <v/>
      </c>
      <c r="B1462" s="26">
        <f>IF(AND(D1462=1,ISNUMBER(Applications!A1462)),WEEKDAY(Applications!A1462),"")</f>
        <v/>
      </c>
      <c r="C1462" s="27">
        <f>IF(AND(D1462=1,ISNUMBER(Applications!A1462)),Applications!A1462-WEEKDAY(Applications!A1462,3),"")</f>
        <v/>
      </c>
      <c r="D1462" s="26">
        <f>IF(OR(UPPER(TRIM(Applications!I1462))="APPLIED",UPPER(TRIM(Applications!I1462))="INTERVIEWING",UPPER(TRIM(Applications!I1462))="REJECTED",UPPER(TRIM(Applications!I1462))="OFFER"),1,0)</f>
        <v/>
      </c>
      <c r="E1462" s="26">
        <f>IF(AND(ISNUMBER(Applications!M1462),OR(N(Applications!O1462)&gt;0,UPPER(TRIM(Applications!I1462))="INTERVIEWING",UPPER(TRIM(Applications!I1462))="OFFER")),Applications!M1462-WEEKDAY(Applications!M1462,3),"")</f>
        <v/>
      </c>
      <c r="F1462" s="26">
        <f>IF(AND(UPPER(TRIM(Applications!I1462))="SKIPPED",ISNUMBER(Applications!A1462)),Applications!A1462-WEEKDAY(Applications!A1462,3),"")</f>
        <v/>
      </c>
      <c r="G1462" s="26">
        <f>IF(AND(UPPER(TRIM(Applications!I1462))="BOOKMARKED",ISNUMBER(Applications!A1462)),Applications!A1462-WEEKDAY(Applications!A1462,3),"")</f>
        <v/>
      </c>
      <c r="H1462" s="26">
        <f>IF(AND(UPPER(TRIM(Applications!I1462))="NOT APPLIED",ISNUMBER(Applications!A1462)),Applications!A1462-WEEKDAY(Applications!A1462,3),"")</f>
        <v/>
      </c>
      <c r="I1462" s="26">
        <f>IF(AND(UPPER(TRIM(Applications!I1462))="REJECTED",ISNUMBER(Applications!M1462)),Applications!M1462-WEEKDAY(Applications!M1462,3),"")</f>
        <v/>
      </c>
      <c r="J1462" s="26">
        <f>IF(AND(UPPER(TRIM(Applications!I1462))="OFFER",ISNUMBER(Applications!M1462)),Applications!M1462-WEEKDAY(Applications!M1462,3),"")</f>
        <v/>
      </c>
      <c r="K1462" s="26">
        <f>IF(TRIM(Applications!J1462)="","",IFERROR(LOOKUP(2,1/ISNUMBER(SEARCH($R$2:$R$25,Applications!J1462)),$S$2:$S$25),""))</f>
        <v/>
      </c>
      <c r="L1462" s="26">
        <f>IF(K1462="","",IF(COUNTIF(K$2:K1462,K1462)=1,COUNTIF(K$2:K$2000,K1462)+(2001-ROW())/100000,""))</f>
        <v/>
      </c>
      <c r="M1462" s="26">
        <f>IF(TRIM(Applications!D1462)="","",TRIM(LEFT(TRIM(Applications!D1462),FIND(",",TRIM(Applications!D1462)&amp;",")-1)))</f>
        <v/>
      </c>
      <c r="N1462" s="26">
        <f>IF(M1462="","",IF(LEN(TRIM(LEFT(TRIM(MID(TRIM(Applications!D1462),FIND(",",TRIM(Applications!D1462)&amp;",")+1,200)),FIND(",",TRIM(MID(TRIM(Applications!D1462),FIND(",",TRIM(Applications!D1462)&amp;",")+1,200))&amp;",")-1)))=2,UPPER(TRIM(LEFT(TRIM(MID(TRIM(Applications!D1462),FIND(",",TRIM(Applications!D1462)&amp;",")+1,200)),FIND(",",TRIM(MID(TRIM(Applications!D1462),FIND(",",TRIM(Applications!D1462)&amp;",")+1,200))&amp;",")-1))),IFERROR(VLOOKUP(LOWER(TRIM(LEFT(TRIM(MID(TRIM(Applications!D1462),FIND(",",TRIM(Applications!D1462)&amp;",")+1,200)),FIND(",",TRIM(MID(TRIM(Applications!D1462),FIND(",",TRIM(Applications!D1462)&amp;",")+1,200))&amp;",")-1))),$U$2:$V$67,2,FALSE),"")))</f>
        <v/>
      </c>
      <c r="O1462" s="26">
        <f>IF(M1462="","",IF(N1462="",M1462,M1462&amp;", "&amp;N1462))</f>
        <v/>
      </c>
      <c r="P1462" s="26">
        <f>IF(O1462="","",IF(COUNTIF(O$2:O1462,O1462)=1,COUNTIF(O$2:O$2000,O1462)+(2001-ROW())/100000,""))</f>
        <v/>
      </c>
    </row>
    <row r="1463">
      <c r="A1463" s="26">
        <f>IF(AND(ISNUMBER(Applications!A1463),ISNUMBER(Applications!M1463),OR(UPPER(TRIM(Applications!I1463))="INTERVIEWING",UPPER(TRIM(Applications!I1463))="REJECTED",UPPER(TRIM(Applications!I1463))="OFFER")),IF(Applications!M1463&gt;=Applications!A1463,Applications!M1463-Applications!A1463,""),"")</f>
        <v/>
      </c>
      <c r="B1463" s="26">
        <f>IF(AND(D1463=1,ISNUMBER(Applications!A1463)),WEEKDAY(Applications!A1463),"")</f>
        <v/>
      </c>
      <c r="C1463" s="27">
        <f>IF(AND(D1463=1,ISNUMBER(Applications!A1463)),Applications!A1463-WEEKDAY(Applications!A1463,3),"")</f>
        <v/>
      </c>
      <c r="D1463" s="26">
        <f>IF(OR(UPPER(TRIM(Applications!I1463))="APPLIED",UPPER(TRIM(Applications!I1463))="INTERVIEWING",UPPER(TRIM(Applications!I1463))="REJECTED",UPPER(TRIM(Applications!I1463))="OFFER"),1,0)</f>
        <v/>
      </c>
      <c r="E1463" s="26">
        <f>IF(AND(ISNUMBER(Applications!M1463),OR(N(Applications!O1463)&gt;0,UPPER(TRIM(Applications!I1463))="INTERVIEWING",UPPER(TRIM(Applications!I1463))="OFFER")),Applications!M1463-WEEKDAY(Applications!M1463,3),"")</f>
        <v/>
      </c>
      <c r="F1463" s="26">
        <f>IF(AND(UPPER(TRIM(Applications!I1463))="SKIPPED",ISNUMBER(Applications!A1463)),Applications!A1463-WEEKDAY(Applications!A1463,3),"")</f>
        <v/>
      </c>
      <c r="G1463" s="26">
        <f>IF(AND(UPPER(TRIM(Applications!I1463))="BOOKMARKED",ISNUMBER(Applications!A1463)),Applications!A1463-WEEKDAY(Applications!A1463,3),"")</f>
        <v/>
      </c>
      <c r="H1463" s="26">
        <f>IF(AND(UPPER(TRIM(Applications!I1463))="NOT APPLIED",ISNUMBER(Applications!A1463)),Applications!A1463-WEEKDAY(Applications!A1463,3),"")</f>
        <v/>
      </c>
      <c r="I1463" s="26">
        <f>IF(AND(UPPER(TRIM(Applications!I1463))="REJECTED",ISNUMBER(Applications!M1463)),Applications!M1463-WEEKDAY(Applications!M1463,3),"")</f>
        <v/>
      </c>
      <c r="J1463" s="26">
        <f>IF(AND(UPPER(TRIM(Applications!I1463))="OFFER",ISNUMBER(Applications!M1463)),Applications!M1463-WEEKDAY(Applications!M1463,3),"")</f>
        <v/>
      </c>
      <c r="K1463" s="26">
        <f>IF(TRIM(Applications!J1463)="","",IFERROR(LOOKUP(2,1/ISNUMBER(SEARCH($R$2:$R$25,Applications!J1463)),$S$2:$S$25),""))</f>
        <v/>
      </c>
      <c r="L1463" s="26">
        <f>IF(K1463="","",IF(COUNTIF(K$2:K1463,K1463)=1,COUNTIF(K$2:K$2000,K1463)+(2001-ROW())/100000,""))</f>
        <v/>
      </c>
      <c r="M1463" s="26">
        <f>IF(TRIM(Applications!D1463)="","",TRIM(LEFT(TRIM(Applications!D1463),FIND(",",TRIM(Applications!D1463)&amp;",")-1)))</f>
        <v/>
      </c>
      <c r="N1463" s="26">
        <f>IF(M1463="","",IF(LEN(TRIM(LEFT(TRIM(MID(TRIM(Applications!D1463),FIND(",",TRIM(Applications!D1463)&amp;",")+1,200)),FIND(",",TRIM(MID(TRIM(Applications!D1463),FIND(",",TRIM(Applications!D1463)&amp;",")+1,200))&amp;",")-1)))=2,UPPER(TRIM(LEFT(TRIM(MID(TRIM(Applications!D1463),FIND(",",TRIM(Applications!D1463)&amp;",")+1,200)),FIND(",",TRIM(MID(TRIM(Applications!D1463),FIND(",",TRIM(Applications!D1463)&amp;",")+1,200))&amp;",")-1))),IFERROR(VLOOKUP(LOWER(TRIM(LEFT(TRIM(MID(TRIM(Applications!D1463),FIND(",",TRIM(Applications!D1463)&amp;",")+1,200)),FIND(",",TRIM(MID(TRIM(Applications!D1463),FIND(",",TRIM(Applications!D1463)&amp;",")+1,200))&amp;",")-1))),$U$2:$V$67,2,FALSE),"")))</f>
        <v/>
      </c>
      <c r="O1463" s="26">
        <f>IF(M1463="","",IF(N1463="",M1463,M1463&amp;", "&amp;N1463))</f>
        <v/>
      </c>
      <c r="P1463" s="26">
        <f>IF(O1463="","",IF(COUNTIF(O$2:O1463,O1463)=1,COUNTIF(O$2:O$2000,O1463)+(2001-ROW())/100000,""))</f>
        <v/>
      </c>
    </row>
    <row r="1464">
      <c r="A1464" s="26">
        <f>IF(AND(ISNUMBER(Applications!A1464),ISNUMBER(Applications!M1464),OR(UPPER(TRIM(Applications!I1464))="INTERVIEWING",UPPER(TRIM(Applications!I1464))="REJECTED",UPPER(TRIM(Applications!I1464))="OFFER")),IF(Applications!M1464&gt;=Applications!A1464,Applications!M1464-Applications!A1464,""),"")</f>
        <v/>
      </c>
      <c r="B1464" s="26">
        <f>IF(AND(D1464=1,ISNUMBER(Applications!A1464)),WEEKDAY(Applications!A1464),"")</f>
        <v/>
      </c>
      <c r="C1464" s="27">
        <f>IF(AND(D1464=1,ISNUMBER(Applications!A1464)),Applications!A1464-WEEKDAY(Applications!A1464,3),"")</f>
        <v/>
      </c>
      <c r="D1464" s="26">
        <f>IF(OR(UPPER(TRIM(Applications!I1464))="APPLIED",UPPER(TRIM(Applications!I1464))="INTERVIEWING",UPPER(TRIM(Applications!I1464))="REJECTED",UPPER(TRIM(Applications!I1464))="OFFER"),1,0)</f>
        <v/>
      </c>
      <c r="E1464" s="26">
        <f>IF(AND(ISNUMBER(Applications!M1464),OR(N(Applications!O1464)&gt;0,UPPER(TRIM(Applications!I1464))="INTERVIEWING",UPPER(TRIM(Applications!I1464))="OFFER")),Applications!M1464-WEEKDAY(Applications!M1464,3),"")</f>
        <v/>
      </c>
      <c r="F1464" s="26">
        <f>IF(AND(UPPER(TRIM(Applications!I1464))="SKIPPED",ISNUMBER(Applications!A1464)),Applications!A1464-WEEKDAY(Applications!A1464,3),"")</f>
        <v/>
      </c>
      <c r="G1464" s="26">
        <f>IF(AND(UPPER(TRIM(Applications!I1464))="BOOKMARKED",ISNUMBER(Applications!A1464)),Applications!A1464-WEEKDAY(Applications!A1464,3),"")</f>
        <v/>
      </c>
      <c r="H1464" s="26">
        <f>IF(AND(UPPER(TRIM(Applications!I1464))="NOT APPLIED",ISNUMBER(Applications!A1464)),Applications!A1464-WEEKDAY(Applications!A1464,3),"")</f>
        <v/>
      </c>
      <c r="I1464" s="26">
        <f>IF(AND(UPPER(TRIM(Applications!I1464))="REJECTED",ISNUMBER(Applications!M1464)),Applications!M1464-WEEKDAY(Applications!M1464,3),"")</f>
        <v/>
      </c>
      <c r="J1464" s="26">
        <f>IF(AND(UPPER(TRIM(Applications!I1464))="OFFER",ISNUMBER(Applications!M1464)),Applications!M1464-WEEKDAY(Applications!M1464,3),"")</f>
        <v/>
      </c>
      <c r="K1464" s="26">
        <f>IF(TRIM(Applications!J1464)="","",IFERROR(LOOKUP(2,1/ISNUMBER(SEARCH($R$2:$R$25,Applications!J1464)),$S$2:$S$25),""))</f>
        <v/>
      </c>
      <c r="L1464" s="26">
        <f>IF(K1464="","",IF(COUNTIF(K$2:K1464,K1464)=1,COUNTIF(K$2:K$2000,K1464)+(2001-ROW())/100000,""))</f>
        <v/>
      </c>
      <c r="M1464" s="26">
        <f>IF(TRIM(Applications!D1464)="","",TRIM(LEFT(TRIM(Applications!D1464),FIND(",",TRIM(Applications!D1464)&amp;",")-1)))</f>
        <v/>
      </c>
      <c r="N1464" s="26">
        <f>IF(M1464="","",IF(LEN(TRIM(LEFT(TRIM(MID(TRIM(Applications!D1464),FIND(",",TRIM(Applications!D1464)&amp;",")+1,200)),FIND(",",TRIM(MID(TRIM(Applications!D1464),FIND(",",TRIM(Applications!D1464)&amp;",")+1,200))&amp;",")-1)))=2,UPPER(TRIM(LEFT(TRIM(MID(TRIM(Applications!D1464),FIND(",",TRIM(Applications!D1464)&amp;",")+1,200)),FIND(",",TRIM(MID(TRIM(Applications!D1464),FIND(",",TRIM(Applications!D1464)&amp;",")+1,200))&amp;",")-1))),IFERROR(VLOOKUP(LOWER(TRIM(LEFT(TRIM(MID(TRIM(Applications!D1464),FIND(",",TRIM(Applications!D1464)&amp;",")+1,200)),FIND(",",TRIM(MID(TRIM(Applications!D1464),FIND(",",TRIM(Applications!D1464)&amp;",")+1,200))&amp;",")-1))),$U$2:$V$67,2,FALSE),"")))</f>
        <v/>
      </c>
      <c r="O1464" s="26">
        <f>IF(M1464="","",IF(N1464="",M1464,M1464&amp;", "&amp;N1464))</f>
        <v/>
      </c>
      <c r="P1464" s="26">
        <f>IF(O1464="","",IF(COUNTIF(O$2:O1464,O1464)=1,COUNTIF(O$2:O$2000,O1464)+(2001-ROW())/100000,""))</f>
        <v/>
      </c>
    </row>
    <row r="1465">
      <c r="A1465" s="26">
        <f>IF(AND(ISNUMBER(Applications!A1465),ISNUMBER(Applications!M1465),OR(UPPER(TRIM(Applications!I1465))="INTERVIEWING",UPPER(TRIM(Applications!I1465))="REJECTED",UPPER(TRIM(Applications!I1465))="OFFER")),IF(Applications!M1465&gt;=Applications!A1465,Applications!M1465-Applications!A1465,""),"")</f>
        <v/>
      </c>
      <c r="B1465" s="26">
        <f>IF(AND(D1465=1,ISNUMBER(Applications!A1465)),WEEKDAY(Applications!A1465),"")</f>
        <v/>
      </c>
      <c r="C1465" s="27">
        <f>IF(AND(D1465=1,ISNUMBER(Applications!A1465)),Applications!A1465-WEEKDAY(Applications!A1465,3),"")</f>
        <v/>
      </c>
      <c r="D1465" s="26">
        <f>IF(OR(UPPER(TRIM(Applications!I1465))="APPLIED",UPPER(TRIM(Applications!I1465))="INTERVIEWING",UPPER(TRIM(Applications!I1465))="REJECTED",UPPER(TRIM(Applications!I1465))="OFFER"),1,0)</f>
        <v/>
      </c>
      <c r="E1465" s="26">
        <f>IF(AND(ISNUMBER(Applications!M1465),OR(N(Applications!O1465)&gt;0,UPPER(TRIM(Applications!I1465))="INTERVIEWING",UPPER(TRIM(Applications!I1465))="OFFER")),Applications!M1465-WEEKDAY(Applications!M1465,3),"")</f>
        <v/>
      </c>
      <c r="F1465" s="26">
        <f>IF(AND(UPPER(TRIM(Applications!I1465))="SKIPPED",ISNUMBER(Applications!A1465)),Applications!A1465-WEEKDAY(Applications!A1465,3),"")</f>
        <v/>
      </c>
      <c r="G1465" s="26">
        <f>IF(AND(UPPER(TRIM(Applications!I1465))="BOOKMARKED",ISNUMBER(Applications!A1465)),Applications!A1465-WEEKDAY(Applications!A1465,3),"")</f>
        <v/>
      </c>
      <c r="H1465" s="26">
        <f>IF(AND(UPPER(TRIM(Applications!I1465))="NOT APPLIED",ISNUMBER(Applications!A1465)),Applications!A1465-WEEKDAY(Applications!A1465,3),"")</f>
        <v/>
      </c>
      <c r="I1465" s="26">
        <f>IF(AND(UPPER(TRIM(Applications!I1465))="REJECTED",ISNUMBER(Applications!M1465)),Applications!M1465-WEEKDAY(Applications!M1465,3),"")</f>
        <v/>
      </c>
      <c r="J1465" s="26">
        <f>IF(AND(UPPER(TRIM(Applications!I1465))="OFFER",ISNUMBER(Applications!M1465)),Applications!M1465-WEEKDAY(Applications!M1465,3),"")</f>
        <v/>
      </c>
      <c r="K1465" s="26">
        <f>IF(TRIM(Applications!J1465)="","",IFERROR(LOOKUP(2,1/ISNUMBER(SEARCH($R$2:$R$25,Applications!J1465)),$S$2:$S$25),""))</f>
        <v/>
      </c>
      <c r="L1465" s="26">
        <f>IF(K1465="","",IF(COUNTIF(K$2:K1465,K1465)=1,COUNTIF(K$2:K$2000,K1465)+(2001-ROW())/100000,""))</f>
        <v/>
      </c>
      <c r="M1465" s="26">
        <f>IF(TRIM(Applications!D1465)="","",TRIM(LEFT(TRIM(Applications!D1465),FIND(",",TRIM(Applications!D1465)&amp;",")-1)))</f>
        <v/>
      </c>
      <c r="N1465" s="26">
        <f>IF(M1465="","",IF(LEN(TRIM(LEFT(TRIM(MID(TRIM(Applications!D1465),FIND(",",TRIM(Applications!D1465)&amp;",")+1,200)),FIND(",",TRIM(MID(TRIM(Applications!D1465),FIND(",",TRIM(Applications!D1465)&amp;",")+1,200))&amp;",")-1)))=2,UPPER(TRIM(LEFT(TRIM(MID(TRIM(Applications!D1465),FIND(",",TRIM(Applications!D1465)&amp;",")+1,200)),FIND(",",TRIM(MID(TRIM(Applications!D1465),FIND(",",TRIM(Applications!D1465)&amp;",")+1,200))&amp;",")-1))),IFERROR(VLOOKUP(LOWER(TRIM(LEFT(TRIM(MID(TRIM(Applications!D1465),FIND(",",TRIM(Applications!D1465)&amp;",")+1,200)),FIND(",",TRIM(MID(TRIM(Applications!D1465),FIND(",",TRIM(Applications!D1465)&amp;",")+1,200))&amp;",")-1))),$U$2:$V$67,2,FALSE),"")))</f>
        <v/>
      </c>
      <c r="O1465" s="26">
        <f>IF(M1465="","",IF(N1465="",M1465,M1465&amp;", "&amp;N1465))</f>
        <v/>
      </c>
      <c r="P1465" s="26">
        <f>IF(O1465="","",IF(COUNTIF(O$2:O1465,O1465)=1,COUNTIF(O$2:O$2000,O1465)+(2001-ROW())/100000,""))</f>
        <v/>
      </c>
    </row>
    <row r="1466">
      <c r="A1466" s="26">
        <f>IF(AND(ISNUMBER(Applications!A1466),ISNUMBER(Applications!M1466),OR(UPPER(TRIM(Applications!I1466))="INTERVIEWING",UPPER(TRIM(Applications!I1466))="REJECTED",UPPER(TRIM(Applications!I1466))="OFFER")),IF(Applications!M1466&gt;=Applications!A1466,Applications!M1466-Applications!A1466,""),"")</f>
        <v/>
      </c>
      <c r="B1466" s="26">
        <f>IF(AND(D1466=1,ISNUMBER(Applications!A1466)),WEEKDAY(Applications!A1466),"")</f>
        <v/>
      </c>
      <c r="C1466" s="27">
        <f>IF(AND(D1466=1,ISNUMBER(Applications!A1466)),Applications!A1466-WEEKDAY(Applications!A1466,3),"")</f>
        <v/>
      </c>
      <c r="D1466" s="26">
        <f>IF(OR(UPPER(TRIM(Applications!I1466))="APPLIED",UPPER(TRIM(Applications!I1466))="INTERVIEWING",UPPER(TRIM(Applications!I1466))="REJECTED",UPPER(TRIM(Applications!I1466))="OFFER"),1,0)</f>
        <v/>
      </c>
      <c r="E1466" s="26">
        <f>IF(AND(ISNUMBER(Applications!M1466),OR(N(Applications!O1466)&gt;0,UPPER(TRIM(Applications!I1466))="INTERVIEWING",UPPER(TRIM(Applications!I1466))="OFFER")),Applications!M1466-WEEKDAY(Applications!M1466,3),"")</f>
        <v/>
      </c>
      <c r="F1466" s="26">
        <f>IF(AND(UPPER(TRIM(Applications!I1466))="SKIPPED",ISNUMBER(Applications!A1466)),Applications!A1466-WEEKDAY(Applications!A1466,3),"")</f>
        <v/>
      </c>
      <c r="G1466" s="26">
        <f>IF(AND(UPPER(TRIM(Applications!I1466))="BOOKMARKED",ISNUMBER(Applications!A1466)),Applications!A1466-WEEKDAY(Applications!A1466,3),"")</f>
        <v/>
      </c>
      <c r="H1466" s="26">
        <f>IF(AND(UPPER(TRIM(Applications!I1466))="NOT APPLIED",ISNUMBER(Applications!A1466)),Applications!A1466-WEEKDAY(Applications!A1466,3),"")</f>
        <v/>
      </c>
      <c r="I1466" s="26">
        <f>IF(AND(UPPER(TRIM(Applications!I1466))="REJECTED",ISNUMBER(Applications!M1466)),Applications!M1466-WEEKDAY(Applications!M1466,3),"")</f>
        <v/>
      </c>
      <c r="J1466" s="26">
        <f>IF(AND(UPPER(TRIM(Applications!I1466))="OFFER",ISNUMBER(Applications!M1466)),Applications!M1466-WEEKDAY(Applications!M1466,3),"")</f>
        <v/>
      </c>
      <c r="K1466" s="26">
        <f>IF(TRIM(Applications!J1466)="","",IFERROR(LOOKUP(2,1/ISNUMBER(SEARCH($R$2:$R$25,Applications!J1466)),$S$2:$S$25),""))</f>
        <v/>
      </c>
      <c r="L1466" s="26">
        <f>IF(K1466="","",IF(COUNTIF(K$2:K1466,K1466)=1,COUNTIF(K$2:K$2000,K1466)+(2001-ROW())/100000,""))</f>
        <v/>
      </c>
      <c r="M1466" s="26">
        <f>IF(TRIM(Applications!D1466)="","",TRIM(LEFT(TRIM(Applications!D1466),FIND(",",TRIM(Applications!D1466)&amp;",")-1)))</f>
        <v/>
      </c>
      <c r="N1466" s="26">
        <f>IF(M1466="","",IF(LEN(TRIM(LEFT(TRIM(MID(TRIM(Applications!D1466),FIND(",",TRIM(Applications!D1466)&amp;",")+1,200)),FIND(",",TRIM(MID(TRIM(Applications!D1466),FIND(",",TRIM(Applications!D1466)&amp;",")+1,200))&amp;",")-1)))=2,UPPER(TRIM(LEFT(TRIM(MID(TRIM(Applications!D1466),FIND(",",TRIM(Applications!D1466)&amp;",")+1,200)),FIND(",",TRIM(MID(TRIM(Applications!D1466),FIND(",",TRIM(Applications!D1466)&amp;",")+1,200))&amp;",")-1))),IFERROR(VLOOKUP(LOWER(TRIM(LEFT(TRIM(MID(TRIM(Applications!D1466),FIND(",",TRIM(Applications!D1466)&amp;",")+1,200)),FIND(",",TRIM(MID(TRIM(Applications!D1466),FIND(",",TRIM(Applications!D1466)&amp;",")+1,200))&amp;",")-1))),$U$2:$V$67,2,FALSE),"")))</f>
        <v/>
      </c>
      <c r="O1466" s="26">
        <f>IF(M1466="","",IF(N1466="",M1466,M1466&amp;", "&amp;N1466))</f>
        <v/>
      </c>
      <c r="P1466" s="26">
        <f>IF(O1466="","",IF(COUNTIF(O$2:O1466,O1466)=1,COUNTIF(O$2:O$2000,O1466)+(2001-ROW())/100000,""))</f>
        <v/>
      </c>
    </row>
    <row r="1467">
      <c r="A1467" s="26">
        <f>IF(AND(ISNUMBER(Applications!A1467),ISNUMBER(Applications!M1467),OR(UPPER(TRIM(Applications!I1467))="INTERVIEWING",UPPER(TRIM(Applications!I1467))="REJECTED",UPPER(TRIM(Applications!I1467))="OFFER")),IF(Applications!M1467&gt;=Applications!A1467,Applications!M1467-Applications!A1467,""),"")</f>
        <v/>
      </c>
      <c r="B1467" s="26">
        <f>IF(AND(D1467=1,ISNUMBER(Applications!A1467)),WEEKDAY(Applications!A1467),"")</f>
        <v/>
      </c>
      <c r="C1467" s="27">
        <f>IF(AND(D1467=1,ISNUMBER(Applications!A1467)),Applications!A1467-WEEKDAY(Applications!A1467,3),"")</f>
        <v/>
      </c>
      <c r="D1467" s="26">
        <f>IF(OR(UPPER(TRIM(Applications!I1467))="APPLIED",UPPER(TRIM(Applications!I1467))="INTERVIEWING",UPPER(TRIM(Applications!I1467))="REJECTED",UPPER(TRIM(Applications!I1467))="OFFER"),1,0)</f>
        <v/>
      </c>
      <c r="E1467" s="26">
        <f>IF(AND(ISNUMBER(Applications!M1467),OR(N(Applications!O1467)&gt;0,UPPER(TRIM(Applications!I1467))="INTERVIEWING",UPPER(TRIM(Applications!I1467))="OFFER")),Applications!M1467-WEEKDAY(Applications!M1467,3),"")</f>
        <v/>
      </c>
      <c r="F1467" s="26">
        <f>IF(AND(UPPER(TRIM(Applications!I1467))="SKIPPED",ISNUMBER(Applications!A1467)),Applications!A1467-WEEKDAY(Applications!A1467,3),"")</f>
        <v/>
      </c>
      <c r="G1467" s="26">
        <f>IF(AND(UPPER(TRIM(Applications!I1467))="BOOKMARKED",ISNUMBER(Applications!A1467)),Applications!A1467-WEEKDAY(Applications!A1467,3),"")</f>
        <v/>
      </c>
      <c r="H1467" s="26">
        <f>IF(AND(UPPER(TRIM(Applications!I1467))="NOT APPLIED",ISNUMBER(Applications!A1467)),Applications!A1467-WEEKDAY(Applications!A1467,3),"")</f>
        <v/>
      </c>
      <c r="I1467" s="26">
        <f>IF(AND(UPPER(TRIM(Applications!I1467))="REJECTED",ISNUMBER(Applications!M1467)),Applications!M1467-WEEKDAY(Applications!M1467,3),"")</f>
        <v/>
      </c>
      <c r="J1467" s="26">
        <f>IF(AND(UPPER(TRIM(Applications!I1467))="OFFER",ISNUMBER(Applications!M1467)),Applications!M1467-WEEKDAY(Applications!M1467,3),"")</f>
        <v/>
      </c>
      <c r="K1467" s="26">
        <f>IF(TRIM(Applications!J1467)="","",IFERROR(LOOKUP(2,1/ISNUMBER(SEARCH($R$2:$R$25,Applications!J1467)),$S$2:$S$25),""))</f>
        <v/>
      </c>
      <c r="L1467" s="26">
        <f>IF(K1467="","",IF(COUNTIF(K$2:K1467,K1467)=1,COUNTIF(K$2:K$2000,K1467)+(2001-ROW())/100000,""))</f>
        <v/>
      </c>
      <c r="M1467" s="26">
        <f>IF(TRIM(Applications!D1467)="","",TRIM(LEFT(TRIM(Applications!D1467),FIND(",",TRIM(Applications!D1467)&amp;",")-1)))</f>
        <v/>
      </c>
      <c r="N1467" s="26">
        <f>IF(M1467="","",IF(LEN(TRIM(LEFT(TRIM(MID(TRIM(Applications!D1467),FIND(",",TRIM(Applications!D1467)&amp;",")+1,200)),FIND(",",TRIM(MID(TRIM(Applications!D1467),FIND(",",TRIM(Applications!D1467)&amp;",")+1,200))&amp;",")-1)))=2,UPPER(TRIM(LEFT(TRIM(MID(TRIM(Applications!D1467),FIND(",",TRIM(Applications!D1467)&amp;",")+1,200)),FIND(",",TRIM(MID(TRIM(Applications!D1467),FIND(",",TRIM(Applications!D1467)&amp;",")+1,200))&amp;",")-1))),IFERROR(VLOOKUP(LOWER(TRIM(LEFT(TRIM(MID(TRIM(Applications!D1467),FIND(",",TRIM(Applications!D1467)&amp;",")+1,200)),FIND(",",TRIM(MID(TRIM(Applications!D1467),FIND(",",TRIM(Applications!D1467)&amp;",")+1,200))&amp;",")-1))),$U$2:$V$67,2,FALSE),"")))</f>
        <v/>
      </c>
      <c r="O1467" s="26">
        <f>IF(M1467="","",IF(N1467="",M1467,M1467&amp;", "&amp;N1467))</f>
        <v/>
      </c>
      <c r="P1467" s="26">
        <f>IF(O1467="","",IF(COUNTIF(O$2:O1467,O1467)=1,COUNTIF(O$2:O$2000,O1467)+(2001-ROW())/100000,""))</f>
        <v/>
      </c>
    </row>
    <row r="1468">
      <c r="A1468" s="26">
        <f>IF(AND(ISNUMBER(Applications!A1468),ISNUMBER(Applications!M1468),OR(UPPER(TRIM(Applications!I1468))="INTERVIEWING",UPPER(TRIM(Applications!I1468))="REJECTED",UPPER(TRIM(Applications!I1468))="OFFER")),IF(Applications!M1468&gt;=Applications!A1468,Applications!M1468-Applications!A1468,""),"")</f>
        <v/>
      </c>
      <c r="B1468" s="26">
        <f>IF(AND(D1468=1,ISNUMBER(Applications!A1468)),WEEKDAY(Applications!A1468),"")</f>
        <v/>
      </c>
      <c r="C1468" s="27">
        <f>IF(AND(D1468=1,ISNUMBER(Applications!A1468)),Applications!A1468-WEEKDAY(Applications!A1468,3),"")</f>
        <v/>
      </c>
      <c r="D1468" s="26">
        <f>IF(OR(UPPER(TRIM(Applications!I1468))="APPLIED",UPPER(TRIM(Applications!I1468))="INTERVIEWING",UPPER(TRIM(Applications!I1468))="REJECTED",UPPER(TRIM(Applications!I1468))="OFFER"),1,0)</f>
        <v/>
      </c>
      <c r="E1468" s="26">
        <f>IF(AND(ISNUMBER(Applications!M1468),OR(N(Applications!O1468)&gt;0,UPPER(TRIM(Applications!I1468))="INTERVIEWING",UPPER(TRIM(Applications!I1468))="OFFER")),Applications!M1468-WEEKDAY(Applications!M1468,3),"")</f>
        <v/>
      </c>
      <c r="F1468" s="26">
        <f>IF(AND(UPPER(TRIM(Applications!I1468))="SKIPPED",ISNUMBER(Applications!A1468)),Applications!A1468-WEEKDAY(Applications!A1468,3),"")</f>
        <v/>
      </c>
      <c r="G1468" s="26">
        <f>IF(AND(UPPER(TRIM(Applications!I1468))="BOOKMARKED",ISNUMBER(Applications!A1468)),Applications!A1468-WEEKDAY(Applications!A1468,3),"")</f>
        <v/>
      </c>
      <c r="H1468" s="26">
        <f>IF(AND(UPPER(TRIM(Applications!I1468))="NOT APPLIED",ISNUMBER(Applications!A1468)),Applications!A1468-WEEKDAY(Applications!A1468,3),"")</f>
        <v/>
      </c>
      <c r="I1468" s="26">
        <f>IF(AND(UPPER(TRIM(Applications!I1468))="REJECTED",ISNUMBER(Applications!M1468)),Applications!M1468-WEEKDAY(Applications!M1468,3),"")</f>
        <v/>
      </c>
      <c r="J1468" s="26">
        <f>IF(AND(UPPER(TRIM(Applications!I1468))="OFFER",ISNUMBER(Applications!M1468)),Applications!M1468-WEEKDAY(Applications!M1468,3),"")</f>
        <v/>
      </c>
      <c r="K1468" s="26">
        <f>IF(TRIM(Applications!J1468)="","",IFERROR(LOOKUP(2,1/ISNUMBER(SEARCH($R$2:$R$25,Applications!J1468)),$S$2:$S$25),""))</f>
        <v/>
      </c>
      <c r="L1468" s="26">
        <f>IF(K1468="","",IF(COUNTIF(K$2:K1468,K1468)=1,COUNTIF(K$2:K$2000,K1468)+(2001-ROW())/100000,""))</f>
        <v/>
      </c>
      <c r="M1468" s="26">
        <f>IF(TRIM(Applications!D1468)="","",TRIM(LEFT(TRIM(Applications!D1468),FIND(",",TRIM(Applications!D1468)&amp;",")-1)))</f>
        <v/>
      </c>
      <c r="N1468" s="26">
        <f>IF(M1468="","",IF(LEN(TRIM(LEFT(TRIM(MID(TRIM(Applications!D1468),FIND(",",TRIM(Applications!D1468)&amp;",")+1,200)),FIND(",",TRIM(MID(TRIM(Applications!D1468),FIND(",",TRIM(Applications!D1468)&amp;",")+1,200))&amp;",")-1)))=2,UPPER(TRIM(LEFT(TRIM(MID(TRIM(Applications!D1468),FIND(",",TRIM(Applications!D1468)&amp;",")+1,200)),FIND(",",TRIM(MID(TRIM(Applications!D1468),FIND(",",TRIM(Applications!D1468)&amp;",")+1,200))&amp;",")-1))),IFERROR(VLOOKUP(LOWER(TRIM(LEFT(TRIM(MID(TRIM(Applications!D1468),FIND(",",TRIM(Applications!D1468)&amp;",")+1,200)),FIND(",",TRIM(MID(TRIM(Applications!D1468),FIND(",",TRIM(Applications!D1468)&amp;",")+1,200))&amp;",")-1))),$U$2:$V$67,2,FALSE),"")))</f>
        <v/>
      </c>
      <c r="O1468" s="26">
        <f>IF(M1468="","",IF(N1468="",M1468,M1468&amp;", "&amp;N1468))</f>
        <v/>
      </c>
      <c r="P1468" s="26">
        <f>IF(O1468="","",IF(COUNTIF(O$2:O1468,O1468)=1,COUNTIF(O$2:O$2000,O1468)+(2001-ROW())/100000,""))</f>
        <v/>
      </c>
    </row>
    <row r="1469">
      <c r="A1469" s="26">
        <f>IF(AND(ISNUMBER(Applications!A1469),ISNUMBER(Applications!M1469),OR(UPPER(TRIM(Applications!I1469))="INTERVIEWING",UPPER(TRIM(Applications!I1469))="REJECTED",UPPER(TRIM(Applications!I1469))="OFFER")),IF(Applications!M1469&gt;=Applications!A1469,Applications!M1469-Applications!A1469,""),"")</f>
        <v/>
      </c>
      <c r="B1469" s="26">
        <f>IF(AND(D1469=1,ISNUMBER(Applications!A1469)),WEEKDAY(Applications!A1469),"")</f>
        <v/>
      </c>
      <c r="C1469" s="27">
        <f>IF(AND(D1469=1,ISNUMBER(Applications!A1469)),Applications!A1469-WEEKDAY(Applications!A1469,3),"")</f>
        <v/>
      </c>
      <c r="D1469" s="26">
        <f>IF(OR(UPPER(TRIM(Applications!I1469))="APPLIED",UPPER(TRIM(Applications!I1469))="INTERVIEWING",UPPER(TRIM(Applications!I1469))="REJECTED",UPPER(TRIM(Applications!I1469))="OFFER"),1,0)</f>
        <v/>
      </c>
      <c r="E1469" s="26">
        <f>IF(AND(ISNUMBER(Applications!M1469),OR(N(Applications!O1469)&gt;0,UPPER(TRIM(Applications!I1469))="INTERVIEWING",UPPER(TRIM(Applications!I1469))="OFFER")),Applications!M1469-WEEKDAY(Applications!M1469,3),"")</f>
        <v/>
      </c>
      <c r="F1469" s="26">
        <f>IF(AND(UPPER(TRIM(Applications!I1469))="SKIPPED",ISNUMBER(Applications!A1469)),Applications!A1469-WEEKDAY(Applications!A1469,3),"")</f>
        <v/>
      </c>
      <c r="G1469" s="26">
        <f>IF(AND(UPPER(TRIM(Applications!I1469))="BOOKMARKED",ISNUMBER(Applications!A1469)),Applications!A1469-WEEKDAY(Applications!A1469,3),"")</f>
        <v/>
      </c>
      <c r="H1469" s="26">
        <f>IF(AND(UPPER(TRIM(Applications!I1469))="NOT APPLIED",ISNUMBER(Applications!A1469)),Applications!A1469-WEEKDAY(Applications!A1469,3),"")</f>
        <v/>
      </c>
      <c r="I1469" s="26">
        <f>IF(AND(UPPER(TRIM(Applications!I1469))="REJECTED",ISNUMBER(Applications!M1469)),Applications!M1469-WEEKDAY(Applications!M1469,3),"")</f>
        <v/>
      </c>
      <c r="J1469" s="26">
        <f>IF(AND(UPPER(TRIM(Applications!I1469))="OFFER",ISNUMBER(Applications!M1469)),Applications!M1469-WEEKDAY(Applications!M1469,3),"")</f>
        <v/>
      </c>
      <c r="K1469" s="26">
        <f>IF(TRIM(Applications!J1469)="","",IFERROR(LOOKUP(2,1/ISNUMBER(SEARCH($R$2:$R$25,Applications!J1469)),$S$2:$S$25),""))</f>
        <v/>
      </c>
      <c r="L1469" s="26">
        <f>IF(K1469="","",IF(COUNTIF(K$2:K1469,K1469)=1,COUNTIF(K$2:K$2000,K1469)+(2001-ROW())/100000,""))</f>
        <v/>
      </c>
      <c r="M1469" s="26">
        <f>IF(TRIM(Applications!D1469)="","",TRIM(LEFT(TRIM(Applications!D1469),FIND(",",TRIM(Applications!D1469)&amp;",")-1)))</f>
        <v/>
      </c>
      <c r="N1469" s="26">
        <f>IF(M1469="","",IF(LEN(TRIM(LEFT(TRIM(MID(TRIM(Applications!D1469),FIND(",",TRIM(Applications!D1469)&amp;",")+1,200)),FIND(",",TRIM(MID(TRIM(Applications!D1469),FIND(",",TRIM(Applications!D1469)&amp;",")+1,200))&amp;",")-1)))=2,UPPER(TRIM(LEFT(TRIM(MID(TRIM(Applications!D1469),FIND(",",TRIM(Applications!D1469)&amp;",")+1,200)),FIND(",",TRIM(MID(TRIM(Applications!D1469),FIND(",",TRIM(Applications!D1469)&amp;",")+1,200))&amp;",")-1))),IFERROR(VLOOKUP(LOWER(TRIM(LEFT(TRIM(MID(TRIM(Applications!D1469),FIND(",",TRIM(Applications!D1469)&amp;",")+1,200)),FIND(",",TRIM(MID(TRIM(Applications!D1469),FIND(",",TRIM(Applications!D1469)&amp;",")+1,200))&amp;",")-1))),$U$2:$V$67,2,FALSE),"")))</f>
        <v/>
      </c>
      <c r="O1469" s="26">
        <f>IF(M1469="","",IF(N1469="",M1469,M1469&amp;", "&amp;N1469))</f>
        <v/>
      </c>
      <c r="P1469" s="26">
        <f>IF(O1469="","",IF(COUNTIF(O$2:O1469,O1469)=1,COUNTIF(O$2:O$2000,O1469)+(2001-ROW())/100000,""))</f>
        <v/>
      </c>
    </row>
    <row r="1470">
      <c r="A1470" s="26">
        <f>IF(AND(ISNUMBER(Applications!A1470),ISNUMBER(Applications!M1470),OR(UPPER(TRIM(Applications!I1470))="INTERVIEWING",UPPER(TRIM(Applications!I1470))="REJECTED",UPPER(TRIM(Applications!I1470))="OFFER")),IF(Applications!M1470&gt;=Applications!A1470,Applications!M1470-Applications!A1470,""),"")</f>
        <v/>
      </c>
      <c r="B1470" s="26">
        <f>IF(AND(D1470=1,ISNUMBER(Applications!A1470)),WEEKDAY(Applications!A1470),"")</f>
        <v/>
      </c>
      <c r="C1470" s="27">
        <f>IF(AND(D1470=1,ISNUMBER(Applications!A1470)),Applications!A1470-WEEKDAY(Applications!A1470,3),"")</f>
        <v/>
      </c>
      <c r="D1470" s="26">
        <f>IF(OR(UPPER(TRIM(Applications!I1470))="APPLIED",UPPER(TRIM(Applications!I1470))="INTERVIEWING",UPPER(TRIM(Applications!I1470))="REJECTED",UPPER(TRIM(Applications!I1470))="OFFER"),1,0)</f>
        <v/>
      </c>
      <c r="E1470" s="26">
        <f>IF(AND(ISNUMBER(Applications!M1470),OR(N(Applications!O1470)&gt;0,UPPER(TRIM(Applications!I1470))="INTERVIEWING",UPPER(TRIM(Applications!I1470))="OFFER")),Applications!M1470-WEEKDAY(Applications!M1470,3),"")</f>
        <v/>
      </c>
      <c r="F1470" s="26">
        <f>IF(AND(UPPER(TRIM(Applications!I1470))="SKIPPED",ISNUMBER(Applications!A1470)),Applications!A1470-WEEKDAY(Applications!A1470,3),"")</f>
        <v/>
      </c>
      <c r="G1470" s="26">
        <f>IF(AND(UPPER(TRIM(Applications!I1470))="BOOKMARKED",ISNUMBER(Applications!A1470)),Applications!A1470-WEEKDAY(Applications!A1470,3),"")</f>
        <v/>
      </c>
      <c r="H1470" s="26">
        <f>IF(AND(UPPER(TRIM(Applications!I1470))="NOT APPLIED",ISNUMBER(Applications!A1470)),Applications!A1470-WEEKDAY(Applications!A1470,3),"")</f>
        <v/>
      </c>
      <c r="I1470" s="26">
        <f>IF(AND(UPPER(TRIM(Applications!I1470))="REJECTED",ISNUMBER(Applications!M1470)),Applications!M1470-WEEKDAY(Applications!M1470,3),"")</f>
        <v/>
      </c>
      <c r="J1470" s="26">
        <f>IF(AND(UPPER(TRIM(Applications!I1470))="OFFER",ISNUMBER(Applications!M1470)),Applications!M1470-WEEKDAY(Applications!M1470,3),"")</f>
        <v/>
      </c>
      <c r="K1470" s="26">
        <f>IF(TRIM(Applications!J1470)="","",IFERROR(LOOKUP(2,1/ISNUMBER(SEARCH($R$2:$R$25,Applications!J1470)),$S$2:$S$25),""))</f>
        <v/>
      </c>
      <c r="L1470" s="26">
        <f>IF(K1470="","",IF(COUNTIF(K$2:K1470,K1470)=1,COUNTIF(K$2:K$2000,K1470)+(2001-ROW())/100000,""))</f>
        <v/>
      </c>
      <c r="M1470" s="26">
        <f>IF(TRIM(Applications!D1470)="","",TRIM(LEFT(TRIM(Applications!D1470),FIND(",",TRIM(Applications!D1470)&amp;",")-1)))</f>
        <v/>
      </c>
      <c r="N1470" s="26">
        <f>IF(M1470="","",IF(LEN(TRIM(LEFT(TRIM(MID(TRIM(Applications!D1470),FIND(",",TRIM(Applications!D1470)&amp;",")+1,200)),FIND(",",TRIM(MID(TRIM(Applications!D1470),FIND(",",TRIM(Applications!D1470)&amp;",")+1,200))&amp;",")-1)))=2,UPPER(TRIM(LEFT(TRIM(MID(TRIM(Applications!D1470),FIND(",",TRIM(Applications!D1470)&amp;",")+1,200)),FIND(",",TRIM(MID(TRIM(Applications!D1470),FIND(",",TRIM(Applications!D1470)&amp;",")+1,200))&amp;",")-1))),IFERROR(VLOOKUP(LOWER(TRIM(LEFT(TRIM(MID(TRIM(Applications!D1470),FIND(",",TRIM(Applications!D1470)&amp;",")+1,200)),FIND(",",TRIM(MID(TRIM(Applications!D1470),FIND(",",TRIM(Applications!D1470)&amp;",")+1,200))&amp;",")-1))),$U$2:$V$67,2,FALSE),"")))</f>
        <v/>
      </c>
      <c r="O1470" s="26">
        <f>IF(M1470="","",IF(N1470="",M1470,M1470&amp;", "&amp;N1470))</f>
        <v/>
      </c>
      <c r="P1470" s="26">
        <f>IF(O1470="","",IF(COUNTIF(O$2:O1470,O1470)=1,COUNTIF(O$2:O$2000,O1470)+(2001-ROW())/100000,""))</f>
        <v/>
      </c>
    </row>
    <row r="1471">
      <c r="A1471" s="26">
        <f>IF(AND(ISNUMBER(Applications!A1471),ISNUMBER(Applications!M1471),OR(UPPER(TRIM(Applications!I1471))="INTERVIEWING",UPPER(TRIM(Applications!I1471))="REJECTED",UPPER(TRIM(Applications!I1471))="OFFER")),IF(Applications!M1471&gt;=Applications!A1471,Applications!M1471-Applications!A1471,""),"")</f>
        <v/>
      </c>
      <c r="B1471" s="26">
        <f>IF(AND(D1471=1,ISNUMBER(Applications!A1471)),WEEKDAY(Applications!A1471),"")</f>
        <v/>
      </c>
      <c r="C1471" s="27">
        <f>IF(AND(D1471=1,ISNUMBER(Applications!A1471)),Applications!A1471-WEEKDAY(Applications!A1471,3),"")</f>
        <v/>
      </c>
      <c r="D1471" s="26">
        <f>IF(OR(UPPER(TRIM(Applications!I1471))="APPLIED",UPPER(TRIM(Applications!I1471))="INTERVIEWING",UPPER(TRIM(Applications!I1471))="REJECTED",UPPER(TRIM(Applications!I1471))="OFFER"),1,0)</f>
        <v/>
      </c>
      <c r="E1471" s="26">
        <f>IF(AND(ISNUMBER(Applications!M1471),OR(N(Applications!O1471)&gt;0,UPPER(TRIM(Applications!I1471))="INTERVIEWING",UPPER(TRIM(Applications!I1471))="OFFER")),Applications!M1471-WEEKDAY(Applications!M1471,3),"")</f>
        <v/>
      </c>
      <c r="F1471" s="26">
        <f>IF(AND(UPPER(TRIM(Applications!I1471))="SKIPPED",ISNUMBER(Applications!A1471)),Applications!A1471-WEEKDAY(Applications!A1471,3),"")</f>
        <v/>
      </c>
      <c r="G1471" s="26">
        <f>IF(AND(UPPER(TRIM(Applications!I1471))="BOOKMARKED",ISNUMBER(Applications!A1471)),Applications!A1471-WEEKDAY(Applications!A1471,3),"")</f>
        <v/>
      </c>
      <c r="H1471" s="26">
        <f>IF(AND(UPPER(TRIM(Applications!I1471))="NOT APPLIED",ISNUMBER(Applications!A1471)),Applications!A1471-WEEKDAY(Applications!A1471,3),"")</f>
        <v/>
      </c>
      <c r="I1471" s="26">
        <f>IF(AND(UPPER(TRIM(Applications!I1471))="REJECTED",ISNUMBER(Applications!M1471)),Applications!M1471-WEEKDAY(Applications!M1471,3),"")</f>
        <v/>
      </c>
      <c r="J1471" s="26">
        <f>IF(AND(UPPER(TRIM(Applications!I1471))="OFFER",ISNUMBER(Applications!M1471)),Applications!M1471-WEEKDAY(Applications!M1471,3),"")</f>
        <v/>
      </c>
      <c r="K1471" s="26">
        <f>IF(TRIM(Applications!J1471)="","",IFERROR(LOOKUP(2,1/ISNUMBER(SEARCH($R$2:$R$25,Applications!J1471)),$S$2:$S$25),""))</f>
        <v/>
      </c>
      <c r="L1471" s="26">
        <f>IF(K1471="","",IF(COUNTIF(K$2:K1471,K1471)=1,COUNTIF(K$2:K$2000,K1471)+(2001-ROW())/100000,""))</f>
        <v/>
      </c>
      <c r="M1471" s="26">
        <f>IF(TRIM(Applications!D1471)="","",TRIM(LEFT(TRIM(Applications!D1471),FIND(",",TRIM(Applications!D1471)&amp;",")-1)))</f>
        <v/>
      </c>
      <c r="N1471" s="26">
        <f>IF(M1471="","",IF(LEN(TRIM(LEFT(TRIM(MID(TRIM(Applications!D1471),FIND(",",TRIM(Applications!D1471)&amp;",")+1,200)),FIND(",",TRIM(MID(TRIM(Applications!D1471),FIND(",",TRIM(Applications!D1471)&amp;",")+1,200))&amp;",")-1)))=2,UPPER(TRIM(LEFT(TRIM(MID(TRIM(Applications!D1471),FIND(",",TRIM(Applications!D1471)&amp;",")+1,200)),FIND(",",TRIM(MID(TRIM(Applications!D1471),FIND(",",TRIM(Applications!D1471)&amp;",")+1,200))&amp;",")-1))),IFERROR(VLOOKUP(LOWER(TRIM(LEFT(TRIM(MID(TRIM(Applications!D1471),FIND(",",TRIM(Applications!D1471)&amp;",")+1,200)),FIND(",",TRIM(MID(TRIM(Applications!D1471),FIND(",",TRIM(Applications!D1471)&amp;",")+1,200))&amp;",")-1))),$U$2:$V$67,2,FALSE),"")))</f>
        <v/>
      </c>
      <c r="O1471" s="26">
        <f>IF(M1471="","",IF(N1471="",M1471,M1471&amp;", "&amp;N1471))</f>
        <v/>
      </c>
      <c r="P1471" s="26">
        <f>IF(O1471="","",IF(COUNTIF(O$2:O1471,O1471)=1,COUNTIF(O$2:O$2000,O1471)+(2001-ROW())/100000,""))</f>
        <v/>
      </c>
    </row>
    <row r="1472">
      <c r="A1472" s="26">
        <f>IF(AND(ISNUMBER(Applications!A1472),ISNUMBER(Applications!M1472),OR(UPPER(TRIM(Applications!I1472))="INTERVIEWING",UPPER(TRIM(Applications!I1472))="REJECTED",UPPER(TRIM(Applications!I1472))="OFFER")),IF(Applications!M1472&gt;=Applications!A1472,Applications!M1472-Applications!A1472,""),"")</f>
        <v/>
      </c>
      <c r="B1472" s="26">
        <f>IF(AND(D1472=1,ISNUMBER(Applications!A1472)),WEEKDAY(Applications!A1472),"")</f>
        <v/>
      </c>
      <c r="C1472" s="27">
        <f>IF(AND(D1472=1,ISNUMBER(Applications!A1472)),Applications!A1472-WEEKDAY(Applications!A1472,3),"")</f>
        <v/>
      </c>
      <c r="D1472" s="26">
        <f>IF(OR(UPPER(TRIM(Applications!I1472))="APPLIED",UPPER(TRIM(Applications!I1472))="INTERVIEWING",UPPER(TRIM(Applications!I1472))="REJECTED",UPPER(TRIM(Applications!I1472))="OFFER"),1,0)</f>
        <v/>
      </c>
      <c r="E1472" s="26">
        <f>IF(AND(ISNUMBER(Applications!M1472),OR(N(Applications!O1472)&gt;0,UPPER(TRIM(Applications!I1472))="INTERVIEWING",UPPER(TRIM(Applications!I1472))="OFFER")),Applications!M1472-WEEKDAY(Applications!M1472,3),"")</f>
        <v/>
      </c>
      <c r="F1472" s="26">
        <f>IF(AND(UPPER(TRIM(Applications!I1472))="SKIPPED",ISNUMBER(Applications!A1472)),Applications!A1472-WEEKDAY(Applications!A1472,3),"")</f>
        <v/>
      </c>
      <c r="G1472" s="26">
        <f>IF(AND(UPPER(TRIM(Applications!I1472))="BOOKMARKED",ISNUMBER(Applications!A1472)),Applications!A1472-WEEKDAY(Applications!A1472,3),"")</f>
        <v/>
      </c>
      <c r="H1472" s="26">
        <f>IF(AND(UPPER(TRIM(Applications!I1472))="NOT APPLIED",ISNUMBER(Applications!A1472)),Applications!A1472-WEEKDAY(Applications!A1472,3),"")</f>
        <v/>
      </c>
      <c r="I1472" s="26">
        <f>IF(AND(UPPER(TRIM(Applications!I1472))="REJECTED",ISNUMBER(Applications!M1472)),Applications!M1472-WEEKDAY(Applications!M1472,3),"")</f>
        <v/>
      </c>
      <c r="J1472" s="26">
        <f>IF(AND(UPPER(TRIM(Applications!I1472))="OFFER",ISNUMBER(Applications!M1472)),Applications!M1472-WEEKDAY(Applications!M1472,3),"")</f>
        <v/>
      </c>
      <c r="K1472" s="26">
        <f>IF(TRIM(Applications!J1472)="","",IFERROR(LOOKUP(2,1/ISNUMBER(SEARCH($R$2:$R$25,Applications!J1472)),$S$2:$S$25),""))</f>
        <v/>
      </c>
      <c r="L1472" s="26">
        <f>IF(K1472="","",IF(COUNTIF(K$2:K1472,K1472)=1,COUNTIF(K$2:K$2000,K1472)+(2001-ROW())/100000,""))</f>
        <v/>
      </c>
      <c r="M1472" s="26">
        <f>IF(TRIM(Applications!D1472)="","",TRIM(LEFT(TRIM(Applications!D1472),FIND(",",TRIM(Applications!D1472)&amp;",")-1)))</f>
        <v/>
      </c>
      <c r="N1472" s="26">
        <f>IF(M1472="","",IF(LEN(TRIM(LEFT(TRIM(MID(TRIM(Applications!D1472),FIND(",",TRIM(Applications!D1472)&amp;",")+1,200)),FIND(",",TRIM(MID(TRIM(Applications!D1472),FIND(",",TRIM(Applications!D1472)&amp;",")+1,200))&amp;",")-1)))=2,UPPER(TRIM(LEFT(TRIM(MID(TRIM(Applications!D1472),FIND(",",TRIM(Applications!D1472)&amp;",")+1,200)),FIND(",",TRIM(MID(TRIM(Applications!D1472),FIND(",",TRIM(Applications!D1472)&amp;",")+1,200))&amp;",")-1))),IFERROR(VLOOKUP(LOWER(TRIM(LEFT(TRIM(MID(TRIM(Applications!D1472),FIND(",",TRIM(Applications!D1472)&amp;",")+1,200)),FIND(",",TRIM(MID(TRIM(Applications!D1472),FIND(",",TRIM(Applications!D1472)&amp;",")+1,200))&amp;",")-1))),$U$2:$V$67,2,FALSE),"")))</f>
        <v/>
      </c>
      <c r="O1472" s="26">
        <f>IF(M1472="","",IF(N1472="",M1472,M1472&amp;", "&amp;N1472))</f>
        <v/>
      </c>
      <c r="P1472" s="26">
        <f>IF(O1472="","",IF(COUNTIF(O$2:O1472,O1472)=1,COUNTIF(O$2:O$2000,O1472)+(2001-ROW())/100000,""))</f>
        <v/>
      </c>
    </row>
    <row r="1473">
      <c r="A1473" s="26">
        <f>IF(AND(ISNUMBER(Applications!A1473),ISNUMBER(Applications!M1473),OR(UPPER(TRIM(Applications!I1473))="INTERVIEWING",UPPER(TRIM(Applications!I1473))="REJECTED",UPPER(TRIM(Applications!I1473))="OFFER")),IF(Applications!M1473&gt;=Applications!A1473,Applications!M1473-Applications!A1473,""),"")</f>
        <v/>
      </c>
      <c r="B1473" s="26">
        <f>IF(AND(D1473=1,ISNUMBER(Applications!A1473)),WEEKDAY(Applications!A1473),"")</f>
        <v/>
      </c>
      <c r="C1473" s="27">
        <f>IF(AND(D1473=1,ISNUMBER(Applications!A1473)),Applications!A1473-WEEKDAY(Applications!A1473,3),"")</f>
        <v/>
      </c>
      <c r="D1473" s="26">
        <f>IF(OR(UPPER(TRIM(Applications!I1473))="APPLIED",UPPER(TRIM(Applications!I1473))="INTERVIEWING",UPPER(TRIM(Applications!I1473))="REJECTED",UPPER(TRIM(Applications!I1473))="OFFER"),1,0)</f>
        <v/>
      </c>
      <c r="E1473" s="26">
        <f>IF(AND(ISNUMBER(Applications!M1473),OR(N(Applications!O1473)&gt;0,UPPER(TRIM(Applications!I1473))="INTERVIEWING",UPPER(TRIM(Applications!I1473))="OFFER")),Applications!M1473-WEEKDAY(Applications!M1473,3),"")</f>
        <v/>
      </c>
      <c r="F1473" s="26">
        <f>IF(AND(UPPER(TRIM(Applications!I1473))="SKIPPED",ISNUMBER(Applications!A1473)),Applications!A1473-WEEKDAY(Applications!A1473,3),"")</f>
        <v/>
      </c>
      <c r="G1473" s="26">
        <f>IF(AND(UPPER(TRIM(Applications!I1473))="BOOKMARKED",ISNUMBER(Applications!A1473)),Applications!A1473-WEEKDAY(Applications!A1473,3),"")</f>
        <v/>
      </c>
      <c r="H1473" s="26">
        <f>IF(AND(UPPER(TRIM(Applications!I1473))="NOT APPLIED",ISNUMBER(Applications!A1473)),Applications!A1473-WEEKDAY(Applications!A1473,3),"")</f>
        <v/>
      </c>
      <c r="I1473" s="26">
        <f>IF(AND(UPPER(TRIM(Applications!I1473))="REJECTED",ISNUMBER(Applications!M1473)),Applications!M1473-WEEKDAY(Applications!M1473,3),"")</f>
        <v/>
      </c>
      <c r="J1473" s="26">
        <f>IF(AND(UPPER(TRIM(Applications!I1473))="OFFER",ISNUMBER(Applications!M1473)),Applications!M1473-WEEKDAY(Applications!M1473,3),"")</f>
        <v/>
      </c>
      <c r="K1473" s="26">
        <f>IF(TRIM(Applications!J1473)="","",IFERROR(LOOKUP(2,1/ISNUMBER(SEARCH($R$2:$R$25,Applications!J1473)),$S$2:$S$25),""))</f>
        <v/>
      </c>
      <c r="L1473" s="26">
        <f>IF(K1473="","",IF(COUNTIF(K$2:K1473,K1473)=1,COUNTIF(K$2:K$2000,K1473)+(2001-ROW())/100000,""))</f>
        <v/>
      </c>
      <c r="M1473" s="26">
        <f>IF(TRIM(Applications!D1473)="","",TRIM(LEFT(TRIM(Applications!D1473),FIND(",",TRIM(Applications!D1473)&amp;",")-1)))</f>
        <v/>
      </c>
      <c r="N1473" s="26">
        <f>IF(M1473="","",IF(LEN(TRIM(LEFT(TRIM(MID(TRIM(Applications!D1473),FIND(",",TRIM(Applications!D1473)&amp;",")+1,200)),FIND(",",TRIM(MID(TRIM(Applications!D1473),FIND(",",TRIM(Applications!D1473)&amp;",")+1,200))&amp;",")-1)))=2,UPPER(TRIM(LEFT(TRIM(MID(TRIM(Applications!D1473),FIND(",",TRIM(Applications!D1473)&amp;",")+1,200)),FIND(",",TRIM(MID(TRIM(Applications!D1473),FIND(",",TRIM(Applications!D1473)&amp;",")+1,200))&amp;",")-1))),IFERROR(VLOOKUP(LOWER(TRIM(LEFT(TRIM(MID(TRIM(Applications!D1473),FIND(",",TRIM(Applications!D1473)&amp;",")+1,200)),FIND(",",TRIM(MID(TRIM(Applications!D1473),FIND(",",TRIM(Applications!D1473)&amp;",")+1,200))&amp;",")-1))),$U$2:$V$67,2,FALSE),"")))</f>
        <v/>
      </c>
      <c r="O1473" s="26">
        <f>IF(M1473="","",IF(N1473="",M1473,M1473&amp;", "&amp;N1473))</f>
        <v/>
      </c>
      <c r="P1473" s="26">
        <f>IF(O1473="","",IF(COUNTIF(O$2:O1473,O1473)=1,COUNTIF(O$2:O$2000,O1473)+(2001-ROW())/100000,""))</f>
        <v/>
      </c>
    </row>
    <row r="1474">
      <c r="A1474" s="26">
        <f>IF(AND(ISNUMBER(Applications!A1474),ISNUMBER(Applications!M1474),OR(UPPER(TRIM(Applications!I1474))="INTERVIEWING",UPPER(TRIM(Applications!I1474))="REJECTED",UPPER(TRIM(Applications!I1474))="OFFER")),IF(Applications!M1474&gt;=Applications!A1474,Applications!M1474-Applications!A1474,""),"")</f>
        <v/>
      </c>
      <c r="B1474" s="26">
        <f>IF(AND(D1474=1,ISNUMBER(Applications!A1474)),WEEKDAY(Applications!A1474),"")</f>
        <v/>
      </c>
      <c r="C1474" s="27">
        <f>IF(AND(D1474=1,ISNUMBER(Applications!A1474)),Applications!A1474-WEEKDAY(Applications!A1474,3),"")</f>
        <v/>
      </c>
      <c r="D1474" s="26">
        <f>IF(OR(UPPER(TRIM(Applications!I1474))="APPLIED",UPPER(TRIM(Applications!I1474))="INTERVIEWING",UPPER(TRIM(Applications!I1474))="REJECTED",UPPER(TRIM(Applications!I1474))="OFFER"),1,0)</f>
        <v/>
      </c>
      <c r="E1474" s="26">
        <f>IF(AND(ISNUMBER(Applications!M1474),OR(N(Applications!O1474)&gt;0,UPPER(TRIM(Applications!I1474))="INTERVIEWING",UPPER(TRIM(Applications!I1474))="OFFER")),Applications!M1474-WEEKDAY(Applications!M1474,3),"")</f>
        <v/>
      </c>
      <c r="F1474" s="26">
        <f>IF(AND(UPPER(TRIM(Applications!I1474))="SKIPPED",ISNUMBER(Applications!A1474)),Applications!A1474-WEEKDAY(Applications!A1474,3),"")</f>
        <v/>
      </c>
      <c r="G1474" s="26">
        <f>IF(AND(UPPER(TRIM(Applications!I1474))="BOOKMARKED",ISNUMBER(Applications!A1474)),Applications!A1474-WEEKDAY(Applications!A1474,3),"")</f>
        <v/>
      </c>
      <c r="H1474" s="26">
        <f>IF(AND(UPPER(TRIM(Applications!I1474))="NOT APPLIED",ISNUMBER(Applications!A1474)),Applications!A1474-WEEKDAY(Applications!A1474,3),"")</f>
        <v/>
      </c>
      <c r="I1474" s="26">
        <f>IF(AND(UPPER(TRIM(Applications!I1474))="REJECTED",ISNUMBER(Applications!M1474)),Applications!M1474-WEEKDAY(Applications!M1474,3),"")</f>
        <v/>
      </c>
      <c r="J1474" s="26">
        <f>IF(AND(UPPER(TRIM(Applications!I1474))="OFFER",ISNUMBER(Applications!M1474)),Applications!M1474-WEEKDAY(Applications!M1474,3),"")</f>
        <v/>
      </c>
      <c r="K1474" s="26">
        <f>IF(TRIM(Applications!J1474)="","",IFERROR(LOOKUP(2,1/ISNUMBER(SEARCH($R$2:$R$25,Applications!J1474)),$S$2:$S$25),""))</f>
        <v/>
      </c>
      <c r="L1474" s="26">
        <f>IF(K1474="","",IF(COUNTIF(K$2:K1474,K1474)=1,COUNTIF(K$2:K$2000,K1474)+(2001-ROW())/100000,""))</f>
        <v/>
      </c>
      <c r="M1474" s="26">
        <f>IF(TRIM(Applications!D1474)="","",TRIM(LEFT(TRIM(Applications!D1474),FIND(",",TRIM(Applications!D1474)&amp;",")-1)))</f>
        <v/>
      </c>
      <c r="N1474" s="26">
        <f>IF(M1474="","",IF(LEN(TRIM(LEFT(TRIM(MID(TRIM(Applications!D1474),FIND(",",TRIM(Applications!D1474)&amp;",")+1,200)),FIND(",",TRIM(MID(TRIM(Applications!D1474),FIND(",",TRIM(Applications!D1474)&amp;",")+1,200))&amp;",")-1)))=2,UPPER(TRIM(LEFT(TRIM(MID(TRIM(Applications!D1474),FIND(",",TRIM(Applications!D1474)&amp;",")+1,200)),FIND(",",TRIM(MID(TRIM(Applications!D1474),FIND(",",TRIM(Applications!D1474)&amp;",")+1,200))&amp;",")-1))),IFERROR(VLOOKUP(LOWER(TRIM(LEFT(TRIM(MID(TRIM(Applications!D1474),FIND(",",TRIM(Applications!D1474)&amp;",")+1,200)),FIND(",",TRIM(MID(TRIM(Applications!D1474),FIND(",",TRIM(Applications!D1474)&amp;",")+1,200))&amp;",")-1))),$U$2:$V$67,2,FALSE),"")))</f>
        <v/>
      </c>
      <c r="O1474" s="26">
        <f>IF(M1474="","",IF(N1474="",M1474,M1474&amp;", "&amp;N1474))</f>
        <v/>
      </c>
      <c r="P1474" s="26">
        <f>IF(O1474="","",IF(COUNTIF(O$2:O1474,O1474)=1,COUNTIF(O$2:O$2000,O1474)+(2001-ROW())/100000,""))</f>
        <v/>
      </c>
    </row>
    <row r="1475">
      <c r="A1475" s="26">
        <f>IF(AND(ISNUMBER(Applications!A1475),ISNUMBER(Applications!M1475),OR(UPPER(TRIM(Applications!I1475))="INTERVIEWING",UPPER(TRIM(Applications!I1475))="REJECTED",UPPER(TRIM(Applications!I1475))="OFFER")),IF(Applications!M1475&gt;=Applications!A1475,Applications!M1475-Applications!A1475,""),"")</f>
        <v/>
      </c>
      <c r="B1475" s="26">
        <f>IF(AND(D1475=1,ISNUMBER(Applications!A1475)),WEEKDAY(Applications!A1475),"")</f>
        <v/>
      </c>
      <c r="C1475" s="27">
        <f>IF(AND(D1475=1,ISNUMBER(Applications!A1475)),Applications!A1475-WEEKDAY(Applications!A1475,3),"")</f>
        <v/>
      </c>
      <c r="D1475" s="26">
        <f>IF(OR(UPPER(TRIM(Applications!I1475))="APPLIED",UPPER(TRIM(Applications!I1475))="INTERVIEWING",UPPER(TRIM(Applications!I1475))="REJECTED",UPPER(TRIM(Applications!I1475))="OFFER"),1,0)</f>
        <v/>
      </c>
      <c r="E1475" s="26">
        <f>IF(AND(ISNUMBER(Applications!M1475),OR(N(Applications!O1475)&gt;0,UPPER(TRIM(Applications!I1475))="INTERVIEWING",UPPER(TRIM(Applications!I1475))="OFFER")),Applications!M1475-WEEKDAY(Applications!M1475,3),"")</f>
        <v/>
      </c>
      <c r="F1475" s="26">
        <f>IF(AND(UPPER(TRIM(Applications!I1475))="SKIPPED",ISNUMBER(Applications!A1475)),Applications!A1475-WEEKDAY(Applications!A1475,3),"")</f>
        <v/>
      </c>
      <c r="G1475" s="26">
        <f>IF(AND(UPPER(TRIM(Applications!I1475))="BOOKMARKED",ISNUMBER(Applications!A1475)),Applications!A1475-WEEKDAY(Applications!A1475,3),"")</f>
        <v/>
      </c>
      <c r="H1475" s="26">
        <f>IF(AND(UPPER(TRIM(Applications!I1475))="NOT APPLIED",ISNUMBER(Applications!A1475)),Applications!A1475-WEEKDAY(Applications!A1475,3),"")</f>
        <v/>
      </c>
      <c r="I1475" s="26">
        <f>IF(AND(UPPER(TRIM(Applications!I1475))="REJECTED",ISNUMBER(Applications!M1475)),Applications!M1475-WEEKDAY(Applications!M1475,3),"")</f>
        <v/>
      </c>
      <c r="J1475" s="26">
        <f>IF(AND(UPPER(TRIM(Applications!I1475))="OFFER",ISNUMBER(Applications!M1475)),Applications!M1475-WEEKDAY(Applications!M1475,3),"")</f>
        <v/>
      </c>
      <c r="K1475" s="26">
        <f>IF(TRIM(Applications!J1475)="","",IFERROR(LOOKUP(2,1/ISNUMBER(SEARCH($R$2:$R$25,Applications!J1475)),$S$2:$S$25),""))</f>
        <v/>
      </c>
      <c r="L1475" s="26">
        <f>IF(K1475="","",IF(COUNTIF(K$2:K1475,K1475)=1,COUNTIF(K$2:K$2000,K1475)+(2001-ROW())/100000,""))</f>
        <v/>
      </c>
      <c r="M1475" s="26">
        <f>IF(TRIM(Applications!D1475)="","",TRIM(LEFT(TRIM(Applications!D1475),FIND(",",TRIM(Applications!D1475)&amp;",")-1)))</f>
        <v/>
      </c>
      <c r="N1475" s="26">
        <f>IF(M1475="","",IF(LEN(TRIM(LEFT(TRIM(MID(TRIM(Applications!D1475),FIND(",",TRIM(Applications!D1475)&amp;",")+1,200)),FIND(",",TRIM(MID(TRIM(Applications!D1475),FIND(",",TRIM(Applications!D1475)&amp;",")+1,200))&amp;",")-1)))=2,UPPER(TRIM(LEFT(TRIM(MID(TRIM(Applications!D1475),FIND(",",TRIM(Applications!D1475)&amp;",")+1,200)),FIND(",",TRIM(MID(TRIM(Applications!D1475),FIND(",",TRIM(Applications!D1475)&amp;",")+1,200))&amp;",")-1))),IFERROR(VLOOKUP(LOWER(TRIM(LEFT(TRIM(MID(TRIM(Applications!D1475),FIND(",",TRIM(Applications!D1475)&amp;",")+1,200)),FIND(",",TRIM(MID(TRIM(Applications!D1475),FIND(",",TRIM(Applications!D1475)&amp;",")+1,200))&amp;",")-1))),$U$2:$V$67,2,FALSE),"")))</f>
        <v/>
      </c>
      <c r="O1475" s="26">
        <f>IF(M1475="","",IF(N1475="",M1475,M1475&amp;", "&amp;N1475))</f>
        <v/>
      </c>
      <c r="P1475" s="26">
        <f>IF(O1475="","",IF(COUNTIF(O$2:O1475,O1475)=1,COUNTIF(O$2:O$2000,O1475)+(2001-ROW())/100000,""))</f>
        <v/>
      </c>
    </row>
    <row r="1476">
      <c r="A1476" s="26">
        <f>IF(AND(ISNUMBER(Applications!A1476),ISNUMBER(Applications!M1476),OR(UPPER(TRIM(Applications!I1476))="INTERVIEWING",UPPER(TRIM(Applications!I1476))="REJECTED",UPPER(TRIM(Applications!I1476))="OFFER")),IF(Applications!M1476&gt;=Applications!A1476,Applications!M1476-Applications!A1476,""),"")</f>
        <v/>
      </c>
      <c r="B1476" s="26">
        <f>IF(AND(D1476=1,ISNUMBER(Applications!A1476)),WEEKDAY(Applications!A1476),"")</f>
        <v/>
      </c>
      <c r="C1476" s="27">
        <f>IF(AND(D1476=1,ISNUMBER(Applications!A1476)),Applications!A1476-WEEKDAY(Applications!A1476,3),"")</f>
        <v/>
      </c>
      <c r="D1476" s="26">
        <f>IF(OR(UPPER(TRIM(Applications!I1476))="APPLIED",UPPER(TRIM(Applications!I1476))="INTERVIEWING",UPPER(TRIM(Applications!I1476))="REJECTED",UPPER(TRIM(Applications!I1476))="OFFER"),1,0)</f>
        <v/>
      </c>
      <c r="E1476" s="26">
        <f>IF(AND(ISNUMBER(Applications!M1476),OR(N(Applications!O1476)&gt;0,UPPER(TRIM(Applications!I1476))="INTERVIEWING",UPPER(TRIM(Applications!I1476))="OFFER")),Applications!M1476-WEEKDAY(Applications!M1476,3),"")</f>
        <v/>
      </c>
      <c r="F1476" s="26">
        <f>IF(AND(UPPER(TRIM(Applications!I1476))="SKIPPED",ISNUMBER(Applications!A1476)),Applications!A1476-WEEKDAY(Applications!A1476,3),"")</f>
        <v/>
      </c>
      <c r="G1476" s="26">
        <f>IF(AND(UPPER(TRIM(Applications!I1476))="BOOKMARKED",ISNUMBER(Applications!A1476)),Applications!A1476-WEEKDAY(Applications!A1476,3),"")</f>
        <v/>
      </c>
      <c r="H1476" s="26">
        <f>IF(AND(UPPER(TRIM(Applications!I1476))="NOT APPLIED",ISNUMBER(Applications!A1476)),Applications!A1476-WEEKDAY(Applications!A1476,3),"")</f>
        <v/>
      </c>
      <c r="I1476" s="26">
        <f>IF(AND(UPPER(TRIM(Applications!I1476))="REJECTED",ISNUMBER(Applications!M1476)),Applications!M1476-WEEKDAY(Applications!M1476,3),"")</f>
        <v/>
      </c>
      <c r="J1476" s="26">
        <f>IF(AND(UPPER(TRIM(Applications!I1476))="OFFER",ISNUMBER(Applications!M1476)),Applications!M1476-WEEKDAY(Applications!M1476,3),"")</f>
        <v/>
      </c>
      <c r="K1476" s="26">
        <f>IF(TRIM(Applications!J1476)="","",IFERROR(LOOKUP(2,1/ISNUMBER(SEARCH($R$2:$R$25,Applications!J1476)),$S$2:$S$25),""))</f>
        <v/>
      </c>
      <c r="L1476" s="26">
        <f>IF(K1476="","",IF(COUNTIF(K$2:K1476,K1476)=1,COUNTIF(K$2:K$2000,K1476)+(2001-ROW())/100000,""))</f>
        <v/>
      </c>
      <c r="M1476" s="26">
        <f>IF(TRIM(Applications!D1476)="","",TRIM(LEFT(TRIM(Applications!D1476),FIND(",",TRIM(Applications!D1476)&amp;",")-1)))</f>
        <v/>
      </c>
      <c r="N1476" s="26">
        <f>IF(M1476="","",IF(LEN(TRIM(LEFT(TRIM(MID(TRIM(Applications!D1476),FIND(",",TRIM(Applications!D1476)&amp;",")+1,200)),FIND(",",TRIM(MID(TRIM(Applications!D1476),FIND(",",TRIM(Applications!D1476)&amp;",")+1,200))&amp;",")-1)))=2,UPPER(TRIM(LEFT(TRIM(MID(TRIM(Applications!D1476),FIND(",",TRIM(Applications!D1476)&amp;",")+1,200)),FIND(",",TRIM(MID(TRIM(Applications!D1476),FIND(",",TRIM(Applications!D1476)&amp;",")+1,200))&amp;",")-1))),IFERROR(VLOOKUP(LOWER(TRIM(LEFT(TRIM(MID(TRIM(Applications!D1476),FIND(",",TRIM(Applications!D1476)&amp;",")+1,200)),FIND(",",TRIM(MID(TRIM(Applications!D1476),FIND(",",TRIM(Applications!D1476)&amp;",")+1,200))&amp;",")-1))),$U$2:$V$67,2,FALSE),"")))</f>
        <v/>
      </c>
      <c r="O1476" s="26">
        <f>IF(M1476="","",IF(N1476="",M1476,M1476&amp;", "&amp;N1476))</f>
        <v/>
      </c>
      <c r="P1476" s="26">
        <f>IF(O1476="","",IF(COUNTIF(O$2:O1476,O1476)=1,COUNTIF(O$2:O$2000,O1476)+(2001-ROW())/100000,""))</f>
        <v/>
      </c>
    </row>
    <row r="1477">
      <c r="A1477" s="26">
        <f>IF(AND(ISNUMBER(Applications!A1477),ISNUMBER(Applications!M1477),OR(UPPER(TRIM(Applications!I1477))="INTERVIEWING",UPPER(TRIM(Applications!I1477))="REJECTED",UPPER(TRIM(Applications!I1477))="OFFER")),IF(Applications!M1477&gt;=Applications!A1477,Applications!M1477-Applications!A1477,""),"")</f>
        <v/>
      </c>
      <c r="B1477" s="26">
        <f>IF(AND(D1477=1,ISNUMBER(Applications!A1477)),WEEKDAY(Applications!A1477),"")</f>
        <v/>
      </c>
      <c r="C1477" s="27">
        <f>IF(AND(D1477=1,ISNUMBER(Applications!A1477)),Applications!A1477-WEEKDAY(Applications!A1477,3),"")</f>
        <v/>
      </c>
      <c r="D1477" s="26">
        <f>IF(OR(UPPER(TRIM(Applications!I1477))="APPLIED",UPPER(TRIM(Applications!I1477))="INTERVIEWING",UPPER(TRIM(Applications!I1477))="REJECTED",UPPER(TRIM(Applications!I1477))="OFFER"),1,0)</f>
        <v/>
      </c>
      <c r="E1477" s="26">
        <f>IF(AND(ISNUMBER(Applications!M1477),OR(N(Applications!O1477)&gt;0,UPPER(TRIM(Applications!I1477))="INTERVIEWING",UPPER(TRIM(Applications!I1477))="OFFER")),Applications!M1477-WEEKDAY(Applications!M1477,3),"")</f>
        <v/>
      </c>
      <c r="F1477" s="26">
        <f>IF(AND(UPPER(TRIM(Applications!I1477))="SKIPPED",ISNUMBER(Applications!A1477)),Applications!A1477-WEEKDAY(Applications!A1477,3),"")</f>
        <v/>
      </c>
      <c r="G1477" s="26">
        <f>IF(AND(UPPER(TRIM(Applications!I1477))="BOOKMARKED",ISNUMBER(Applications!A1477)),Applications!A1477-WEEKDAY(Applications!A1477,3),"")</f>
        <v/>
      </c>
      <c r="H1477" s="26">
        <f>IF(AND(UPPER(TRIM(Applications!I1477))="NOT APPLIED",ISNUMBER(Applications!A1477)),Applications!A1477-WEEKDAY(Applications!A1477,3),"")</f>
        <v/>
      </c>
      <c r="I1477" s="26">
        <f>IF(AND(UPPER(TRIM(Applications!I1477))="REJECTED",ISNUMBER(Applications!M1477)),Applications!M1477-WEEKDAY(Applications!M1477,3),"")</f>
        <v/>
      </c>
      <c r="J1477" s="26">
        <f>IF(AND(UPPER(TRIM(Applications!I1477))="OFFER",ISNUMBER(Applications!M1477)),Applications!M1477-WEEKDAY(Applications!M1477,3),"")</f>
        <v/>
      </c>
      <c r="K1477" s="26">
        <f>IF(TRIM(Applications!J1477)="","",IFERROR(LOOKUP(2,1/ISNUMBER(SEARCH($R$2:$R$25,Applications!J1477)),$S$2:$S$25),""))</f>
        <v/>
      </c>
      <c r="L1477" s="26">
        <f>IF(K1477="","",IF(COUNTIF(K$2:K1477,K1477)=1,COUNTIF(K$2:K$2000,K1477)+(2001-ROW())/100000,""))</f>
        <v/>
      </c>
      <c r="M1477" s="26">
        <f>IF(TRIM(Applications!D1477)="","",TRIM(LEFT(TRIM(Applications!D1477),FIND(",",TRIM(Applications!D1477)&amp;",")-1)))</f>
        <v/>
      </c>
      <c r="N1477" s="26">
        <f>IF(M1477="","",IF(LEN(TRIM(LEFT(TRIM(MID(TRIM(Applications!D1477),FIND(",",TRIM(Applications!D1477)&amp;",")+1,200)),FIND(",",TRIM(MID(TRIM(Applications!D1477),FIND(",",TRIM(Applications!D1477)&amp;",")+1,200))&amp;",")-1)))=2,UPPER(TRIM(LEFT(TRIM(MID(TRIM(Applications!D1477),FIND(",",TRIM(Applications!D1477)&amp;",")+1,200)),FIND(",",TRIM(MID(TRIM(Applications!D1477),FIND(",",TRIM(Applications!D1477)&amp;",")+1,200))&amp;",")-1))),IFERROR(VLOOKUP(LOWER(TRIM(LEFT(TRIM(MID(TRIM(Applications!D1477),FIND(",",TRIM(Applications!D1477)&amp;",")+1,200)),FIND(",",TRIM(MID(TRIM(Applications!D1477),FIND(",",TRIM(Applications!D1477)&amp;",")+1,200))&amp;",")-1))),$U$2:$V$67,2,FALSE),"")))</f>
        <v/>
      </c>
      <c r="O1477" s="26">
        <f>IF(M1477="","",IF(N1477="",M1477,M1477&amp;", "&amp;N1477))</f>
        <v/>
      </c>
      <c r="P1477" s="26">
        <f>IF(O1477="","",IF(COUNTIF(O$2:O1477,O1477)=1,COUNTIF(O$2:O$2000,O1477)+(2001-ROW())/100000,""))</f>
        <v/>
      </c>
    </row>
    <row r="1478">
      <c r="A1478" s="26">
        <f>IF(AND(ISNUMBER(Applications!A1478),ISNUMBER(Applications!M1478),OR(UPPER(TRIM(Applications!I1478))="INTERVIEWING",UPPER(TRIM(Applications!I1478))="REJECTED",UPPER(TRIM(Applications!I1478))="OFFER")),IF(Applications!M1478&gt;=Applications!A1478,Applications!M1478-Applications!A1478,""),"")</f>
        <v/>
      </c>
      <c r="B1478" s="26">
        <f>IF(AND(D1478=1,ISNUMBER(Applications!A1478)),WEEKDAY(Applications!A1478),"")</f>
        <v/>
      </c>
      <c r="C1478" s="27">
        <f>IF(AND(D1478=1,ISNUMBER(Applications!A1478)),Applications!A1478-WEEKDAY(Applications!A1478,3),"")</f>
        <v/>
      </c>
      <c r="D1478" s="26">
        <f>IF(OR(UPPER(TRIM(Applications!I1478))="APPLIED",UPPER(TRIM(Applications!I1478))="INTERVIEWING",UPPER(TRIM(Applications!I1478))="REJECTED",UPPER(TRIM(Applications!I1478))="OFFER"),1,0)</f>
        <v/>
      </c>
      <c r="E1478" s="26">
        <f>IF(AND(ISNUMBER(Applications!M1478),OR(N(Applications!O1478)&gt;0,UPPER(TRIM(Applications!I1478))="INTERVIEWING",UPPER(TRIM(Applications!I1478))="OFFER")),Applications!M1478-WEEKDAY(Applications!M1478,3),"")</f>
        <v/>
      </c>
      <c r="F1478" s="26">
        <f>IF(AND(UPPER(TRIM(Applications!I1478))="SKIPPED",ISNUMBER(Applications!A1478)),Applications!A1478-WEEKDAY(Applications!A1478,3),"")</f>
        <v/>
      </c>
      <c r="G1478" s="26">
        <f>IF(AND(UPPER(TRIM(Applications!I1478))="BOOKMARKED",ISNUMBER(Applications!A1478)),Applications!A1478-WEEKDAY(Applications!A1478,3),"")</f>
        <v/>
      </c>
      <c r="H1478" s="26">
        <f>IF(AND(UPPER(TRIM(Applications!I1478))="NOT APPLIED",ISNUMBER(Applications!A1478)),Applications!A1478-WEEKDAY(Applications!A1478,3),"")</f>
        <v/>
      </c>
      <c r="I1478" s="26">
        <f>IF(AND(UPPER(TRIM(Applications!I1478))="REJECTED",ISNUMBER(Applications!M1478)),Applications!M1478-WEEKDAY(Applications!M1478,3),"")</f>
        <v/>
      </c>
      <c r="J1478" s="26">
        <f>IF(AND(UPPER(TRIM(Applications!I1478))="OFFER",ISNUMBER(Applications!M1478)),Applications!M1478-WEEKDAY(Applications!M1478,3),"")</f>
        <v/>
      </c>
      <c r="K1478" s="26">
        <f>IF(TRIM(Applications!J1478)="","",IFERROR(LOOKUP(2,1/ISNUMBER(SEARCH($R$2:$R$25,Applications!J1478)),$S$2:$S$25),""))</f>
        <v/>
      </c>
      <c r="L1478" s="26">
        <f>IF(K1478="","",IF(COUNTIF(K$2:K1478,K1478)=1,COUNTIF(K$2:K$2000,K1478)+(2001-ROW())/100000,""))</f>
        <v/>
      </c>
      <c r="M1478" s="26">
        <f>IF(TRIM(Applications!D1478)="","",TRIM(LEFT(TRIM(Applications!D1478),FIND(",",TRIM(Applications!D1478)&amp;",")-1)))</f>
        <v/>
      </c>
      <c r="N1478" s="26">
        <f>IF(M1478="","",IF(LEN(TRIM(LEFT(TRIM(MID(TRIM(Applications!D1478),FIND(",",TRIM(Applications!D1478)&amp;",")+1,200)),FIND(",",TRIM(MID(TRIM(Applications!D1478),FIND(",",TRIM(Applications!D1478)&amp;",")+1,200))&amp;",")-1)))=2,UPPER(TRIM(LEFT(TRIM(MID(TRIM(Applications!D1478),FIND(",",TRIM(Applications!D1478)&amp;",")+1,200)),FIND(",",TRIM(MID(TRIM(Applications!D1478),FIND(",",TRIM(Applications!D1478)&amp;",")+1,200))&amp;",")-1))),IFERROR(VLOOKUP(LOWER(TRIM(LEFT(TRIM(MID(TRIM(Applications!D1478),FIND(",",TRIM(Applications!D1478)&amp;",")+1,200)),FIND(",",TRIM(MID(TRIM(Applications!D1478),FIND(",",TRIM(Applications!D1478)&amp;",")+1,200))&amp;",")-1))),$U$2:$V$67,2,FALSE),"")))</f>
        <v/>
      </c>
      <c r="O1478" s="26">
        <f>IF(M1478="","",IF(N1478="",M1478,M1478&amp;", "&amp;N1478))</f>
        <v/>
      </c>
      <c r="P1478" s="26">
        <f>IF(O1478="","",IF(COUNTIF(O$2:O1478,O1478)=1,COUNTIF(O$2:O$2000,O1478)+(2001-ROW())/100000,""))</f>
        <v/>
      </c>
    </row>
    <row r="1479">
      <c r="A1479" s="26">
        <f>IF(AND(ISNUMBER(Applications!A1479),ISNUMBER(Applications!M1479),OR(UPPER(TRIM(Applications!I1479))="INTERVIEWING",UPPER(TRIM(Applications!I1479))="REJECTED",UPPER(TRIM(Applications!I1479))="OFFER")),IF(Applications!M1479&gt;=Applications!A1479,Applications!M1479-Applications!A1479,""),"")</f>
        <v/>
      </c>
      <c r="B1479" s="26">
        <f>IF(AND(D1479=1,ISNUMBER(Applications!A1479)),WEEKDAY(Applications!A1479),"")</f>
        <v/>
      </c>
      <c r="C1479" s="27">
        <f>IF(AND(D1479=1,ISNUMBER(Applications!A1479)),Applications!A1479-WEEKDAY(Applications!A1479,3),"")</f>
        <v/>
      </c>
      <c r="D1479" s="26">
        <f>IF(OR(UPPER(TRIM(Applications!I1479))="APPLIED",UPPER(TRIM(Applications!I1479))="INTERVIEWING",UPPER(TRIM(Applications!I1479))="REJECTED",UPPER(TRIM(Applications!I1479))="OFFER"),1,0)</f>
        <v/>
      </c>
      <c r="E1479" s="26">
        <f>IF(AND(ISNUMBER(Applications!M1479),OR(N(Applications!O1479)&gt;0,UPPER(TRIM(Applications!I1479))="INTERVIEWING",UPPER(TRIM(Applications!I1479))="OFFER")),Applications!M1479-WEEKDAY(Applications!M1479,3),"")</f>
        <v/>
      </c>
      <c r="F1479" s="26">
        <f>IF(AND(UPPER(TRIM(Applications!I1479))="SKIPPED",ISNUMBER(Applications!A1479)),Applications!A1479-WEEKDAY(Applications!A1479,3),"")</f>
        <v/>
      </c>
      <c r="G1479" s="26">
        <f>IF(AND(UPPER(TRIM(Applications!I1479))="BOOKMARKED",ISNUMBER(Applications!A1479)),Applications!A1479-WEEKDAY(Applications!A1479,3),"")</f>
        <v/>
      </c>
      <c r="H1479" s="26">
        <f>IF(AND(UPPER(TRIM(Applications!I1479))="NOT APPLIED",ISNUMBER(Applications!A1479)),Applications!A1479-WEEKDAY(Applications!A1479,3),"")</f>
        <v/>
      </c>
      <c r="I1479" s="26">
        <f>IF(AND(UPPER(TRIM(Applications!I1479))="REJECTED",ISNUMBER(Applications!M1479)),Applications!M1479-WEEKDAY(Applications!M1479,3),"")</f>
        <v/>
      </c>
      <c r="J1479" s="26">
        <f>IF(AND(UPPER(TRIM(Applications!I1479))="OFFER",ISNUMBER(Applications!M1479)),Applications!M1479-WEEKDAY(Applications!M1479,3),"")</f>
        <v/>
      </c>
      <c r="K1479" s="26">
        <f>IF(TRIM(Applications!J1479)="","",IFERROR(LOOKUP(2,1/ISNUMBER(SEARCH($R$2:$R$25,Applications!J1479)),$S$2:$S$25),""))</f>
        <v/>
      </c>
      <c r="L1479" s="26">
        <f>IF(K1479="","",IF(COUNTIF(K$2:K1479,K1479)=1,COUNTIF(K$2:K$2000,K1479)+(2001-ROW())/100000,""))</f>
        <v/>
      </c>
      <c r="M1479" s="26">
        <f>IF(TRIM(Applications!D1479)="","",TRIM(LEFT(TRIM(Applications!D1479),FIND(",",TRIM(Applications!D1479)&amp;",")-1)))</f>
        <v/>
      </c>
      <c r="N1479" s="26">
        <f>IF(M1479="","",IF(LEN(TRIM(LEFT(TRIM(MID(TRIM(Applications!D1479),FIND(",",TRIM(Applications!D1479)&amp;",")+1,200)),FIND(",",TRIM(MID(TRIM(Applications!D1479),FIND(",",TRIM(Applications!D1479)&amp;",")+1,200))&amp;",")-1)))=2,UPPER(TRIM(LEFT(TRIM(MID(TRIM(Applications!D1479),FIND(",",TRIM(Applications!D1479)&amp;",")+1,200)),FIND(",",TRIM(MID(TRIM(Applications!D1479),FIND(",",TRIM(Applications!D1479)&amp;",")+1,200))&amp;",")-1))),IFERROR(VLOOKUP(LOWER(TRIM(LEFT(TRIM(MID(TRIM(Applications!D1479),FIND(",",TRIM(Applications!D1479)&amp;",")+1,200)),FIND(",",TRIM(MID(TRIM(Applications!D1479),FIND(",",TRIM(Applications!D1479)&amp;",")+1,200))&amp;",")-1))),$U$2:$V$67,2,FALSE),"")))</f>
        <v/>
      </c>
      <c r="O1479" s="26">
        <f>IF(M1479="","",IF(N1479="",M1479,M1479&amp;", "&amp;N1479))</f>
        <v/>
      </c>
      <c r="P1479" s="26">
        <f>IF(O1479="","",IF(COUNTIF(O$2:O1479,O1479)=1,COUNTIF(O$2:O$2000,O1479)+(2001-ROW())/100000,""))</f>
        <v/>
      </c>
    </row>
    <row r="1480">
      <c r="A1480" s="26">
        <f>IF(AND(ISNUMBER(Applications!A1480),ISNUMBER(Applications!M1480),OR(UPPER(TRIM(Applications!I1480))="INTERVIEWING",UPPER(TRIM(Applications!I1480))="REJECTED",UPPER(TRIM(Applications!I1480))="OFFER")),IF(Applications!M1480&gt;=Applications!A1480,Applications!M1480-Applications!A1480,""),"")</f>
        <v/>
      </c>
      <c r="B1480" s="26">
        <f>IF(AND(D1480=1,ISNUMBER(Applications!A1480)),WEEKDAY(Applications!A1480),"")</f>
        <v/>
      </c>
      <c r="C1480" s="27">
        <f>IF(AND(D1480=1,ISNUMBER(Applications!A1480)),Applications!A1480-WEEKDAY(Applications!A1480,3),"")</f>
        <v/>
      </c>
      <c r="D1480" s="26">
        <f>IF(OR(UPPER(TRIM(Applications!I1480))="APPLIED",UPPER(TRIM(Applications!I1480))="INTERVIEWING",UPPER(TRIM(Applications!I1480))="REJECTED",UPPER(TRIM(Applications!I1480))="OFFER"),1,0)</f>
        <v/>
      </c>
      <c r="E1480" s="26">
        <f>IF(AND(ISNUMBER(Applications!M1480),OR(N(Applications!O1480)&gt;0,UPPER(TRIM(Applications!I1480))="INTERVIEWING",UPPER(TRIM(Applications!I1480))="OFFER")),Applications!M1480-WEEKDAY(Applications!M1480,3),"")</f>
        <v/>
      </c>
      <c r="F1480" s="26">
        <f>IF(AND(UPPER(TRIM(Applications!I1480))="SKIPPED",ISNUMBER(Applications!A1480)),Applications!A1480-WEEKDAY(Applications!A1480,3),"")</f>
        <v/>
      </c>
      <c r="G1480" s="26">
        <f>IF(AND(UPPER(TRIM(Applications!I1480))="BOOKMARKED",ISNUMBER(Applications!A1480)),Applications!A1480-WEEKDAY(Applications!A1480,3),"")</f>
        <v/>
      </c>
      <c r="H1480" s="26">
        <f>IF(AND(UPPER(TRIM(Applications!I1480))="NOT APPLIED",ISNUMBER(Applications!A1480)),Applications!A1480-WEEKDAY(Applications!A1480,3),"")</f>
        <v/>
      </c>
      <c r="I1480" s="26">
        <f>IF(AND(UPPER(TRIM(Applications!I1480))="REJECTED",ISNUMBER(Applications!M1480)),Applications!M1480-WEEKDAY(Applications!M1480,3),"")</f>
        <v/>
      </c>
      <c r="J1480" s="26">
        <f>IF(AND(UPPER(TRIM(Applications!I1480))="OFFER",ISNUMBER(Applications!M1480)),Applications!M1480-WEEKDAY(Applications!M1480,3),"")</f>
        <v/>
      </c>
      <c r="K1480" s="26">
        <f>IF(TRIM(Applications!J1480)="","",IFERROR(LOOKUP(2,1/ISNUMBER(SEARCH($R$2:$R$25,Applications!J1480)),$S$2:$S$25),""))</f>
        <v/>
      </c>
      <c r="L1480" s="26">
        <f>IF(K1480="","",IF(COUNTIF(K$2:K1480,K1480)=1,COUNTIF(K$2:K$2000,K1480)+(2001-ROW())/100000,""))</f>
        <v/>
      </c>
      <c r="M1480" s="26">
        <f>IF(TRIM(Applications!D1480)="","",TRIM(LEFT(TRIM(Applications!D1480),FIND(",",TRIM(Applications!D1480)&amp;",")-1)))</f>
        <v/>
      </c>
      <c r="N1480" s="26">
        <f>IF(M1480="","",IF(LEN(TRIM(LEFT(TRIM(MID(TRIM(Applications!D1480),FIND(",",TRIM(Applications!D1480)&amp;",")+1,200)),FIND(",",TRIM(MID(TRIM(Applications!D1480),FIND(",",TRIM(Applications!D1480)&amp;",")+1,200))&amp;",")-1)))=2,UPPER(TRIM(LEFT(TRIM(MID(TRIM(Applications!D1480),FIND(",",TRIM(Applications!D1480)&amp;",")+1,200)),FIND(",",TRIM(MID(TRIM(Applications!D1480),FIND(",",TRIM(Applications!D1480)&amp;",")+1,200))&amp;",")-1))),IFERROR(VLOOKUP(LOWER(TRIM(LEFT(TRIM(MID(TRIM(Applications!D1480),FIND(",",TRIM(Applications!D1480)&amp;",")+1,200)),FIND(",",TRIM(MID(TRIM(Applications!D1480),FIND(",",TRIM(Applications!D1480)&amp;",")+1,200))&amp;",")-1))),$U$2:$V$67,2,FALSE),"")))</f>
        <v/>
      </c>
      <c r="O1480" s="26">
        <f>IF(M1480="","",IF(N1480="",M1480,M1480&amp;", "&amp;N1480))</f>
        <v/>
      </c>
      <c r="P1480" s="26">
        <f>IF(O1480="","",IF(COUNTIF(O$2:O1480,O1480)=1,COUNTIF(O$2:O$2000,O1480)+(2001-ROW())/100000,""))</f>
        <v/>
      </c>
    </row>
    <row r="1481">
      <c r="A1481" s="26">
        <f>IF(AND(ISNUMBER(Applications!A1481),ISNUMBER(Applications!M1481),OR(UPPER(TRIM(Applications!I1481))="INTERVIEWING",UPPER(TRIM(Applications!I1481))="REJECTED",UPPER(TRIM(Applications!I1481))="OFFER")),IF(Applications!M1481&gt;=Applications!A1481,Applications!M1481-Applications!A1481,""),"")</f>
        <v/>
      </c>
      <c r="B1481" s="26">
        <f>IF(AND(D1481=1,ISNUMBER(Applications!A1481)),WEEKDAY(Applications!A1481),"")</f>
        <v/>
      </c>
      <c r="C1481" s="27">
        <f>IF(AND(D1481=1,ISNUMBER(Applications!A1481)),Applications!A1481-WEEKDAY(Applications!A1481,3),"")</f>
        <v/>
      </c>
      <c r="D1481" s="26">
        <f>IF(OR(UPPER(TRIM(Applications!I1481))="APPLIED",UPPER(TRIM(Applications!I1481))="INTERVIEWING",UPPER(TRIM(Applications!I1481))="REJECTED",UPPER(TRIM(Applications!I1481))="OFFER"),1,0)</f>
        <v/>
      </c>
      <c r="E1481" s="26">
        <f>IF(AND(ISNUMBER(Applications!M1481),OR(N(Applications!O1481)&gt;0,UPPER(TRIM(Applications!I1481))="INTERVIEWING",UPPER(TRIM(Applications!I1481))="OFFER")),Applications!M1481-WEEKDAY(Applications!M1481,3),"")</f>
        <v/>
      </c>
      <c r="F1481" s="26">
        <f>IF(AND(UPPER(TRIM(Applications!I1481))="SKIPPED",ISNUMBER(Applications!A1481)),Applications!A1481-WEEKDAY(Applications!A1481,3),"")</f>
        <v/>
      </c>
      <c r="G1481" s="26">
        <f>IF(AND(UPPER(TRIM(Applications!I1481))="BOOKMARKED",ISNUMBER(Applications!A1481)),Applications!A1481-WEEKDAY(Applications!A1481,3),"")</f>
        <v/>
      </c>
      <c r="H1481" s="26">
        <f>IF(AND(UPPER(TRIM(Applications!I1481))="NOT APPLIED",ISNUMBER(Applications!A1481)),Applications!A1481-WEEKDAY(Applications!A1481,3),"")</f>
        <v/>
      </c>
      <c r="I1481" s="26">
        <f>IF(AND(UPPER(TRIM(Applications!I1481))="REJECTED",ISNUMBER(Applications!M1481)),Applications!M1481-WEEKDAY(Applications!M1481,3),"")</f>
        <v/>
      </c>
      <c r="J1481" s="26">
        <f>IF(AND(UPPER(TRIM(Applications!I1481))="OFFER",ISNUMBER(Applications!M1481)),Applications!M1481-WEEKDAY(Applications!M1481,3),"")</f>
        <v/>
      </c>
      <c r="K1481" s="26">
        <f>IF(TRIM(Applications!J1481)="","",IFERROR(LOOKUP(2,1/ISNUMBER(SEARCH($R$2:$R$25,Applications!J1481)),$S$2:$S$25),""))</f>
        <v/>
      </c>
      <c r="L1481" s="26">
        <f>IF(K1481="","",IF(COUNTIF(K$2:K1481,K1481)=1,COUNTIF(K$2:K$2000,K1481)+(2001-ROW())/100000,""))</f>
        <v/>
      </c>
      <c r="M1481" s="26">
        <f>IF(TRIM(Applications!D1481)="","",TRIM(LEFT(TRIM(Applications!D1481),FIND(",",TRIM(Applications!D1481)&amp;",")-1)))</f>
        <v/>
      </c>
      <c r="N1481" s="26">
        <f>IF(M1481="","",IF(LEN(TRIM(LEFT(TRIM(MID(TRIM(Applications!D1481),FIND(",",TRIM(Applications!D1481)&amp;",")+1,200)),FIND(",",TRIM(MID(TRIM(Applications!D1481),FIND(",",TRIM(Applications!D1481)&amp;",")+1,200))&amp;",")-1)))=2,UPPER(TRIM(LEFT(TRIM(MID(TRIM(Applications!D1481),FIND(",",TRIM(Applications!D1481)&amp;",")+1,200)),FIND(",",TRIM(MID(TRIM(Applications!D1481),FIND(",",TRIM(Applications!D1481)&amp;",")+1,200))&amp;",")-1))),IFERROR(VLOOKUP(LOWER(TRIM(LEFT(TRIM(MID(TRIM(Applications!D1481),FIND(",",TRIM(Applications!D1481)&amp;",")+1,200)),FIND(",",TRIM(MID(TRIM(Applications!D1481),FIND(",",TRIM(Applications!D1481)&amp;",")+1,200))&amp;",")-1))),$U$2:$V$67,2,FALSE),"")))</f>
        <v/>
      </c>
      <c r="O1481" s="26">
        <f>IF(M1481="","",IF(N1481="",M1481,M1481&amp;", "&amp;N1481))</f>
        <v/>
      </c>
      <c r="P1481" s="26">
        <f>IF(O1481="","",IF(COUNTIF(O$2:O1481,O1481)=1,COUNTIF(O$2:O$2000,O1481)+(2001-ROW())/100000,""))</f>
        <v/>
      </c>
    </row>
    <row r="1482">
      <c r="A1482" s="26">
        <f>IF(AND(ISNUMBER(Applications!A1482),ISNUMBER(Applications!M1482),OR(UPPER(TRIM(Applications!I1482))="INTERVIEWING",UPPER(TRIM(Applications!I1482))="REJECTED",UPPER(TRIM(Applications!I1482))="OFFER")),IF(Applications!M1482&gt;=Applications!A1482,Applications!M1482-Applications!A1482,""),"")</f>
        <v/>
      </c>
      <c r="B1482" s="26">
        <f>IF(AND(D1482=1,ISNUMBER(Applications!A1482)),WEEKDAY(Applications!A1482),"")</f>
        <v/>
      </c>
      <c r="C1482" s="27">
        <f>IF(AND(D1482=1,ISNUMBER(Applications!A1482)),Applications!A1482-WEEKDAY(Applications!A1482,3),"")</f>
        <v/>
      </c>
      <c r="D1482" s="26">
        <f>IF(OR(UPPER(TRIM(Applications!I1482))="APPLIED",UPPER(TRIM(Applications!I1482))="INTERVIEWING",UPPER(TRIM(Applications!I1482))="REJECTED",UPPER(TRIM(Applications!I1482))="OFFER"),1,0)</f>
        <v/>
      </c>
      <c r="E1482" s="26">
        <f>IF(AND(ISNUMBER(Applications!M1482),OR(N(Applications!O1482)&gt;0,UPPER(TRIM(Applications!I1482))="INTERVIEWING",UPPER(TRIM(Applications!I1482))="OFFER")),Applications!M1482-WEEKDAY(Applications!M1482,3),"")</f>
        <v/>
      </c>
      <c r="F1482" s="26">
        <f>IF(AND(UPPER(TRIM(Applications!I1482))="SKIPPED",ISNUMBER(Applications!A1482)),Applications!A1482-WEEKDAY(Applications!A1482,3),"")</f>
        <v/>
      </c>
      <c r="G1482" s="26">
        <f>IF(AND(UPPER(TRIM(Applications!I1482))="BOOKMARKED",ISNUMBER(Applications!A1482)),Applications!A1482-WEEKDAY(Applications!A1482,3),"")</f>
        <v/>
      </c>
      <c r="H1482" s="26">
        <f>IF(AND(UPPER(TRIM(Applications!I1482))="NOT APPLIED",ISNUMBER(Applications!A1482)),Applications!A1482-WEEKDAY(Applications!A1482,3),"")</f>
        <v/>
      </c>
      <c r="I1482" s="26">
        <f>IF(AND(UPPER(TRIM(Applications!I1482))="REJECTED",ISNUMBER(Applications!M1482)),Applications!M1482-WEEKDAY(Applications!M1482,3),"")</f>
        <v/>
      </c>
      <c r="J1482" s="26">
        <f>IF(AND(UPPER(TRIM(Applications!I1482))="OFFER",ISNUMBER(Applications!M1482)),Applications!M1482-WEEKDAY(Applications!M1482,3),"")</f>
        <v/>
      </c>
      <c r="K1482" s="26">
        <f>IF(TRIM(Applications!J1482)="","",IFERROR(LOOKUP(2,1/ISNUMBER(SEARCH($R$2:$R$25,Applications!J1482)),$S$2:$S$25),""))</f>
        <v/>
      </c>
      <c r="L1482" s="26">
        <f>IF(K1482="","",IF(COUNTIF(K$2:K1482,K1482)=1,COUNTIF(K$2:K$2000,K1482)+(2001-ROW())/100000,""))</f>
        <v/>
      </c>
      <c r="M1482" s="26">
        <f>IF(TRIM(Applications!D1482)="","",TRIM(LEFT(TRIM(Applications!D1482),FIND(",",TRIM(Applications!D1482)&amp;",")-1)))</f>
        <v/>
      </c>
      <c r="N1482" s="26">
        <f>IF(M1482="","",IF(LEN(TRIM(LEFT(TRIM(MID(TRIM(Applications!D1482),FIND(",",TRIM(Applications!D1482)&amp;",")+1,200)),FIND(",",TRIM(MID(TRIM(Applications!D1482),FIND(",",TRIM(Applications!D1482)&amp;",")+1,200))&amp;",")-1)))=2,UPPER(TRIM(LEFT(TRIM(MID(TRIM(Applications!D1482),FIND(",",TRIM(Applications!D1482)&amp;",")+1,200)),FIND(",",TRIM(MID(TRIM(Applications!D1482),FIND(",",TRIM(Applications!D1482)&amp;",")+1,200))&amp;",")-1))),IFERROR(VLOOKUP(LOWER(TRIM(LEFT(TRIM(MID(TRIM(Applications!D1482),FIND(",",TRIM(Applications!D1482)&amp;",")+1,200)),FIND(",",TRIM(MID(TRIM(Applications!D1482),FIND(",",TRIM(Applications!D1482)&amp;",")+1,200))&amp;",")-1))),$U$2:$V$67,2,FALSE),"")))</f>
        <v/>
      </c>
      <c r="O1482" s="26">
        <f>IF(M1482="","",IF(N1482="",M1482,M1482&amp;", "&amp;N1482))</f>
        <v/>
      </c>
      <c r="P1482" s="26">
        <f>IF(O1482="","",IF(COUNTIF(O$2:O1482,O1482)=1,COUNTIF(O$2:O$2000,O1482)+(2001-ROW())/100000,""))</f>
        <v/>
      </c>
    </row>
    <row r="1483">
      <c r="A1483" s="26">
        <f>IF(AND(ISNUMBER(Applications!A1483),ISNUMBER(Applications!M1483),OR(UPPER(TRIM(Applications!I1483))="INTERVIEWING",UPPER(TRIM(Applications!I1483))="REJECTED",UPPER(TRIM(Applications!I1483))="OFFER")),IF(Applications!M1483&gt;=Applications!A1483,Applications!M1483-Applications!A1483,""),"")</f>
        <v/>
      </c>
      <c r="B1483" s="26">
        <f>IF(AND(D1483=1,ISNUMBER(Applications!A1483)),WEEKDAY(Applications!A1483),"")</f>
        <v/>
      </c>
      <c r="C1483" s="27">
        <f>IF(AND(D1483=1,ISNUMBER(Applications!A1483)),Applications!A1483-WEEKDAY(Applications!A1483,3),"")</f>
        <v/>
      </c>
      <c r="D1483" s="26">
        <f>IF(OR(UPPER(TRIM(Applications!I1483))="APPLIED",UPPER(TRIM(Applications!I1483))="INTERVIEWING",UPPER(TRIM(Applications!I1483))="REJECTED",UPPER(TRIM(Applications!I1483))="OFFER"),1,0)</f>
        <v/>
      </c>
      <c r="E1483" s="26">
        <f>IF(AND(ISNUMBER(Applications!M1483),OR(N(Applications!O1483)&gt;0,UPPER(TRIM(Applications!I1483))="INTERVIEWING",UPPER(TRIM(Applications!I1483))="OFFER")),Applications!M1483-WEEKDAY(Applications!M1483,3),"")</f>
        <v/>
      </c>
      <c r="F1483" s="26">
        <f>IF(AND(UPPER(TRIM(Applications!I1483))="SKIPPED",ISNUMBER(Applications!A1483)),Applications!A1483-WEEKDAY(Applications!A1483,3),"")</f>
        <v/>
      </c>
      <c r="G1483" s="26">
        <f>IF(AND(UPPER(TRIM(Applications!I1483))="BOOKMARKED",ISNUMBER(Applications!A1483)),Applications!A1483-WEEKDAY(Applications!A1483,3),"")</f>
        <v/>
      </c>
      <c r="H1483" s="26">
        <f>IF(AND(UPPER(TRIM(Applications!I1483))="NOT APPLIED",ISNUMBER(Applications!A1483)),Applications!A1483-WEEKDAY(Applications!A1483,3),"")</f>
        <v/>
      </c>
      <c r="I1483" s="26">
        <f>IF(AND(UPPER(TRIM(Applications!I1483))="REJECTED",ISNUMBER(Applications!M1483)),Applications!M1483-WEEKDAY(Applications!M1483,3),"")</f>
        <v/>
      </c>
      <c r="J1483" s="26">
        <f>IF(AND(UPPER(TRIM(Applications!I1483))="OFFER",ISNUMBER(Applications!M1483)),Applications!M1483-WEEKDAY(Applications!M1483,3),"")</f>
        <v/>
      </c>
      <c r="K1483" s="26">
        <f>IF(TRIM(Applications!J1483)="","",IFERROR(LOOKUP(2,1/ISNUMBER(SEARCH($R$2:$R$25,Applications!J1483)),$S$2:$S$25),""))</f>
        <v/>
      </c>
      <c r="L1483" s="26">
        <f>IF(K1483="","",IF(COUNTIF(K$2:K1483,K1483)=1,COUNTIF(K$2:K$2000,K1483)+(2001-ROW())/100000,""))</f>
        <v/>
      </c>
      <c r="M1483" s="26">
        <f>IF(TRIM(Applications!D1483)="","",TRIM(LEFT(TRIM(Applications!D1483),FIND(",",TRIM(Applications!D1483)&amp;",")-1)))</f>
        <v/>
      </c>
      <c r="N1483" s="26">
        <f>IF(M1483="","",IF(LEN(TRIM(LEFT(TRIM(MID(TRIM(Applications!D1483),FIND(",",TRIM(Applications!D1483)&amp;",")+1,200)),FIND(",",TRIM(MID(TRIM(Applications!D1483),FIND(",",TRIM(Applications!D1483)&amp;",")+1,200))&amp;",")-1)))=2,UPPER(TRIM(LEFT(TRIM(MID(TRIM(Applications!D1483),FIND(",",TRIM(Applications!D1483)&amp;",")+1,200)),FIND(",",TRIM(MID(TRIM(Applications!D1483),FIND(",",TRIM(Applications!D1483)&amp;",")+1,200))&amp;",")-1))),IFERROR(VLOOKUP(LOWER(TRIM(LEFT(TRIM(MID(TRIM(Applications!D1483),FIND(",",TRIM(Applications!D1483)&amp;",")+1,200)),FIND(",",TRIM(MID(TRIM(Applications!D1483),FIND(",",TRIM(Applications!D1483)&amp;",")+1,200))&amp;",")-1))),$U$2:$V$67,2,FALSE),"")))</f>
        <v/>
      </c>
      <c r="O1483" s="26">
        <f>IF(M1483="","",IF(N1483="",M1483,M1483&amp;", "&amp;N1483))</f>
        <v/>
      </c>
      <c r="P1483" s="26">
        <f>IF(O1483="","",IF(COUNTIF(O$2:O1483,O1483)=1,COUNTIF(O$2:O$2000,O1483)+(2001-ROW())/100000,""))</f>
        <v/>
      </c>
    </row>
    <row r="1484">
      <c r="A1484" s="26">
        <f>IF(AND(ISNUMBER(Applications!A1484),ISNUMBER(Applications!M1484),OR(UPPER(TRIM(Applications!I1484))="INTERVIEWING",UPPER(TRIM(Applications!I1484))="REJECTED",UPPER(TRIM(Applications!I1484))="OFFER")),IF(Applications!M1484&gt;=Applications!A1484,Applications!M1484-Applications!A1484,""),"")</f>
        <v/>
      </c>
      <c r="B1484" s="26">
        <f>IF(AND(D1484=1,ISNUMBER(Applications!A1484)),WEEKDAY(Applications!A1484),"")</f>
        <v/>
      </c>
      <c r="C1484" s="27">
        <f>IF(AND(D1484=1,ISNUMBER(Applications!A1484)),Applications!A1484-WEEKDAY(Applications!A1484,3),"")</f>
        <v/>
      </c>
      <c r="D1484" s="26">
        <f>IF(OR(UPPER(TRIM(Applications!I1484))="APPLIED",UPPER(TRIM(Applications!I1484))="INTERVIEWING",UPPER(TRIM(Applications!I1484))="REJECTED",UPPER(TRIM(Applications!I1484))="OFFER"),1,0)</f>
        <v/>
      </c>
      <c r="E1484" s="26">
        <f>IF(AND(ISNUMBER(Applications!M1484),OR(N(Applications!O1484)&gt;0,UPPER(TRIM(Applications!I1484))="INTERVIEWING",UPPER(TRIM(Applications!I1484))="OFFER")),Applications!M1484-WEEKDAY(Applications!M1484,3),"")</f>
        <v/>
      </c>
      <c r="F1484" s="26">
        <f>IF(AND(UPPER(TRIM(Applications!I1484))="SKIPPED",ISNUMBER(Applications!A1484)),Applications!A1484-WEEKDAY(Applications!A1484,3),"")</f>
        <v/>
      </c>
      <c r="G1484" s="26">
        <f>IF(AND(UPPER(TRIM(Applications!I1484))="BOOKMARKED",ISNUMBER(Applications!A1484)),Applications!A1484-WEEKDAY(Applications!A1484,3),"")</f>
        <v/>
      </c>
      <c r="H1484" s="26">
        <f>IF(AND(UPPER(TRIM(Applications!I1484))="NOT APPLIED",ISNUMBER(Applications!A1484)),Applications!A1484-WEEKDAY(Applications!A1484,3),"")</f>
        <v/>
      </c>
      <c r="I1484" s="26">
        <f>IF(AND(UPPER(TRIM(Applications!I1484))="REJECTED",ISNUMBER(Applications!M1484)),Applications!M1484-WEEKDAY(Applications!M1484,3),"")</f>
        <v/>
      </c>
      <c r="J1484" s="26">
        <f>IF(AND(UPPER(TRIM(Applications!I1484))="OFFER",ISNUMBER(Applications!M1484)),Applications!M1484-WEEKDAY(Applications!M1484,3),"")</f>
        <v/>
      </c>
      <c r="K1484" s="26">
        <f>IF(TRIM(Applications!J1484)="","",IFERROR(LOOKUP(2,1/ISNUMBER(SEARCH($R$2:$R$25,Applications!J1484)),$S$2:$S$25),""))</f>
        <v/>
      </c>
      <c r="L1484" s="26">
        <f>IF(K1484="","",IF(COUNTIF(K$2:K1484,K1484)=1,COUNTIF(K$2:K$2000,K1484)+(2001-ROW())/100000,""))</f>
        <v/>
      </c>
      <c r="M1484" s="26">
        <f>IF(TRIM(Applications!D1484)="","",TRIM(LEFT(TRIM(Applications!D1484),FIND(",",TRIM(Applications!D1484)&amp;",")-1)))</f>
        <v/>
      </c>
      <c r="N1484" s="26">
        <f>IF(M1484="","",IF(LEN(TRIM(LEFT(TRIM(MID(TRIM(Applications!D1484),FIND(",",TRIM(Applications!D1484)&amp;",")+1,200)),FIND(",",TRIM(MID(TRIM(Applications!D1484),FIND(",",TRIM(Applications!D1484)&amp;",")+1,200))&amp;",")-1)))=2,UPPER(TRIM(LEFT(TRIM(MID(TRIM(Applications!D1484),FIND(",",TRIM(Applications!D1484)&amp;",")+1,200)),FIND(",",TRIM(MID(TRIM(Applications!D1484),FIND(",",TRIM(Applications!D1484)&amp;",")+1,200))&amp;",")-1))),IFERROR(VLOOKUP(LOWER(TRIM(LEFT(TRIM(MID(TRIM(Applications!D1484),FIND(",",TRIM(Applications!D1484)&amp;",")+1,200)),FIND(",",TRIM(MID(TRIM(Applications!D1484),FIND(",",TRIM(Applications!D1484)&amp;",")+1,200))&amp;",")-1))),$U$2:$V$67,2,FALSE),"")))</f>
        <v/>
      </c>
      <c r="O1484" s="26">
        <f>IF(M1484="","",IF(N1484="",M1484,M1484&amp;", "&amp;N1484))</f>
        <v/>
      </c>
      <c r="P1484" s="26">
        <f>IF(O1484="","",IF(COUNTIF(O$2:O1484,O1484)=1,COUNTIF(O$2:O$2000,O1484)+(2001-ROW())/100000,""))</f>
        <v/>
      </c>
    </row>
    <row r="1485">
      <c r="A1485" s="26">
        <f>IF(AND(ISNUMBER(Applications!A1485),ISNUMBER(Applications!M1485),OR(UPPER(TRIM(Applications!I1485))="INTERVIEWING",UPPER(TRIM(Applications!I1485))="REJECTED",UPPER(TRIM(Applications!I1485))="OFFER")),IF(Applications!M1485&gt;=Applications!A1485,Applications!M1485-Applications!A1485,""),"")</f>
        <v/>
      </c>
      <c r="B1485" s="26">
        <f>IF(AND(D1485=1,ISNUMBER(Applications!A1485)),WEEKDAY(Applications!A1485),"")</f>
        <v/>
      </c>
      <c r="C1485" s="27">
        <f>IF(AND(D1485=1,ISNUMBER(Applications!A1485)),Applications!A1485-WEEKDAY(Applications!A1485,3),"")</f>
        <v/>
      </c>
      <c r="D1485" s="26">
        <f>IF(OR(UPPER(TRIM(Applications!I1485))="APPLIED",UPPER(TRIM(Applications!I1485))="INTERVIEWING",UPPER(TRIM(Applications!I1485))="REJECTED",UPPER(TRIM(Applications!I1485))="OFFER"),1,0)</f>
        <v/>
      </c>
      <c r="E1485" s="26">
        <f>IF(AND(ISNUMBER(Applications!M1485),OR(N(Applications!O1485)&gt;0,UPPER(TRIM(Applications!I1485))="INTERVIEWING",UPPER(TRIM(Applications!I1485))="OFFER")),Applications!M1485-WEEKDAY(Applications!M1485,3),"")</f>
        <v/>
      </c>
      <c r="F1485" s="26">
        <f>IF(AND(UPPER(TRIM(Applications!I1485))="SKIPPED",ISNUMBER(Applications!A1485)),Applications!A1485-WEEKDAY(Applications!A1485,3),"")</f>
        <v/>
      </c>
      <c r="G1485" s="26">
        <f>IF(AND(UPPER(TRIM(Applications!I1485))="BOOKMARKED",ISNUMBER(Applications!A1485)),Applications!A1485-WEEKDAY(Applications!A1485,3),"")</f>
        <v/>
      </c>
      <c r="H1485" s="26">
        <f>IF(AND(UPPER(TRIM(Applications!I1485))="NOT APPLIED",ISNUMBER(Applications!A1485)),Applications!A1485-WEEKDAY(Applications!A1485,3),"")</f>
        <v/>
      </c>
      <c r="I1485" s="26">
        <f>IF(AND(UPPER(TRIM(Applications!I1485))="REJECTED",ISNUMBER(Applications!M1485)),Applications!M1485-WEEKDAY(Applications!M1485,3),"")</f>
        <v/>
      </c>
      <c r="J1485" s="26">
        <f>IF(AND(UPPER(TRIM(Applications!I1485))="OFFER",ISNUMBER(Applications!M1485)),Applications!M1485-WEEKDAY(Applications!M1485,3),"")</f>
        <v/>
      </c>
      <c r="K1485" s="26">
        <f>IF(TRIM(Applications!J1485)="","",IFERROR(LOOKUP(2,1/ISNUMBER(SEARCH($R$2:$R$25,Applications!J1485)),$S$2:$S$25),""))</f>
        <v/>
      </c>
      <c r="L1485" s="26">
        <f>IF(K1485="","",IF(COUNTIF(K$2:K1485,K1485)=1,COUNTIF(K$2:K$2000,K1485)+(2001-ROW())/100000,""))</f>
        <v/>
      </c>
      <c r="M1485" s="26">
        <f>IF(TRIM(Applications!D1485)="","",TRIM(LEFT(TRIM(Applications!D1485),FIND(",",TRIM(Applications!D1485)&amp;",")-1)))</f>
        <v/>
      </c>
      <c r="N1485" s="26">
        <f>IF(M1485="","",IF(LEN(TRIM(LEFT(TRIM(MID(TRIM(Applications!D1485),FIND(",",TRIM(Applications!D1485)&amp;",")+1,200)),FIND(",",TRIM(MID(TRIM(Applications!D1485),FIND(",",TRIM(Applications!D1485)&amp;",")+1,200))&amp;",")-1)))=2,UPPER(TRIM(LEFT(TRIM(MID(TRIM(Applications!D1485),FIND(",",TRIM(Applications!D1485)&amp;",")+1,200)),FIND(",",TRIM(MID(TRIM(Applications!D1485),FIND(",",TRIM(Applications!D1485)&amp;",")+1,200))&amp;",")-1))),IFERROR(VLOOKUP(LOWER(TRIM(LEFT(TRIM(MID(TRIM(Applications!D1485),FIND(",",TRIM(Applications!D1485)&amp;",")+1,200)),FIND(",",TRIM(MID(TRIM(Applications!D1485),FIND(",",TRIM(Applications!D1485)&amp;",")+1,200))&amp;",")-1))),$U$2:$V$67,2,FALSE),"")))</f>
        <v/>
      </c>
      <c r="O1485" s="26">
        <f>IF(M1485="","",IF(N1485="",M1485,M1485&amp;", "&amp;N1485))</f>
        <v/>
      </c>
      <c r="P1485" s="26">
        <f>IF(O1485="","",IF(COUNTIF(O$2:O1485,O1485)=1,COUNTIF(O$2:O$2000,O1485)+(2001-ROW())/100000,""))</f>
        <v/>
      </c>
    </row>
    <row r="1486">
      <c r="A1486" s="26">
        <f>IF(AND(ISNUMBER(Applications!A1486),ISNUMBER(Applications!M1486),OR(UPPER(TRIM(Applications!I1486))="INTERVIEWING",UPPER(TRIM(Applications!I1486))="REJECTED",UPPER(TRIM(Applications!I1486))="OFFER")),IF(Applications!M1486&gt;=Applications!A1486,Applications!M1486-Applications!A1486,""),"")</f>
        <v/>
      </c>
      <c r="B1486" s="26">
        <f>IF(AND(D1486=1,ISNUMBER(Applications!A1486)),WEEKDAY(Applications!A1486),"")</f>
        <v/>
      </c>
      <c r="C1486" s="27">
        <f>IF(AND(D1486=1,ISNUMBER(Applications!A1486)),Applications!A1486-WEEKDAY(Applications!A1486,3),"")</f>
        <v/>
      </c>
      <c r="D1486" s="26">
        <f>IF(OR(UPPER(TRIM(Applications!I1486))="APPLIED",UPPER(TRIM(Applications!I1486))="INTERVIEWING",UPPER(TRIM(Applications!I1486))="REJECTED",UPPER(TRIM(Applications!I1486))="OFFER"),1,0)</f>
        <v/>
      </c>
      <c r="E1486" s="26">
        <f>IF(AND(ISNUMBER(Applications!M1486),OR(N(Applications!O1486)&gt;0,UPPER(TRIM(Applications!I1486))="INTERVIEWING",UPPER(TRIM(Applications!I1486))="OFFER")),Applications!M1486-WEEKDAY(Applications!M1486,3),"")</f>
        <v/>
      </c>
      <c r="F1486" s="26">
        <f>IF(AND(UPPER(TRIM(Applications!I1486))="SKIPPED",ISNUMBER(Applications!A1486)),Applications!A1486-WEEKDAY(Applications!A1486,3),"")</f>
        <v/>
      </c>
      <c r="G1486" s="26">
        <f>IF(AND(UPPER(TRIM(Applications!I1486))="BOOKMARKED",ISNUMBER(Applications!A1486)),Applications!A1486-WEEKDAY(Applications!A1486,3),"")</f>
        <v/>
      </c>
      <c r="H1486" s="26">
        <f>IF(AND(UPPER(TRIM(Applications!I1486))="NOT APPLIED",ISNUMBER(Applications!A1486)),Applications!A1486-WEEKDAY(Applications!A1486,3),"")</f>
        <v/>
      </c>
      <c r="I1486" s="26">
        <f>IF(AND(UPPER(TRIM(Applications!I1486))="REJECTED",ISNUMBER(Applications!M1486)),Applications!M1486-WEEKDAY(Applications!M1486,3),"")</f>
        <v/>
      </c>
      <c r="J1486" s="26">
        <f>IF(AND(UPPER(TRIM(Applications!I1486))="OFFER",ISNUMBER(Applications!M1486)),Applications!M1486-WEEKDAY(Applications!M1486,3),"")</f>
        <v/>
      </c>
      <c r="K1486" s="26">
        <f>IF(TRIM(Applications!J1486)="","",IFERROR(LOOKUP(2,1/ISNUMBER(SEARCH($R$2:$R$25,Applications!J1486)),$S$2:$S$25),""))</f>
        <v/>
      </c>
      <c r="L1486" s="26">
        <f>IF(K1486="","",IF(COUNTIF(K$2:K1486,K1486)=1,COUNTIF(K$2:K$2000,K1486)+(2001-ROW())/100000,""))</f>
        <v/>
      </c>
      <c r="M1486" s="26">
        <f>IF(TRIM(Applications!D1486)="","",TRIM(LEFT(TRIM(Applications!D1486),FIND(",",TRIM(Applications!D1486)&amp;",")-1)))</f>
        <v/>
      </c>
      <c r="N1486" s="26">
        <f>IF(M1486="","",IF(LEN(TRIM(LEFT(TRIM(MID(TRIM(Applications!D1486),FIND(",",TRIM(Applications!D1486)&amp;",")+1,200)),FIND(",",TRIM(MID(TRIM(Applications!D1486),FIND(",",TRIM(Applications!D1486)&amp;",")+1,200))&amp;",")-1)))=2,UPPER(TRIM(LEFT(TRIM(MID(TRIM(Applications!D1486),FIND(",",TRIM(Applications!D1486)&amp;",")+1,200)),FIND(",",TRIM(MID(TRIM(Applications!D1486),FIND(",",TRIM(Applications!D1486)&amp;",")+1,200))&amp;",")-1))),IFERROR(VLOOKUP(LOWER(TRIM(LEFT(TRIM(MID(TRIM(Applications!D1486),FIND(",",TRIM(Applications!D1486)&amp;",")+1,200)),FIND(",",TRIM(MID(TRIM(Applications!D1486),FIND(",",TRIM(Applications!D1486)&amp;",")+1,200))&amp;",")-1))),$U$2:$V$67,2,FALSE),"")))</f>
        <v/>
      </c>
      <c r="O1486" s="26">
        <f>IF(M1486="","",IF(N1486="",M1486,M1486&amp;", "&amp;N1486))</f>
        <v/>
      </c>
      <c r="P1486" s="26">
        <f>IF(O1486="","",IF(COUNTIF(O$2:O1486,O1486)=1,COUNTIF(O$2:O$2000,O1486)+(2001-ROW())/100000,""))</f>
        <v/>
      </c>
    </row>
    <row r="1487">
      <c r="A1487" s="26">
        <f>IF(AND(ISNUMBER(Applications!A1487),ISNUMBER(Applications!M1487),OR(UPPER(TRIM(Applications!I1487))="INTERVIEWING",UPPER(TRIM(Applications!I1487))="REJECTED",UPPER(TRIM(Applications!I1487))="OFFER")),IF(Applications!M1487&gt;=Applications!A1487,Applications!M1487-Applications!A1487,""),"")</f>
        <v/>
      </c>
      <c r="B1487" s="26">
        <f>IF(AND(D1487=1,ISNUMBER(Applications!A1487)),WEEKDAY(Applications!A1487),"")</f>
        <v/>
      </c>
      <c r="C1487" s="27">
        <f>IF(AND(D1487=1,ISNUMBER(Applications!A1487)),Applications!A1487-WEEKDAY(Applications!A1487,3),"")</f>
        <v/>
      </c>
      <c r="D1487" s="26">
        <f>IF(OR(UPPER(TRIM(Applications!I1487))="APPLIED",UPPER(TRIM(Applications!I1487))="INTERVIEWING",UPPER(TRIM(Applications!I1487))="REJECTED",UPPER(TRIM(Applications!I1487))="OFFER"),1,0)</f>
        <v/>
      </c>
      <c r="E1487" s="26">
        <f>IF(AND(ISNUMBER(Applications!M1487),OR(N(Applications!O1487)&gt;0,UPPER(TRIM(Applications!I1487))="INTERVIEWING",UPPER(TRIM(Applications!I1487))="OFFER")),Applications!M1487-WEEKDAY(Applications!M1487,3),"")</f>
        <v/>
      </c>
      <c r="F1487" s="26">
        <f>IF(AND(UPPER(TRIM(Applications!I1487))="SKIPPED",ISNUMBER(Applications!A1487)),Applications!A1487-WEEKDAY(Applications!A1487,3),"")</f>
        <v/>
      </c>
      <c r="G1487" s="26">
        <f>IF(AND(UPPER(TRIM(Applications!I1487))="BOOKMARKED",ISNUMBER(Applications!A1487)),Applications!A1487-WEEKDAY(Applications!A1487,3),"")</f>
        <v/>
      </c>
      <c r="H1487" s="26">
        <f>IF(AND(UPPER(TRIM(Applications!I1487))="NOT APPLIED",ISNUMBER(Applications!A1487)),Applications!A1487-WEEKDAY(Applications!A1487,3),"")</f>
        <v/>
      </c>
      <c r="I1487" s="26">
        <f>IF(AND(UPPER(TRIM(Applications!I1487))="REJECTED",ISNUMBER(Applications!M1487)),Applications!M1487-WEEKDAY(Applications!M1487,3),"")</f>
        <v/>
      </c>
      <c r="J1487" s="26">
        <f>IF(AND(UPPER(TRIM(Applications!I1487))="OFFER",ISNUMBER(Applications!M1487)),Applications!M1487-WEEKDAY(Applications!M1487,3),"")</f>
        <v/>
      </c>
      <c r="K1487" s="26">
        <f>IF(TRIM(Applications!J1487)="","",IFERROR(LOOKUP(2,1/ISNUMBER(SEARCH($R$2:$R$25,Applications!J1487)),$S$2:$S$25),""))</f>
        <v/>
      </c>
      <c r="L1487" s="26">
        <f>IF(K1487="","",IF(COUNTIF(K$2:K1487,K1487)=1,COUNTIF(K$2:K$2000,K1487)+(2001-ROW())/100000,""))</f>
        <v/>
      </c>
      <c r="M1487" s="26">
        <f>IF(TRIM(Applications!D1487)="","",TRIM(LEFT(TRIM(Applications!D1487),FIND(",",TRIM(Applications!D1487)&amp;",")-1)))</f>
        <v/>
      </c>
      <c r="N1487" s="26">
        <f>IF(M1487="","",IF(LEN(TRIM(LEFT(TRIM(MID(TRIM(Applications!D1487),FIND(",",TRIM(Applications!D1487)&amp;",")+1,200)),FIND(",",TRIM(MID(TRIM(Applications!D1487),FIND(",",TRIM(Applications!D1487)&amp;",")+1,200))&amp;",")-1)))=2,UPPER(TRIM(LEFT(TRIM(MID(TRIM(Applications!D1487),FIND(",",TRIM(Applications!D1487)&amp;",")+1,200)),FIND(",",TRIM(MID(TRIM(Applications!D1487),FIND(",",TRIM(Applications!D1487)&amp;",")+1,200))&amp;",")-1))),IFERROR(VLOOKUP(LOWER(TRIM(LEFT(TRIM(MID(TRIM(Applications!D1487),FIND(",",TRIM(Applications!D1487)&amp;",")+1,200)),FIND(",",TRIM(MID(TRIM(Applications!D1487),FIND(",",TRIM(Applications!D1487)&amp;",")+1,200))&amp;",")-1))),$U$2:$V$67,2,FALSE),"")))</f>
        <v/>
      </c>
      <c r="O1487" s="26">
        <f>IF(M1487="","",IF(N1487="",M1487,M1487&amp;", "&amp;N1487))</f>
        <v/>
      </c>
      <c r="P1487" s="26">
        <f>IF(O1487="","",IF(COUNTIF(O$2:O1487,O1487)=1,COUNTIF(O$2:O$2000,O1487)+(2001-ROW())/100000,""))</f>
        <v/>
      </c>
    </row>
    <row r="1488">
      <c r="A1488" s="26">
        <f>IF(AND(ISNUMBER(Applications!A1488),ISNUMBER(Applications!M1488),OR(UPPER(TRIM(Applications!I1488))="INTERVIEWING",UPPER(TRIM(Applications!I1488))="REJECTED",UPPER(TRIM(Applications!I1488))="OFFER")),IF(Applications!M1488&gt;=Applications!A1488,Applications!M1488-Applications!A1488,""),"")</f>
        <v/>
      </c>
      <c r="B1488" s="26">
        <f>IF(AND(D1488=1,ISNUMBER(Applications!A1488)),WEEKDAY(Applications!A1488),"")</f>
        <v/>
      </c>
      <c r="C1488" s="27">
        <f>IF(AND(D1488=1,ISNUMBER(Applications!A1488)),Applications!A1488-WEEKDAY(Applications!A1488,3),"")</f>
        <v/>
      </c>
      <c r="D1488" s="26">
        <f>IF(OR(UPPER(TRIM(Applications!I1488))="APPLIED",UPPER(TRIM(Applications!I1488))="INTERVIEWING",UPPER(TRIM(Applications!I1488))="REJECTED",UPPER(TRIM(Applications!I1488))="OFFER"),1,0)</f>
        <v/>
      </c>
      <c r="E1488" s="26">
        <f>IF(AND(ISNUMBER(Applications!M1488),OR(N(Applications!O1488)&gt;0,UPPER(TRIM(Applications!I1488))="INTERVIEWING",UPPER(TRIM(Applications!I1488))="OFFER")),Applications!M1488-WEEKDAY(Applications!M1488,3),"")</f>
        <v/>
      </c>
      <c r="F1488" s="26">
        <f>IF(AND(UPPER(TRIM(Applications!I1488))="SKIPPED",ISNUMBER(Applications!A1488)),Applications!A1488-WEEKDAY(Applications!A1488,3),"")</f>
        <v/>
      </c>
      <c r="G1488" s="26">
        <f>IF(AND(UPPER(TRIM(Applications!I1488))="BOOKMARKED",ISNUMBER(Applications!A1488)),Applications!A1488-WEEKDAY(Applications!A1488,3),"")</f>
        <v/>
      </c>
      <c r="H1488" s="26">
        <f>IF(AND(UPPER(TRIM(Applications!I1488))="NOT APPLIED",ISNUMBER(Applications!A1488)),Applications!A1488-WEEKDAY(Applications!A1488,3),"")</f>
        <v/>
      </c>
      <c r="I1488" s="26">
        <f>IF(AND(UPPER(TRIM(Applications!I1488))="REJECTED",ISNUMBER(Applications!M1488)),Applications!M1488-WEEKDAY(Applications!M1488,3),"")</f>
        <v/>
      </c>
      <c r="J1488" s="26">
        <f>IF(AND(UPPER(TRIM(Applications!I1488))="OFFER",ISNUMBER(Applications!M1488)),Applications!M1488-WEEKDAY(Applications!M1488,3),"")</f>
        <v/>
      </c>
      <c r="K1488" s="26">
        <f>IF(TRIM(Applications!J1488)="","",IFERROR(LOOKUP(2,1/ISNUMBER(SEARCH($R$2:$R$25,Applications!J1488)),$S$2:$S$25),""))</f>
        <v/>
      </c>
      <c r="L1488" s="26">
        <f>IF(K1488="","",IF(COUNTIF(K$2:K1488,K1488)=1,COUNTIF(K$2:K$2000,K1488)+(2001-ROW())/100000,""))</f>
        <v/>
      </c>
      <c r="M1488" s="26">
        <f>IF(TRIM(Applications!D1488)="","",TRIM(LEFT(TRIM(Applications!D1488),FIND(",",TRIM(Applications!D1488)&amp;",")-1)))</f>
        <v/>
      </c>
      <c r="N1488" s="26">
        <f>IF(M1488="","",IF(LEN(TRIM(LEFT(TRIM(MID(TRIM(Applications!D1488),FIND(",",TRIM(Applications!D1488)&amp;",")+1,200)),FIND(",",TRIM(MID(TRIM(Applications!D1488),FIND(",",TRIM(Applications!D1488)&amp;",")+1,200))&amp;",")-1)))=2,UPPER(TRIM(LEFT(TRIM(MID(TRIM(Applications!D1488),FIND(",",TRIM(Applications!D1488)&amp;",")+1,200)),FIND(",",TRIM(MID(TRIM(Applications!D1488),FIND(",",TRIM(Applications!D1488)&amp;",")+1,200))&amp;",")-1))),IFERROR(VLOOKUP(LOWER(TRIM(LEFT(TRIM(MID(TRIM(Applications!D1488),FIND(",",TRIM(Applications!D1488)&amp;",")+1,200)),FIND(",",TRIM(MID(TRIM(Applications!D1488),FIND(",",TRIM(Applications!D1488)&amp;",")+1,200))&amp;",")-1))),$U$2:$V$67,2,FALSE),"")))</f>
        <v/>
      </c>
      <c r="O1488" s="26">
        <f>IF(M1488="","",IF(N1488="",M1488,M1488&amp;", "&amp;N1488))</f>
        <v/>
      </c>
      <c r="P1488" s="26">
        <f>IF(O1488="","",IF(COUNTIF(O$2:O1488,O1488)=1,COUNTIF(O$2:O$2000,O1488)+(2001-ROW())/100000,""))</f>
        <v/>
      </c>
    </row>
    <row r="1489">
      <c r="A1489" s="26">
        <f>IF(AND(ISNUMBER(Applications!A1489),ISNUMBER(Applications!M1489),OR(UPPER(TRIM(Applications!I1489))="INTERVIEWING",UPPER(TRIM(Applications!I1489))="REJECTED",UPPER(TRIM(Applications!I1489))="OFFER")),IF(Applications!M1489&gt;=Applications!A1489,Applications!M1489-Applications!A1489,""),"")</f>
        <v/>
      </c>
      <c r="B1489" s="26">
        <f>IF(AND(D1489=1,ISNUMBER(Applications!A1489)),WEEKDAY(Applications!A1489),"")</f>
        <v/>
      </c>
      <c r="C1489" s="27">
        <f>IF(AND(D1489=1,ISNUMBER(Applications!A1489)),Applications!A1489-WEEKDAY(Applications!A1489,3),"")</f>
        <v/>
      </c>
      <c r="D1489" s="26">
        <f>IF(OR(UPPER(TRIM(Applications!I1489))="APPLIED",UPPER(TRIM(Applications!I1489))="INTERVIEWING",UPPER(TRIM(Applications!I1489))="REJECTED",UPPER(TRIM(Applications!I1489))="OFFER"),1,0)</f>
        <v/>
      </c>
      <c r="E1489" s="26">
        <f>IF(AND(ISNUMBER(Applications!M1489),OR(N(Applications!O1489)&gt;0,UPPER(TRIM(Applications!I1489))="INTERVIEWING",UPPER(TRIM(Applications!I1489))="OFFER")),Applications!M1489-WEEKDAY(Applications!M1489,3),"")</f>
        <v/>
      </c>
      <c r="F1489" s="26">
        <f>IF(AND(UPPER(TRIM(Applications!I1489))="SKIPPED",ISNUMBER(Applications!A1489)),Applications!A1489-WEEKDAY(Applications!A1489,3),"")</f>
        <v/>
      </c>
      <c r="G1489" s="26">
        <f>IF(AND(UPPER(TRIM(Applications!I1489))="BOOKMARKED",ISNUMBER(Applications!A1489)),Applications!A1489-WEEKDAY(Applications!A1489,3),"")</f>
        <v/>
      </c>
      <c r="H1489" s="26">
        <f>IF(AND(UPPER(TRIM(Applications!I1489))="NOT APPLIED",ISNUMBER(Applications!A1489)),Applications!A1489-WEEKDAY(Applications!A1489,3),"")</f>
        <v/>
      </c>
      <c r="I1489" s="26">
        <f>IF(AND(UPPER(TRIM(Applications!I1489))="REJECTED",ISNUMBER(Applications!M1489)),Applications!M1489-WEEKDAY(Applications!M1489,3),"")</f>
        <v/>
      </c>
      <c r="J1489" s="26">
        <f>IF(AND(UPPER(TRIM(Applications!I1489))="OFFER",ISNUMBER(Applications!M1489)),Applications!M1489-WEEKDAY(Applications!M1489,3),"")</f>
        <v/>
      </c>
      <c r="K1489" s="26">
        <f>IF(TRIM(Applications!J1489)="","",IFERROR(LOOKUP(2,1/ISNUMBER(SEARCH($R$2:$R$25,Applications!J1489)),$S$2:$S$25),""))</f>
        <v/>
      </c>
      <c r="L1489" s="26">
        <f>IF(K1489="","",IF(COUNTIF(K$2:K1489,K1489)=1,COUNTIF(K$2:K$2000,K1489)+(2001-ROW())/100000,""))</f>
        <v/>
      </c>
      <c r="M1489" s="26">
        <f>IF(TRIM(Applications!D1489)="","",TRIM(LEFT(TRIM(Applications!D1489),FIND(",",TRIM(Applications!D1489)&amp;",")-1)))</f>
        <v/>
      </c>
      <c r="N1489" s="26">
        <f>IF(M1489="","",IF(LEN(TRIM(LEFT(TRIM(MID(TRIM(Applications!D1489),FIND(",",TRIM(Applications!D1489)&amp;",")+1,200)),FIND(",",TRIM(MID(TRIM(Applications!D1489),FIND(",",TRIM(Applications!D1489)&amp;",")+1,200))&amp;",")-1)))=2,UPPER(TRIM(LEFT(TRIM(MID(TRIM(Applications!D1489),FIND(",",TRIM(Applications!D1489)&amp;",")+1,200)),FIND(",",TRIM(MID(TRIM(Applications!D1489),FIND(",",TRIM(Applications!D1489)&amp;",")+1,200))&amp;",")-1))),IFERROR(VLOOKUP(LOWER(TRIM(LEFT(TRIM(MID(TRIM(Applications!D1489),FIND(",",TRIM(Applications!D1489)&amp;",")+1,200)),FIND(",",TRIM(MID(TRIM(Applications!D1489),FIND(",",TRIM(Applications!D1489)&amp;",")+1,200))&amp;",")-1))),$U$2:$V$67,2,FALSE),"")))</f>
        <v/>
      </c>
      <c r="O1489" s="26">
        <f>IF(M1489="","",IF(N1489="",M1489,M1489&amp;", "&amp;N1489))</f>
        <v/>
      </c>
      <c r="P1489" s="26">
        <f>IF(O1489="","",IF(COUNTIF(O$2:O1489,O1489)=1,COUNTIF(O$2:O$2000,O1489)+(2001-ROW())/100000,""))</f>
        <v/>
      </c>
    </row>
    <row r="1490">
      <c r="A1490" s="26">
        <f>IF(AND(ISNUMBER(Applications!A1490),ISNUMBER(Applications!M1490),OR(UPPER(TRIM(Applications!I1490))="INTERVIEWING",UPPER(TRIM(Applications!I1490))="REJECTED",UPPER(TRIM(Applications!I1490))="OFFER")),IF(Applications!M1490&gt;=Applications!A1490,Applications!M1490-Applications!A1490,""),"")</f>
        <v/>
      </c>
      <c r="B1490" s="26">
        <f>IF(AND(D1490=1,ISNUMBER(Applications!A1490)),WEEKDAY(Applications!A1490),"")</f>
        <v/>
      </c>
      <c r="C1490" s="27">
        <f>IF(AND(D1490=1,ISNUMBER(Applications!A1490)),Applications!A1490-WEEKDAY(Applications!A1490,3),"")</f>
        <v/>
      </c>
      <c r="D1490" s="26">
        <f>IF(OR(UPPER(TRIM(Applications!I1490))="APPLIED",UPPER(TRIM(Applications!I1490))="INTERVIEWING",UPPER(TRIM(Applications!I1490))="REJECTED",UPPER(TRIM(Applications!I1490))="OFFER"),1,0)</f>
        <v/>
      </c>
      <c r="E1490" s="26">
        <f>IF(AND(ISNUMBER(Applications!M1490),OR(N(Applications!O1490)&gt;0,UPPER(TRIM(Applications!I1490))="INTERVIEWING",UPPER(TRIM(Applications!I1490))="OFFER")),Applications!M1490-WEEKDAY(Applications!M1490,3),"")</f>
        <v/>
      </c>
      <c r="F1490" s="26">
        <f>IF(AND(UPPER(TRIM(Applications!I1490))="SKIPPED",ISNUMBER(Applications!A1490)),Applications!A1490-WEEKDAY(Applications!A1490,3),"")</f>
        <v/>
      </c>
      <c r="G1490" s="26">
        <f>IF(AND(UPPER(TRIM(Applications!I1490))="BOOKMARKED",ISNUMBER(Applications!A1490)),Applications!A1490-WEEKDAY(Applications!A1490,3),"")</f>
        <v/>
      </c>
      <c r="H1490" s="26">
        <f>IF(AND(UPPER(TRIM(Applications!I1490))="NOT APPLIED",ISNUMBER(Applications!A1490)),Applications!A1490-WEEKDAY(Applications!A1490,3),"")</f>
        <v/>
      </c>
      <c r="I1490" s="26">
        <f>IF(AND(UPPER(TRIM(Applications!I1490))="REJECTED",ISNUMBER(Applications!M1490)),Applications!M1490-WEEKDAY(Applications!M1490,3),"")</f>
        <v/>
      </c>
      <c r="J1490" s="26">
        <f>IF(AND(UPPER(TRIM(Applications!I1490))="OFFER",ISNUMBER(Applications!M1490)),Applications!M1490-WEEKDAY(Applications!M1490,3),"")</f>
        <v/>
      </c>
      <c r="K1490" s="26">
        <f>IF(TRIM(Applications!J1490)="","",IFERROR(LOOKUP(2,1/ISNUMBER(SEARCH($R$2:$R$25,Applications!J1490)),$S$2:$S$25),""))</f>
        <v/>
      </c>
      <c r="L1490" s="26">
        <f>IF(K1490="","",IF(COUNTIF(K$2:K1490,K1490)=1,COUNTIF(K$2:K$2000,K1490)+(2001-ROW())/100000,""))</f>
        <v/>
      </c>
      <c r="M1490" s="26">
        <f>IF(TRIM(Applications!D1490)="","",TRIM(LEFT(TRIM(Applications!D1490),FIND(",",TRIM(Applications!D1490)&amp;",")-1)))</f>
        <v/>
      </c>
      <c r="N1490" s="26">
        <f>IF(M1490="","",IF(LEN(TRIM(LEFT(TRIM(MID(TRIM(Applications!D1490),FIND(",",TRIM(Applications!D1490)&amp;",")+1,200)),FIND(",",TRIM(MID(TRIM(Applications!D1490),FIND(",",TRIM(Applications!D1490)&amp;",")+1,200))&amp;",")-1)))=2,UPPER(TRIM(LEFT(TRIM(MID(TRIM(Applications!D1490),FIND(",",TRIM(Applications!D1490)&amp;",")+1,200)),FIND(",",TRIM(MID(TRIM(Applications!D1490),FIND(",",TRIM(Applications!D1490)&amp;",")+1,200))&amp;",")-1))),IFERROR(VLOOKUP(LOWER(TRIM(LEFT(TRIM(MID(TRIM(Applications!D1490),FIND(",",TRIM(Applications!D1490)&amp;",")+1,200)),FIND(",",TRIM(MID(TRIM(Applications!D1490),FIND(",",TRIM(Applications!D1490)&amp;",")+1,200))&amp;",")-1))),$U$2:$V$67,2,FALSE),"")))</f>
        <v/>
      </c>
      <c r="O1490" s="26">
        <f>IF(M1490="","",IF(N1490="",M1490,M1490&amp;", "&amp;N1490))</f>
        <v/>
      </c>
      <c r="P1490" s="26">
        <f>IF(O1490="","",IF(COUNTIF(O$2:O1490,O1490)=1,COUNTIF(O$2:O$2000,O1490)+(2001-ROW())/100000,""))</f>
        <v/>
      </c>
    </row>
    <row r="1491">
      <c r="A1491" s="26">
        <f>IF(AND(ISNUMBER(Applications!A1491),ISNUMBER(Applications!M1491),OR(UPPER(TRIM(Applications!I1491))="INTERVIEWING",UPPER(TRIM(Applications!I1491))="REJECTED",UPPER(TRIM(Applications!I1491))="OFFER")),IF(Applications!M1491&gt;=Applications!A1491,Applications!M1491-Applications!A1491,""),"")</f>
        <v/>
      </c>
      <c r="B1491" s="26">
        <f>IF(AND(D1491=1,ISNUMBER(Applications!A1491)),WEEKDAY(Applications!A1491),"")</f>
        <v/>
      </c>
      <c r="C1491" s="27">
        <f>IF(AND(D1491=1,ISNUMBER(Applications!A1491)),Applications!A1491-WEEKDAY(Applications!A1491,3),"")</f>
        <v/>
      </c>
      <c r="D1491" s="26">
        <f>IF(OR(UPPER(TRIM(Applications!I1491))="APPLIED",UPPER(TRIM(Applications!I1491))="INTERVIEWING",UPPER(TRIM(Applications!I1491))="REJECTED",UPPER(TRIM(Applications!I1491))="OFFER"),1,0)</f>
        <v/>
      </c>
      <c r="E1491" s="26">
        <f>IF(AND(ISNUMBER(Applications!M1491),OR(N(Applications!O1491)&gt;0,UPPER(TRIM(Applications!I1491))="INTERVIEWING",UPPER(TRIM(Applications!I1491))="OFFER")),Applications!M1491-WEEKDAY(Applications!M1491,3),"")</f>
        <v/>
      </c>
      <c r="F1491" s="26">
        <f>IF(AND(UPPER(TRIM(Applications!I1491))="SKIPPED",ISNUMBER(Applications!A1491)),Applications!A1491-WEEKDAY(Applications!A1491,3),"")</f>
        <v/>
      </c>
      <c r="G1491" s="26">
        <f>IF(AND(UPPER(TRIM(Applications!I1491))="BOOKMARKED",ISNUMBER(Applications!A1491)),Applications!A1491-WEEKDAY(Applications!A1491,3),"")</f>
        <v/>
      </c>
      <c r="H1491" s="26">
        <f>IF(AND(UPPER(TRIM(Applications!I1491))="NOT APPLIED",ISNUMBER(Applications!A1491)),Applications!A1491-WEEKDAY(Applications!A1491,3),"")</f>
        <v/>
      </c>
      <c r="I1491" s="26">
        <f>IF(AND(UPPER(TRIM(Applications!I1491))="REJECTED",ISNUMBER(Applications!M1491)),Applications!M1491-WEEKDAY(Applications!M1491,3),"")</f>
        <v/>
      </c>
      <c r="J1491" s="26">
        <f>IF(AND(UPPER(TRIM(Applications!I1491))="OFFER",ISNUMBER(Applications!M1491)),Applications!M1491-WEEKDAY(Applications!M1491,3),"")</f>
        <v/>
      </c>
      <c r="K1491" s="26">
        <f>IF(TRIM(Applications!J1491)="","",IFERROR(LOOKUP(2,1/ISNUMBER(SEARCH($R$2:$R$25,Applications!J1491)),$S$2:$S$25),""))</f>
        <v/>
      </c>
      <c r="L1491" s="26">
        <f>IF(K1491="","",IF(COUNTIF(K$2:K1491,K1491)=1,COUNTIF(K$2:K$2000,K1491)+(2001-ROW())/100000,""))</f>
        <v/>
      </c>
      <c r="M1491" s="26">
        <f>IF(TRIM(Applications!D1491)="","",TRIM(LEFT(TRIM(Applications!D1491),FIND(",",TRIM(Applications!D1491)&amp;",")-1)))</f>
        <v/>
      </c>
      <c r="N1491" s="26">
        <f>IF(M1491="","",IF(LEN(TRIM(LEFT(TRIM(MID(TRIM(Applications!D1491),FIND(",",TRIM(Applications!D1491)&amp;",")+1,200)),FIND(",",TRIM(MID(TRIM(Applications!D1491),FIND(",",TRIM(Applications!D1491)&amp;",")+1,200))&amp;",")-1)))=2,UPPER(TRIM(LEFT(TRIM(MID(TRIM(Applications!D1491),FIND(",",TRIM(Applications!D1491)&amp;",")+1,200)),FIND(",",TRIM(MID(TRIM(Applications!D1491),FIND(",",TRIM(Applications!D1491)&amp;",")+1,200))&amp;",")-1))),IFERROR(VLOOKUP(LOWER(TRIM(LEFT(TRIM(MID(TRIM(Applications!D1491),FIND(",",TRIM(Applications!D1491)&amp;",")+1,200)),FIND(",",TRIM(MID(TRIM(Applications!D1491),FIND(",",TRIM(Applications!D1491)&amp;",")+1,200))&amp;",")-1))),$U$2:$V$67,2,FALSE),"")))</f>
        <v/>
      </c>
      <c r="O1491" s="26">
        <f>IF(M1491="","",IF(N1491="",M1491,M1491&amp;", "&amp;N1491))</f>
        <v/>
      </c>
      <c r="P1491" s="26">
        <f>IF(O1491="","",IF(COUNTIF(O$2:O1491,O1491)=1,COUNTIF(O$2:O$2000,O1491)+(2001-ROW())/100000,""))</f>
        <v/>
      </c>
    </row>
    <row r="1492">
      <c r="A1492" s="26">
        <f>IF(AND(ISNUMBER(Applications!A1492),ISNUMBER(Applications!M1492),OR(UPPER(TRIM(Applications!I1492))="INTERVIEWING",UPPER(TRIM(Applications!I1492))="REJECTED",UPPER(TRIM(Applications!I1492))="OFFER")),IF(Applications!M1492&gt;=Applications!A1492,Applications!M1492-Applications!A1492,""),"")</f>
        <v/>
      </c>
      <c r="B1492" s="26">
        <f>IF(AND(D1492=1,ISNUMBER(Applications!A1492)),WEEKDAY(Applications!A1492),"")</f>
        <v/>
      </c>
      <c r="C1492" s="27">
        <f>IF(AND(D1492=1,ISNUMBER(Applications!A1492)),Applications!A1492-WEEKDAY(Applications!A1492,3),"")</f>
        <v/>
      </c>
      <c r="D1492" s="26">
        <f>IF(OR(UPPER(TRIM(Applications!I1492))="APPLIED",UPPER(TRIM(Applications!I1492))="INTERVIEWING",UPPER(TRIM(Applications!I1492))="REJECTED",UPPER(TRIM(Applications!I1492))="OFFER"),1,0)</f>
        <v/>
      </c>
      <c r="E1492" s="26">
        <f>IF(AND(ISNUMBER(Applications!M1492),OR(N(Applications!O1492)&gt;0,UPPER(TRIM(Applications!I1492))="INTERVIEWING",UPPER(TRIM(Applications!I1492))="OFFER")),Applications!M1492-WEEKDAY(Applications!M1492,3),"")</f>
        <v/>
      </c>
      <c r="F1492" s="26">
        <f>IF(AND(UPPER(TRIM(Applications!I1492))="SKIPPED",ISNUMBER(Applications!A1492)),Applications!A1492-WEEKDAY(Applications!A1492,3),"")</f>
        <v/>
      </c>
      <c r="G1492" s="26">
        <f>IF(AND(UPPER(TRIM(Applications!I1492))="BOOKMARKED",ISNUMBER(Applications!A1492)),Applications!A1492-WEEKDAY(Applications!A1492,3),"")</f>
        <v/>
      </c>
      <c r="H1492" s="26">
        <f>IF(AND(UPPER(TRIM(Applications!I1492))="NOT APPLIED",ISNUMBER(Applications!A1492)),Applications!A1492-WEEKDAY(Applications!A1492,3),"")</f>
        <v/>
      </c>
      <c r="I1492" s="26">
        <f>IF(AND(UPPER(TRIM(Applications!I1492))="REJECTED",ISNUMBER(Applications!M1492)),Applications!M1492-WEEKDAY(Applications!M1492,3),"")</f>
        <v/>
      </c>
      <c r="J1492" s="26">
        <f>IF(AND(UPPER(TRIM(Applications!I1492))="OFFER",ISNUMBER(Applications!M1492)),Applications!M1492-WEEKDAY(Applications!M1492,3),"")</f>
        <v/>
      </c>
      <c r="K1492" s="26">
        <f>IF(TRIM(Applications!J1492)="","",IFERROR(LOOKUP(2,1/ISNUMBER(SEARCH($R$2:$R$25,Applications!J1492)),$S$2:$S$25),""))</f>
        <v/>
      </c>
      <c r="L1492" s="26">
        <f>IF(K1492="","",IF(COUNTIF(K$2:K1492,K1492)=1,COUNTIF(K$2:K$2000,K1492)+(2001-ROW())/100000,""))</f>
        <v/>
      </c>
      <c r="M1492" s="26">
        <f>IF(TRIM(Applications!D1492)="","",TRIM(LEFT(TRIM(Applications!D1492),FIND(",",TRIM(Applications!D1492)&amp;",")-1)))</f>
        <v/>
      </c>
      <c r="N1492" s="26">
        <f>IF(M1492="","",IF(LEN(TRIM(LEFT(TRIM(MID(TRIM(Applications!D1492),FIND(",",TRIM(Applications!D1492)&amp;",")+1,200)),FIND(",",TRIM(MID(TRIM(Applications!D1492),FIND(",",TRIM(Applications!D1492)&amp;",")+1,200))&amp;",")-1)))=2,UPPER(TRIM(LEFT(TRIM(MID(TRIM(Applications!D1492),FIND(",",TRIM(Applications!D1492)&amp;",")+1,200)),FIND(",",TRIM(MID(TRIM(Applications!D1492),FIND(",",TRIM(Applications!D1492)&amp;",")+1,200))&amp;",")-1))),IFERROR(VLOOKUP(LOWER(TRIM(LEFT(TRIM(MID(TRIM(Applications!D1492),FIND(",",TRIM(Applications!D1492)&amp;",")+1,200)),FIND(",",TRIM(MID(TRIM(Applications!D1492),FIND(",",TRIM(Applications!D1492)&amp;",")+1,200))&amp;",")-1))),$U$2:$V$67,2,FALSE),"")))</f>
        <v/>
      </c>
      <c r="O1492" s="26">
        <f>IF(M1492="","",IF(N1492="",M1492,M1492&amp;", "&amp;N1492))</f>
        <v/>
      </c>
      <c r="P1492" s="26">
        <f>IF(O1492="","",IF(COUNTIF(O$2:O1492,O1492)=1,COUNTIF(O$2:O$2000,O1492)+(2001-ROW())/100000,""))</f>
        <v/>
      </c>
    </row>
    <row r="1493">
      <c r="A1493" s="26">
        <f>IF(AND(ISNUMBER(Applications!A1493),ISNUMBER(Applications!M1493),OR(UPPER(TRIM(Applications!I1493))="INTERVIEWING",UPPER(TRIM(Applications!I1493))="REJECTED",UPPER(TRIM(Applications!I1493))="OFFER")),IF(Applications!M1493&gt;=Applications!A1493,Applications!M1493-Applications!A1493,""),"")</f>
        <v/>
      </c>
      <c r="B1493" s="26">
        <f>IF(AND(D1493=1,ISNUMBER(Applications!A1493)),WEEKDAY(Applications!A1493),"")</f>
        <v/>
      </c>
      <c r="C1493" s="27">
        <f>IF(AND(D1493=1,ISNUMBER(Applications!A1493)),Applications!A1493-WEEKDAY(Applications!A1493,3),"")</f>
        <v/>
      </c>
      <c r="D1493" s="26">
        <f>IF(OR(UPPER(TRIM(Applications!I1493))="APPLIED",UPPER(TRIM(Applications!I1493))="INTERVIEWING",UPPER(TRIM(Applications!I1493))="REJECTED",UPPER(TRIM(Applications!I1493))="OFFER"),1,0)</f>
        <v/>
      </c>
      <c r="E1493" s="26">
        <f>IF(AND(ISNUMBER(Applications!M1493),OR(N(Applications!O1493)&gt;0,UPPER(TRIM(Applications!I1493))="INTERVIEWING",UPPER(TRIM(Applications!I1493))="OFFER")),Applications!M1493-WEEKDAY(Applications!M1493,3),"")</f>
        <v/>
      </c>
      <c r="F1493" s="26">
        <f>IF(AND(UPPER(TRIM(Applications!I1493))="SKIPPED",ISNUMBER(Applications!A1493)),Applications!A1493-WEEKDAY(Applications!A1493,3),"")</f>
        <v/>
      </c>
      <c r="G1493" s="26">
        <f>IF(AND(UPPER(TRIM(Applications!I1493))="BOOKMARKED",ISNUMBER(Applications!A1493)),Applications!A1493-WEEKDAY(Applications!A1493,3),"")</f>
        <v/>
      </c>
      <c r="H1493" s="26">
        <f>IF(AND(UPPER(TRIM(Applications!I1493))="NOT APPLIED",ISNUMBER(Applications!A1493)),Applications!A1493-WEEKDAY(Applications!A1493,3),"")</f>
        <v/>
      </c>
      <c r="I1493" s="26">
        <f>IF(AND(UPPER(TRIM(Applications!I1493))="REJECTED",ISNUMBER(Applications!M1493)),Applications!M1493-WEEKDAY(Applications!M1493,3),"")</f>
        <v/>
      </c>
      <c r="J1493" s="26">
        <f>IF(AND(UPPER(TRIM(Applications!I1493))="OFFER",ISNUMBER(Applications!M1493)),Applications!M1493-WEEKDAY(Applications!M1493,3),"")</f>
        <v/>
      </c>
      <c r="K1493" s="26">
        <f>IF(TRIM(Applications!J1493)="","",IFERROR(LOOKUP(2,1/ISNUMBER(SEARCH($R$2:$R$25,Applications!J1493)),$S$2:$S$25),""))</f>
        <v/>
      </c>
      <c r="L1493" s="26">
        <f>IF(K1493="","",IF(COUNTIF(K$2:K1493,K1493)=1,COUNTIF(K$2:K$2000,K1493)+(2001-ROW())/100000,""))</f>
        <v/>
      </c>
      <c r="M1493" s="26">
        <f>IF(TRIM(Applications!D1493)="","",TRIM(LEFT(TRIM(Applications!D1493),FIND(",",TRIM(Applications!D1493)&amp;",")-1)))</f>
        <v/>
      </c>
      <c r="N1493" s="26">
        <f>IF(M1493="","",IF(LEN(TRIM(LEFT(TRIM(MID(TRIM(Applications!D1493),FIND(",",TRIM(Applications!D1493)&amp;",")+1,200)),FIND(",",TRIM(MID(TRIM(Applications!D1493),FIND(",",TRIM(Applications!D1493)&amp;",")+1,200))&amp;",")-1)))=2,UPPER(TRIM(LEFT(TRIM(MID(TRIM(Applications!D1493),FIND(",",TRIM(Applications!D1493)&amp;",")+1,200)),FIND(",",TRIM(MID(TRIM(Applications!D1493),FIND(",",TRIM(Applications!D1493)&amp;",")+1,200))&amp;",")-1))),IFERROR(VLOOKUP(LOWER(TRIM(LEFT(TRIM(MID(TRIM(Applications!D1493),FIND(",",TRIM(Applications!D1493)&amp;",")+1,200)),FIND(",",TRIM(MID(TRIM(Applications!D1493),FIND(",",TRIM(Applications!D1493)&amp;",")+1,200))&amp;",")-1))),$U$2:$V$67,2,FALSE),"")))</f>
        <v/>
      </c>
      <c r="O1493" s="26">
        <f>IF(M1493="","",IF(N1493="",M1493,M1493&amp;", "&amp;N1493))</f>
        <v/>
      </c>
      <c r="P1493" s="26">
        <f>IF(O1493="","",IF(COUNTIF(O$2:O1493,O1493)=1,COUNTIF(O$2:O$2000,O1493)+(2001-ROW())/100000,""))</f>
        <v/>
      </c>
    </row>
    <row r="1494">
      <c r="A1494" s="26">
        <f>IF(AND(ISNUMBER(Applications!A1494),ISNUMBER(Applications!M1494),OR(UPPER(TRIM(Applications!I1494))="INTERVIEWING",UPPER(TRIM(Applications!I1494))="REJECTED",UPPER(TRIM(Applications!I1494))="OFFER")),IF(Applications!M1494&gt;=Applications!A1494,Applications!M1494-Applications!A1494,""),"")</f>
        <v/>
      </c>
      <c r="B1494" s="26">
        <f>IF(AND(D1494=1,ISNUMBER(Applications!A1494)),WEEKDAY(Applications!A1494),"")</f>
        <v/>
      </c>
      <c r="C1494" s="27">
        <f>IF(AND(D1494=1,ISNUMBER(Applications!A1494)),Applications!A1494-WEEKDAY(Applications!A1494,3),"")</f>
        <v/>
      </c>
      <c r="D1494" s="26">
        <f>IF(OR(UPPER(TRIM(Applications!I1494))="APPLIED",UPPER(TRIM(Applications!I1494))="INTERVIEWING",UPPER(TRIM(Applications!I1494))="REJECTED",UPPER(TRIM(Applications!I1494))="OFFER"),1,0)</f>
        <v/>
      </c>
      <c r="E1494" s="26">
        <f>IF(AND(ISNUMBER(Applications!M1494),OR(N(Applications!O1494)&gt;0,UPPER(TRIM(Applications!I1494))="INTERVIEWING",UPPER(TRIM(Applications!I1494))="OFFER")),Applications!M1494-WEEKDAY(Applications!M1494,3),"")</f>
        <v/>
      </c>
      <c r="F1494" s="26">
        <f>IF(AND(UPPER(TRIM(Applications!I1494))="SKIPPED",ISNUMBER(Applications!A1494)),Applications!A1494-WEEKDAY(Applications!A1494,3),"")</f>
        <v/>
      </c>
      <c r="G1494" s="26">
        <f>IF(AND(UPPER(TRIM(Applications!I1494))="BOOKMARKED",ISNUMBER(Applications!A1494)),Applications!A1494-WEEKDAY(Applications!A1494,3),"")</f>
        <v/>
      </c>
      <c r="H1494" s="26">
        <f>IF(AND(UPPER(TRIM(Applications!I1494))="NOT APPLIED",ISNUMBER(Applications!A1494)),Applications!A1494-WEEKDAY(Applications!A1494,3),"")</f>
        <v/>
      </c>
      <c r="I1494" s="26">
        <f>IF(AND(UPPER(TRIM(Applications!I1494))="REJECTED",ISNUMBER(Applications!M1494)),Applications!M1494-WEEKDAY(Applications!M1494,3),"")</f>
        <v/>
      </c>
      <c r="J1494" s="26">
        <f>IF(AND(UPPER(TRIM(Applications!I1494))="OFFER",ISNUMBER(Applications!M1494)),Applications!M1494-WEEKDAY(Applications!M1494,3),"")</f>
        <v/>
      </c>
      <c r="K1494" s="26">
        <f>IF(TRIM(Applications!J1494)="","",IFERROR(LOOKUP(2,1/ISNUMBER(SEARCH($R$2:$R$25,Applications!J1494)),$S$2:$S$25),""))</f>
        <v/>
      </c>
      <c r="L1494" s="26">
        <f>IF(K1494="","",IF(COUNTIF(K$2:K1494,K1494)=1,COUNTIF(K$2:K$2000,K1494)+(2001-ROW())/100000,""))</f>
        <v/>
      </c>
      <c r="M1494" s="26">
        <f>IF(TRIM(Applications!D1494)="","",TRIM(LEFT(TRIM(Applications!D1494),FIND(",",TRIM(Applications!D1494)&amp;",")-1)))</f>
        <v/>
      </c>
      <c r="N1494" s="26">
        <f>IF(M1494="","",IF(LEN(TRIM(LEFT(TRIM(MID(TRIM(Applications!D1494),FIND(",",TRIM(Applications!D1494)&amp;",")+1,200)),FIND(",",TRIM(MID(TRIM(Applications!D1494),FIND(",",TRIM(Applications!D1494)&amp;",")+1,200))&amp;",")-1)))=2,UPPER(TRIM(LEFT(TRIM(MID(TRIM(Applications!D1494),FIND(",",TRIM(Applications!D1494)&amp;",")+1,200)),FIND(",",TRIM(MID(TRIM(Applications!D1494),FIND(",",TRIM(Applications!D1494)&amp;",")+1,200))&amp;",")-1))),IFERROR(VLOOKUP(LOWER(TRIM(LEFT(TRIM(MID(TRIM(Applications!D1494),FIND(",",TRIM(Applications!D1494)&amp;",")+1,200)),FIND(",",TRIM(MID(TRIM(Applications!D1494),FIND(",",TRIM(Applications!D1494)&amp;",")+1,200))&amp;",")-1))),$U$2:$V$67,2,FALSE),"")))</f>
        <v/>
      </c>
      <c r="O1494" s="26">
        <f>IF(M1494="","",IF(N1494="",M1494,M1494&amp;", "&amp;N1494))</f>
        <v/>
      </c>
      <c r="P1494" s="26">
        <f>IF(O1494="","",IF(COUNTIF(O$2:O1494,O1494)=1,COUNTIF(O$2:O$2000,O1494)+(2001-ROW())/100000,""))</f>
        <v/>
      </c>
    </row>
    <row r="1495">
      <c r="A1495" s="26">
        <f>IF(AND(ISNUMBER(Applications!A1495),ISNUMBER(Applications!M1495),OR(UPPER(TRIM(Applications!I1495))="INTERVIEWING",UPPER(TRIM(Applications!I1495))="REJECTED",UPPER(TRIM(Applications!I1495))="OFFER")),IF(Applications!M1495&gt;=Applications!A1495,Applications!M1495-Applications!A1495,""),"")</f>
        <v/>
      </c>
      <c r="B1495" s="26">
        <f>IF(AND(D1495=1,ISNUMBER(Applications!A1495)),WEEKDAY(Applications!A1495),"")</f>
        <v/>
      </c>
      <c r="C1495" s="27">
        <f>IF(AND(D1495=1,ISNUMBER(Applications!A1495)),Applications!A1495-WEEKDAY(Applications!A1495,3),"")</f>
        <v/>
      </c>
      <c r="D1495" s="26">
        <f>IF(OR(UPPER(TRIM(Applications!I1495))="APPLIED",UPPER(TRIM(Applications!I1495))="INTERVIEWING",UPPER(TRIM(Applications!I1495))="REJECTED",UPPER(TRIM(Applications!I1495))="OFFER"),1,0)</f>
        <v/>
      </c>
      <c r="E1495" s="26">
        <f>IF(AND(ISNUMBER(Applications!M1495),OR(N(Applications!O1495)&gt;0,UPPER(TRIM(Applications!I1495))="INTERVIEWING",UPPER(TRIM(Applications!I1495))="OFFER")),Applications!M1495-WEEKDAY(Applications!M1495,3),"")</f>
        <v/>
      </c>
      <c r="F1495" s="26">
        <f>IF(AND(UPPER(TRIM(Applications!I1495))="SKIPPED",ISNUMBER(Applications!A1495)),Applications!A1495-WEEKDAY(Applications!A1495,3),"")</f>
        <v/>
      </c>
      <c r="G1495" s="26">
        <f>IF(AND(UPPER(TRIM(Applications!I1495))="BOOKMARKED",ISNUMBER(Applications!A1495)),Applications!A1495-WEEKDAY(Applications!A1495,3),"")</f>
        <v/>
      </c>
      <c r="H1495" s="26">
        <f>IF(AND(UPPER(TRIM(Applications!I1495))="NOT APPLIED",ISNUMBER(Applications!A1495)),Applications!A1495-WEEKDAY(Applications!A1495,3),"")</f>
        <v/>
      </c>
      <c r="I1495" s="26">
        <f>IF(AND(UPPER(TRIM(Applications!I1495))="REJECTED",ISNUMBER(Applications!M1495)),Applications!M1495-WEEKDAY(Applications!M1495,3),"")</f>
        <v/>
      </c>
      <c r="J1495" s="26">
        <f>IF(AND(UPPER(TRIM(Applications!I1495))="OFFER",ISNUMBER(Applications!M1495)),Applications!M1495-WEEKDAY(Applications!M1495,3),"")</f>
        <v/>
      </c>
      <c r="K1495" s="26">
        <f>IF(TRIM(Applications!J1495)="","",IFERROR(LOOKUP(2,1/ISNUMBER(SEARCH($R$2:$R$25,Applications!J1495)),$S$2:$S$25),""))</f>
        <v/>
      </c>
      <c r="L1495" s="26">
        <f>IF(K1495="","",IF(COUNTIF(K$2:K1495,K1495)=1,COUNTIF(K$2:K$2000,K1495)+(2001-ROW())/100000,""))</f>
        <v/>
      </c>
      <c r="M1495" s="26">
        <f>IF(TRIM(Applications!D1495)="","",TRIM(LEFT(TRIM(Applications!D1495),FIND(",",TRIM(Applications!D1495)&amp;",")-1)))</f>
        <v/>
      </c>
      <c r="N1495" s="26">
        <f>IF(M1495="","",IF(LEN(TRIM(LEFT(TRIM(MID(TRIM(Applications!D1495),FIND(",",TRIM(Applications!D1495)&amp;",")+1,200)),FIND(",",TRIM(MID(TRIM(Applications!D1495),FIND(",",TRIM(Applications!D1495)&amp;",")+1,200))&amp;",")-1)))=2,UPPER(TRIM(LEFT(TRIM(MID(TRIM(Applications!D1495),FIND(",",TRIM(Applications!D1495)&amp;",")+1,200)),FIND(",",TRIM(MID(TRIM(Applications!D1495),FIND(",",TRIM(Applications!D1495)&amp;",")+1,200))&amp;",")-1))),IFERROR(VLOOKUP(LOWER(TRIM(LEFT(TRIM(MID(TRIM(Applications!D1495),FIND(",",TRIM(Applications!D1495)&amp;",")+1,200)),FIND(",",TRIM(MID(TRIM(Applications!D1495),FIND(",",TRIM(Applications!D1495)&amp;",")+1,200))&amp;",")-1))),$U$2:$V$67,2,FALSE),"")))</f>
        <v/>
      </c>
      <c r="O1495" s="26">
        <f>IF(M1495="","",IF(N1495="",M1495,M1495&amp;", "&amp;N1495))</f>
        <v/>
      </c>
      <c r="P1495" s="26">
        <f>IF(O1495="","",IF(COUNTIF(O$2:O1495,O1495)=1,COUNTIF(O$2:O$2000,O1495)+(2001-ROW())/100000,""))</f>
        <v/>
      </c>
    </row>
    <row r="1496">
      <c r="A1496" s="26">
        <f>IF(AND(ISNUMBER(Applications!A1496),ISNUMBER(Applications!M1496),OR(UPPER(TRIM(Applications!I1496))="INTERVIEWING",UPPER(TRIM(Applications!I1496))="REJECTED",UPPER(TRIM(Applications!I1496))="OFFER")),IF(Applications!M1496&gt;=Applications!A1496,Applications!M1496-Applications!A1496,""),"")</f>
        <v/>
      </c>
      <c r="B1496" s="26">
        <f>IF(AND(D1496=1,ISNUMBER(Applications!A1496)),WEEKDAY(Applications!A1496),"")</f>
        <v/>
      </c>
      <c r="C1496" s="27">
        <f>IF(AND(D1496=1,ISNUMBER(Applications!A1496)),Applications!A1496-WEEKDAY(Applications!A1496,3),"")</f>
        <v/>
      </c>
      <c r="D1496" s="26">
        <f>IF(OR(UPPER(TRIM(Applications!I1496))="APPLIED",UPPER(TRIM(Applications!I1496))="INTERVIEWING",UPPER(TRIM(Applications!I1496))="REJECTED",UPPER(TRIM(Applications!I1496))="OFFER"),1,0)</f>
        <v/>
      </c>
      <c r="E1496" s="26">
        <f>IF(AND(ISNUMBER(Applications!M1496),OR(N(Applications!O1496)&gt;0,UPPER(TRIM(Applications!I1496))="INTERVIEWING",UPPER(TRIM(Applications!I1496))="OFFER")),Applications!M1496-WEEKDAY(Applications!M1496,3),"")</f>
        <v/>
      </c>
      <c r="F1496" s="26">
        <f>IF(AND(UPPER(TRIM(Applications!I1496))="SKIPPED",ISNUMBER(Applications!A1496)),Applications!A1496-WEEKDAY(Applications!A1496,3),"")</f>
        <v/>
      </c>
      <c r="G1496" s="26">
        <f>IF(AND(UPPER(TRIM(Applications!I1496))="BOOKMARKED",ISNUMBER(Applications!A1496)),Applications!A1496-WEEKDAY(Applications!A1496,3),"")</f>
        <v/>
      </c>
      <c r="H1496" s="26">
        <f>IF(AND(UPPER(TRIM(Applications!I1496))="NOT APPLIED",ISNUMBER(Applications!A1496)),Applications!A1496-WEEKDAY(Applications!A1496,3),"")</f>
        <v/>
      </c>
      <c r="I1496" s="26">
        <f>IF(AND(UPPER(TRIM(Applications!I1496))="REJECTED",ISNUMBER(Applications!M1496)),Applications!M1496-WEEKDAY(Applications!M1496,3),"")</f>
        <v/>
      </c>
      <c r="J1496" s="26">
        <f>IF(AND(UPPER(TRIM(Applications!I1496))="OFFER",ISNUMBER(Applications!M1496)),Applications!M1496-WEEKDAY(Applications!M1496,3),"")</f>
        <v/>
      </c>
      <c r="K1496" s="26">
        <f>IF(TRIM(Applications!J1496)="","",IFERROR(LOOKUP(2,1/ISNUMBER(SEARCH($R$2:$R$25,Applications!J1496)),$S$2:$S$25),""))</f>
        <v/>
      </c>
      <c r="L1496" s="26">
        <f>IF(K1496="","",IF(COUNTIF(K$2:K1496,K1496)=1,COUNTIF(K$2:K$2000,K1496)+(2001-ROW())/100000,""))</f>
        <v/>
      </c>
      <c r="M1496" s="26">
        <f>IF(TRIM(Applications!D1496)="","",TRIM(LEFT(TRIM(Applications!D1496),FIND(",",TRIM(Applications!D1496)&amp;",")-1)))</f>
        <v/>
      </c>
      <c r="N1496" s="26">
        <f>IF(M1496="","",IF(LEN(TRIM(LEFT(TRIM(MID(TRIM(Applications!D1496),FIND(",",TRIM(Applications!D1496)&amp;",")+1,200)),FIND(",",TRIM(MID(TRIM(Applications!D1496),FIND(",",TRIM(Applications!D1496)&amp;",")+1,200))&amp;",")-1)))=2,UPPER(TRIM(LEFT(TRIM(MID(TRIM(Applications!D1496),FIND(",",TRIM(Applications!D1496)&amp;",")+1,200)),FIND(",",TRIM(MID(TRIM(Applications!D1496),FIND(",",TRIM(Applications!D1496)&amp;",")+1,200))&amp;",")-1))),IFERROR(VLOOKUP(LOWER(TRIM(LEFT(TRIM(MID(TRIM(Applications!D1496),FIND(",",TRIM(Applications!D1496)&amp;",")+1,200)),FIND(",",TRIM(MID(TRIM(Applications!D1496),FIND(",",TRIM(Applications!D1496)&amp;",")+1,200))&amp;",")-1))),$U$2:$V$67,2,FALSE),"")))</f>
        <v/>
      </c>
      <c r="O1496" s="26">
        <f>IF(M1496="","",IF(N1496="",M1496,M1496&amp;", "&amp;N1496))</f>
        <v/>
      </c>
      <c r="P1496" s="26">
        <f>IF(O1496="","",IF(COUNTIF(O$2:O1496,O1496)=1,COUNTIF(O$2:O$2000,O1496)+(2001-ROW())/100000,""))</f>
        <v/>
      </c>
    </row>
    <row r="1497">
      <c r="A1497" s="26">
        <f>IF(AND(ISNUMBER(Applications!A1497),ISNUMBER(Applications!M1497),OR(UPPER(TRIM(Applications!I1497))="INTERVIEWING",UPPER(TRIM(Applications!I1497))="REJECTED",UPPER(TRIM(Applications!I1497))="OFFER")),IF(Applications!M1497&gt;=Applications!A1497,Applications!M1497-Applications!A1497,""),"")</f>
        <v/>
      </c>
      <c r="B1497" s="26">
        <f>IF(AND(D1497=1,ISNUMBER(Applications!A1497)),WEEKDAY(Applications!A1497),"")</f>
        <v/>
      </c>
      <c r="C1497" s="27">
        <f>IF(AND(D1497=1,ISNUMBER(Applications!A1497)),Applications!A1497-WEEKDAY(Applications!A1497,3),"")</f>
        <v/>
      </c>
      <c r="D1497" s="26">
        <f>IF(OR(UPPER(TRIM(Applications!I1497))="APPLIED",UPPER(TRIM(Applications!I1497))="INTERVIEWING",UPPER(TRIM(Applications!I1497))="REJECTED",UPPER(TRIM(Applications!I1497))="OFFER"),1,0)</f>
        <v/>
      </c>
      <c r="E1497" s="26">
        <f>IF(AND(ISNUMBER(Applications!M1497),OR(N(Applications!O1497)&gt;0,UPPER(TRIM(Applications!I1497))="INTERVIEWING",UPPER(TRIM(Applications!I1497))="OFFER")),Applications!M1497-WEEKDAY(Applications!M1497,3),"")</f>
        <v/>
      </c>
      <c r="F1497" s="26">
        <f>IF(AND(UPPER(TRIM(Applications!I1497))="SKIPPED",ISNUMBER(Applications!A1497)),Applications!A1497-WEEKDAY(Applications!A1497,3),"")</f>
        <v/>
      </c>
      <c r="G1497" s="26">
        <f>IF(AND(UPPER(TRIM(Applications!I1497))="BOOKMARKED",ISNUMBER(Applications!A1497)),Applications!A1497-WEEKDAY(Applications!A1497,3),"")</f>
        <v/>
      </c>
      <c r="H1497" s="26">
        <f>IF(AND(UPPER(TRIM(Applications!I1497))="NOT APPLIED",ISNUMBER(Applications!A1497)),Applications!A1497-WEEKDAY(Applications!A1497,3),"")</f>
        <v/>
      </c>
      <c r="I1497" s="26">
        <f>IF(AND(UPPER(TRIM(Applications!I1497))="REJECTED",ISNUMBER(Applications!M1497)),Applications!M1497-WEEKDAY(Applications!M1497,3),"")</f>
        <v/>
      </c>
      <c r="J1497" s="26">
        <f>IF(AND(UPPER(TRIM(Applications!I1497))="OFFER",ISNUMBER(Applications!M1497)),Applications!M1497-WEEKDAY(Applications!M1497,3),"")</f>
        <v/>
      </c>
      <c r="K1497" s="26">
        <f>IF(TRIM(Applications!J1497)="","",IFERROR(LOOKUP(2,1/ISNUMBER(SEARCH($R$2:$R$25,Applications!J1497)),$S$2:$S$25),""))</f>
        <v/>
      </c>
      <c r="L1497" s="26">
        <f>IF(K1497="","",IF(COUNTIF(K$2:K1497,K1497)=1,COUNTIF(K$2:K$2000,K1497)+(2001-ROW())/100000,""))</f>
        <v/>
      </c>
      <c r="M1497" s="26">
        <f>IF(TRIM(Applications!D1497)="","",TRIM(LEFT(TRIM(Applications!D1497),FIND(",",TRIM(Applications!D1497)&amp;",")-1)))</f>
        <v/>
      </c>
      <c r="N1497" s="26">
        <f>IF(M1497="","",IF(LEN(TRIM(LEFT(TRIM(MID(TRIM(Applications!D1497),FIND(",",TRIM(Applications!D1497)&amp;",")+1,200)),FIND(",",TRIM(MID(TRIM(Applications!D1497),FIND(",",TRIM(Applications!D1497)&amp;",")+1,200))&amp;",")-1)))=2,UPPER(TRIM(LEFT(TRIM(MID(TRIM(Applications!D1497),FIND(",",TRIM(Applications!D1497)&amp;",")+1,200)),FIND(",",TRIM(MID(TRIM(Applications!D1497),FIND(",",TRIM(Applications!D1497)&amp;",")+1,200))&amp;",")-1))),IFERROR(VLOOKUP(LOWER(TRIM(LEFT(TRIM(MID(TRIM(Applications!D1497),FIND(",",TRIM(Applications!D1497)&amp;",")+1,200)),FIND(",",TRIM(MID(TRIM(Applications!D1497),FIND(",",TRIM(Applications!D1497)&amp;",")+1,200))&amp;",")-1))),$U$2:$V$67,2,FALSE),"")))</f>
        <v/>
      </c>
      <c r="O1497" s="26">
        <f>IF(M1497="","",IF(N1497="",M1497,M1497&amp;", "&amp;N1497))</f>
        <v/>
      </c>
      <c r="P1497" s="26">
        <f>IF(O1497="","",IF(COUNTIF(O$2:O1497,O1497)=1,COUNTIF(O$2:O$2000,O1497)+(2001-ROW())/100000,""))</f>
        <v/>
      </c>
    </row>
    <row r="1498">
      <c r="A1498" s="26">
        <f>IF(AND(ISNUMBER(Applications!A1498),ISNUMBER(Applications!M1498),OR(UPPER(TRIM(Applications!I1498))="INTERVIEWING",UPPER(TRIM(Applications!I1498))="REJECTED",UPPER(TRIM(Applications!I1498))="OFFER")),IF(Applications!M1498&gt;=Applications!A1498,Applications!M1498-Applications!A1498,""),"")</f>
        <v/>
      </c>
      <c r="B1498" s="26">
        <f>IF(AND(D1498=1,ISNUMBER(Applications!A1498)),WEEKDAY(Applications!A1498),"")</f>
        <v/>
      </c>
      <c r="C1498" s="27">
        <f>IF(AND(D1498=1,ISNUMBER(Applications!A1498)),Applications!A1498-WEEKDAY(Applications!A1498,3),"")</f>
        <v/>
      </c>
      <c r="D1498" s="26">
        <f>IF(OR(UPPER(TRIM(Applications!I1498))="APPLIED",UPPER(TRIM(Applications!I1498))="INTERVIEWING",UPPER(TRIM(Applications!I1498))="REJECTED",UPPER(TRIM(Applications!I1498))="OFFER"),1,0)</f>
        <v/>
      </c>
      <c r="E1498" s="26">
        <f>IF(AND(ISNUMBER(Applications!M1498),OR(N(Applications!O1498)&gt;0,UPPER(TRIM(Applications!I1498))="INTERVIEWING",UPPER(TRIM(Applications!I1498))="OFFER")),Applications!M1498-WEEKDAY(Applications!M1498,3),"")</f>
        <v/>
      </c>
      <c r="F1498" s="26">
        <f>IF(AND(UPPER(TRIM(Applications!I1498))="SKIPPED",ISNUMBER(Applications!A1498)),Applications!A1498-WEEKDAY(Applications!A1498,3),"")</f>
        <v/>
      </c>
      <c r="G1498" s="26">
        <f>IF(AND(UPPER(TRIM(Applications!I1498))="BOOKMARKED",ISNUMBER(Applications!A1498)),Applications!A1498-WEEKDAY(Applications!A1498,3),"")</f>
        <v/>
      </c>
      <c r="H1498" s="26">
        <f>IF(AND(UPPER(TRIM(Applications!I1498))="NOT APPLIED",ISNUMBER(Applications!A1498)),Applications!A1498-WEEKDAY(Applications!A1498,3),"")</f>
        <v/>
      </c>
      <c r="I1498" s="26">
        <f>IF(AND(UPPER(TRIM(Applications!I1498))="REJECTED",ISNUMBER(Applications!M1498)),Applications!M1498-WEEKDAY(Applications!M1498,3),"")</f>
        <v/>
      </c>
      <c r="J1498" s="26">
        <f>IF(AND(UPPER(TRIM(Applications!I1498))="OFFER",ISNUMBER(Applications!M1498)),Applications!M1498-WEEKDAY(Applications!M1498,3),"")</f>
        <v/>
      </c>
      <c r="K1498" s="26">
        <f>IF(TRIM(Applications!J1498)="","",IFERROR(LOOKUP(2,1/ISNUMBER(SEARCH($R$2:$R$25,Applications!J1498)),$S$2:$S$25),""))</f>
        <v/>
      </c>
      <c r="L1498" s="26">
        <f>IF(K1498="","",IF(COUNTIF(K$2:K1498,K1498)=1,COUNTIF(K$2:K$2000,K1498)+(2001-ROW())/100000,""))</f>
        <v/>
      </c>
      <c r="M1498" s="26">
        <f>IF(TRIM(Applications!D1498)="","",TRIM(LEFT(TRIM(Applications!D1498),FIND(",",TRIM(Applications!D1498)&amp;",")-1)))</f>
        <v/>
      </c>
      <c r="N1498" s="26">
        <f>IF(M1498="","",IF(LEN(TRIM(LEFT(TRIM(MID(TRIM(Applications!D1498),FIND(",",TRIM(Applications!D1498)&amp;",")+1,200)),FIND(",",TRIM(MID(TRIM(Applications!D1498),FIND(",",TRIM(Applications!D1498)&amp;",")+1,200))&amp;",")-1)))=2,UPPER(TRIM(LEFT(TRIM(MID(TRIM(Applications!D1498),FIND(",",TRIM(Applications!D1498)&amp;",")+1,200)),FIND(",",TRIM(MID(TRIM(Applications!D1498),FIND(",",TRIM(Applications!D1498)&amp;",")+1,200))&amp;",")-1))),IFERROR(VLOOKUP(LOWER(TRIM(LEFT(TRIM(MID(TRIM(Applications!D1498),FIND(",",TRIM(Applications!D1498)&amp;",")+1,200)),FIND(",",TRIM(MID(TRIM(Applications!D1498),FIND(",",TRIM(Applications!D1498)&amp;",")+1,200))&amp;",")-1))),$U$2:$V$67,2,FALSE),"")))</f>
        <v/>
      </c>
      <c r="O1498" s="26">
        <f>IF(M1498="","",IF(N1498="",M1498,M1498&amp;", "&amp;N1498))</f>
        <v/>
      </c>
      <c r="P1498" s="26">
        <f>IF(O1498="","",IF(COUNTIF(O$2:O1498,O1498)=1,COUNTIF(O$2:O$2000,O1498)+(2001-ROW())/100000,""))</f>
        <v/>
      </c>
    </row>
    <row r="1499">
      <c r="A1499" s="26">
        <f>IF(AND(ISNUMBER(Applications!A1499),ISNUMBER(Applications!M1499),OR(UPPER(TRIM(Applications!I1499))="INTERVIEWING",UPPER(TRIM(Applications!I1499))="REJECTED",UPPER(TRIM(Applications!I1499))="OFFER")),IF(Applications!M1499&gt;=Applications!A1499,Applications!M1499-Applications!A1499,""),"")</f>
        <v/>
      </c>
      <c r="B1499" s="26">
        <f>IF(AND(D1499=1,ISNUMBER(Applications!A1499)),WEEKDAY(Applications!A1499),"")</f>
        <v/>
      </c>
      <c r="C1499" s="27">
        <f>IF(AND(D1499=1,ISNUMBER(Applications!A1499)),Applications!A1499-WEEKDAY(Applications!A1499,3),"")</f>
        <v/>
      </c>
      <c r="D1499" s="26">
        <f>IF(OR(UPPER(TRIM(Applications!I1499))="APPLIED",UPPER(TRIM(Applications!I1499))="INTERVIEWING",UPPER(TRIM(Applications!I1499))="REJECTED",UPPER(TRIM(Applications!I1499))="OFFER"),1,0)</f>
        <v/>
      </c>
      <c r="E1499" s="26">
        <f>IF(AND(ISNUMBER(Applications!M1499),OR(N(Applications!O1499)&gt;0,UPPER(TRIM(Applications!I1499))="INTERVIEWING",UPPER(TRIM(Applications!I1499))="OFFER")),Applications!M1499-WEEKDAY(Applications!M1499,3),"")</f>
        <v/>
      </c>
      <c r="F1499" s="26">
        <f>IF(AND(UPPER(TRIM(Applications!I1499))="SKIPPED",ISNUMBER(Applications!A1499)),Applications!A1499-WEEKDAY(Applications!A1499,3),"")</f>
        <v/>
      </c>
      <c r="G1499" s="26">
        <f>IF(AND(UPPER(TRIM(Applications!I1499))="BOOKMARKED",ISNUMBER(Applications!A1499)),Applications!A1499-WEEKDAY(Applications!A1499,3),"")</f>
        <v/>
      </c>
      <c r="H1499" s="26">
        <f>IF(AND(UPPER(TRIM(Applications!I1499))="NOT APPLIED",ISNUMBER(Applications!A1499)),Applications!A1499-WEEKDAY(Applications!A1499,3),"")</f>
        <v/>
      </c>
      <c r="I1499" s="26">
        <f>IF(AND(UPPER(TRIM(Applications!I1499))="REJECTED",ISNUMBER(Applications!M1499)),Applications!M1499-WEEKDAY(Applications!M1499,3),"")</f>
        <v/>
      </c>
      <c r="J1499" s="26">
        <f>IF(AND(UPPER(TRIM(Applications!I1499))="OFFER",ISNUMBER(Applications!M1499)),Applications!M1499-WEEKDAY(Applications!M1499,3),"")</f>
        <v/>
      </c>
      <c r="K1499" s="26">
        <f>IF(TRIM(Applications!J1499)="","",IFERROR(LOOKUP(2,1/ISNUMBER(SEARCH($R$2:$R$25,Applications!J1499)),$S$2:$S$25),""))</f>
        <v/>
      </c>
      <c r="L1499" s="26">
        <f>IF(K1499="","",IF(COUNTIF(K$2:K1499,K1499)=1,COUNTIF(K$2:K$2000,K1499)+(2001-ROW())/100000,""))</f>
        <v/>
      </c>
      <c r="M1499" s="26">
        <f>IF(TRIM(Applications!D1499)="","",TRIM(LEFT(TRIM(Applications!D1499),FIND(",",TRIM(Applications!D1499)&amp;",")-1)))</f>
        <v/>
      </c>
      <c r="N1499" s="26">
        <f>IF(M1499="","",IF(LEN(TRIM(LEFT(TRIM(MID(TRIM(Applications!D1499),FIND(",",TRIM(Applications!D1499)&amp;",")+1,200)),FIND(",",TRIM(MID(TRIM(Applications!D1499),FIND(",",TRIM(Applications!D1499)&amp;",")+1,200))&amp;",")-1)))=2,UPPER(TRIM(LEFT(TRIM(MID(TRIM(Applications!D1499),FIND(",",TRIM(Applications!D1499)&amp;",")+1,200)),FIND(",",TRIM(MID(TRIM(Applications!D1499),FIND(",",TRIM(Applications!D1499)&amp;",")+1,200))&amp;",")-1))),IFERROR(VLOOKUP(LOWER(TRIM(LEFT(TRIM(MID(TRIM(Applications!D1499),FIND(",",TRIM(Applications!D1499)&amp;",")+1,200)),FIND(",",TRIM(MID(TRIM(Applications!D1499),FIND(",",TRIM(Applications!D1499)&amp;",")+1,200))&amp;",")-1))),$U$2:$V$67,2,FALSE),"")))</f>
        <v/>
      </c>
      <c r="O1499" s="26">
        <f>IF(M1499="","",IF(N1499="",M1499,M1499&amp;", "&amp;N1499))</f>
        <v/>
      </c>
      <c r="P1499" s="26">
        <f>IF(O1499="","",IF(COUNTIF(O$2:O1499,O1499)=1,COUNTIF(O$2:O$2000,O1499)+(2001-ROW())/100000,""))</f>
        <v/>
      </c>
    </row>
    <row r="1500">
      <c r="A1500" s="26">
        <f>IF(AND(ISNUMBER(Applications!A1500),ISNUMBER(Applications!M1500),OR(UPPER(TRIM(Applications!I1500))="INTERVIEWING",UPPER(TRIM(Applications!I1500))="REJECTED",UPPER(TRIM(Applications!I1500))="OFFER")),IF(Applications!M1500&gt;=Applications!A1500,Applications!M1500-Applications!A1500,""),"")</f>
        <v/>
      </c>
      <c r="B1500" s="26">
        <f>IF(AND(D1500=1,ISNUMBER(Applications!A1500)),WEEKDAY(Applications!A1500),"")</f>
        <v/>
      </c>
      <c r="C1500" s="27">
        <f>IF(AND(D1500=1,ISNUMBER(Applications!A1500)),Applications!A1500-WEEKDAY(Applications!A1500,3),"")</f>
        <v/>
      </c>
      <c r="D1500" s="26">
        <f>IF(OR(UPPER(TRIM(Applications!I1500))="APPLIED",UPPER(TRIM(Applications!I1500))="INTERVIEWING",UPPER(TRIM(Applications!I1500))="REJECTED",UPPER(TRIM(Applications!I1500))="OFFER"),1,0)</f>
        <v/>
      </c>
      <c r="E1500" s="26">
        <f>IF(AND(ISNUMBER(Applications!M1500),OR(N(Applications!O1500)&gt;0,UPPER(TRIM(Applications!I1500))="INTERVIEWING",UPPER(TRIM(Applications!I1500))="OFFER")),Applications!M1500-WEEKDAY(Applications!M1500,3),"")</f>
        <v/>
      </c>
      <c r="F1500" s="26">
        <f>IF(AND(UPPER(TRIM(Applications!I1500))="SKIPPED",ISNUMBER(Applications!A1500)),Applications!A1500-WEEKDAY(Applications!A1500,3),"")</f>
        <v/>
      </c>
      <c r="G1500" s="26">
        <f>IF(AND(UPPER(TRIM(Applications!I1500))="BOOKMARKED",ISNUMBER(Applications!A1500)),Applications!A1500-WEEKDAY(Applications!A1500,3),"")</f>
        <v/>
      </c>
      <c r="H1500" s="26">
        <f>IF(AND(UPPER(TRIM(Applications!I1500))="NOT APPLIED",ISNUMBER(Applications!A1500)),Applications!A1500-WEEKDAY(Applications!A1500,3),"")</f>
        <v/>
      </c>
      <c r="I1500" s="26">
        <f>IF(AND(UPPER(TRIM(Applications!I1500))="REJECTED",ISNUMBER(Applications!M1500)),Applications!M1500-WEEKDAY(Applications!M1500,3),"")</f>
        <v/>
      </c>
      <c r="J1500" s="26">
        <f>IF(AND(UPPER(TRIM(Applications!I1500))="OFFER",ISNUMBER(Applications!M1500)),Applications!M1500-WEEKDAY(Applications!M1500,3),"")</f>
        <v/>
      </c>
      <c r="K1500" s="26">
        <f>IF(TRIM(Applications!J1500)="","",IFERROR(LOOKUP(2,1/ISNUMBER(SEARCH($R$2:$R$25,Applications!J1500)),$S$2:$S$25),""))</f>
        <v/>
      </c>
      <c r="L1500" s="26">
        <f>IF(K1500="","",IF(COUNTIF(K$2:K1500,K1500)=1,COUNTIF(K$2:K$2000,K1500)+(2001-ROW())/100000,""))</f>
        <v/>
      </c>
      <c r="M1500" s="26">
        <f>IF(TRIM(Applications!D1500)="","",TRIM(LEFT(TRIM(Applications!D1500),FIND(",",TRIM(Applications!D1500)&amp;",")-1)))</f>
        <v/>
      </c>
      <c r="N1500" s="26">
        <f>IF(M1500="","",IF(LEN(TRIM(LEFT(TRIM(MID(TRIM(Applications!D1500),FIND(",",TRIM(Applications!D1500)&amp;",")+1,200)),FIND(",",TRIM(MID(TRIM(Applications!D1500),FIND(",",TRIM(Applications!D1500)&amp;",")+1,200))&amp;",")-1)))=2,UPPER(TRIM(LEFT(TRIM(MID(TRIM(Applications!D1500),FIND(",",TRIM(Applications!D1500)&amp;",")+1,200)),FIND(",",TRIM(MID(TRIM(Applications!D1500),FIND(",",TRIM(Applications!D1500)&amp;",")+1,200))&amp;",")-1))),IFERROR(VLOOKUP(LOWER(TRIM(LEFT(TRIM(MID(TRIM(Applications!D1500),FIND(",",TRIM(Applications!D1500)&amp;",")+1,200)),FIND(",",TRIM(MID(TRIM(Applications!D1500),FIND(",",TRIM(Applications!D1500)&amp;",")+1,200))&amp;",")-1))),$U$2:$V$67,2,FALSE),"")))</f>
        <v/>
      </c>
      <c r="O1500" s="26">
        <f>IF(M1500="","",IF(N1500="",M1500,M1500&amp;", "&amp;N1500))</f>
        <v/>
      </c>
      <c r="P1500" s="26">
        <f>IF(O1500="","",IF(COUNTIF(O$2:O1500,O1500)=1,COUNTIF(O$2:O$2000,O1500)+(2001-ROW())/100000,""))</f>
        <v/>
      </c>
    </row>
    <row r="1501">
      <c r="A1501" s="26">
        <f>IF(AND(ISNUMBER(Applications!A1501),ISNUMBER(Applications!M1501),OR(UPPER(TRIM(Applications!I1501))="INTERVIEWING",UPPER(TRIM(Applications!I1501))="REJECTED",UPPER(TRIM(Applications!I1501))="OFFER")),IF(Applications!M1501&gt;=Applications!A1501,Applications!M1501-Applications!A1501,""),"")</f>
        <v/>
      </c>
      <c r="B1501" s="26">
        <f>IF(AND(D1501=1,ISNUMBER(Applications!A1501)),WEEKDAY(Applications!A1501),"")</f>
        <v/>
      </c>
      <c r="C1501" s="27">
        <f>IF(AND(D1501=1,ISNUMBER(Applications!A1501)),Applications!A1501-WEEKDAY(Applications!A1501,3),"")</f>
        <v/>
      </c>
      <c r="D1501" s="26">
        <f>IF(OR(UPPER(TRIM(Applications!I1501))="APPLIED",UPPER(TRIM(Applications!I1501))="INTERVIEWING",UPPER(TRIM(Applications!I1501))="REJECTED",UPPER(TRIM(Applications!I1501))="OFFER"),1,0)</f>
        <v/>
      </c>
      <c r="E1501" s="26">
        <f>IF(AND(ISNUMBER(Applications!M1501),OR(N(Applications!O1501)&gt;0,UPPER(TRIM(Applications!I1501))="INTERVIEWING",UPPER(TRIM(Applications!I1501))="OFFER")),Applications!M1501-WEEKDAY(Applications!M1501,3),"")</f>
        <v/>
      </c>
      <c r="F1501" s="26">
        <f>IF(AND(UPPER(TRIM(Applications!I1501))="SKIPPED",ISNUMBER(Applications!A1501)),Applications!A1501-WEEKDAY(Applications!A1501,3),"")</f>
        <v/>
      </c>
      <c r="G1501" s="26">
        <f>IF(AND(UPPER(TRIM(Applications!I1501))="BOOKMARKED",ISNUMBER(Applications!A1501)),Applications!A1501-WEEKDAY(Applications!A1501,3),"")</f>
        <v/>
      </c>
      <c r="H1501" s="26">
        <f>IF(AND(UPPER(TRIM(Applications!I1501))="NOT APPLIED",ISNUMBER(Applications!A1501)),Applications!A1501-WEEKDAY(Applications!A1501,3),"")</f>
        <v/>
      </c>
      <c r="I1501" s="26">
        <f>IF(AND(UPPER(TRIM(Applications!I1501))="REJECTED",ISNUMBER(Applications!M1501)),Applications!M1501-WEEKDAY(Applications!M1501,3),"")</f>
        <v/>
      </c>
      <c r="J1501" s="26">
        <f>IF(AND(UPPER(TRIM(Applications!I1501))="OFFER",ISNUMBER(Applications!M1501)),Applications!M1501-WEEKDAY(Applications!M1501,3),"")</f>
        <v/>
      </c>
      <c r="K1501" s="26">
        <f>IF(TRIM(Applications!J1501)="","",IFERROR(LOOKUP(2,1/ISNUMBER(SEARCH($R$2:$R$25,Applications!J1501)),$S$2:$S$25),""))</f>
        <v/>
      </c>
      <c r="L1501" s="26">
        <f>IF(K1501="","",IF(COUNTIF(K$2:K1501,K1501)=1,COUNTIF(K$2:K$2000,K1501)+(2001-ROW())/100000,""))</f>
        <v/>
      </c>
      <c r="M1501" s="26">
        <f>IF(TRIM(Applications!D1501)="","",TRIM(LEFT(TRIM(Applications!D1501),FIND(",",TRIM(Applications!D1501)&amp;",")-1)))</f>
        <v/>
      </c>
      <c r="N1501" s="26">
        <f>IF(M1501="","",IF(LEN(TRIM(LEFT(TRIM(MID(TRIM(Applications!D1501),FIND(",",TRIM(Applications!D1501)&amp;",")+1,200)),FIND(",",TRIM(MID(TRIM(Applications!D1501),FIND(",",TRIM(Applications!D1501)&amp;",")+1,200))&amp;",")-1)))=2,UPPER(TRIM(LEFT(TRIM(MID(TRIM(Applications!D1501),FIND(",",TRIM(Applications!D1501)&amp;",")+1,200)),FIND(",",TRIM(MID(TRIM(Applications!D1501),FIND(",",TRIM(Applications!D1501)&amp;",")+1,200))&amp;",")-1))),IFERROR(VLOOKUP(LOWER(TRIM(LEFT(TRIM(MID(TRIM(Applications!D1501),FIND(",",TRIM(Applications!D1501)&amp;",")+1,200)),FIND(",",TRIM(MID(TRIM(Applications!D1501),FIND(",",TRIM(Applications!D1501)&amp;",")+1,200))&amp;",")-1))),$U$2:$V$67,2,FALSE),"")))</f>
        <v/>
      </c>
      <c r="O1501" s="26">
        <f>IF(M1501="","",IF(N1501="",M1501,M1501&amp;", "&amp;N1501))</f>
        <v/>
      </c>
      <c r="P1501" s="26">
        <f>IF(O1501="","",IF(COUNTIF(O$2:O1501,O1501)=1,COUNTIF(O$2:O$2000,O1501)+(2001-ROW())/100000,""))</f>
        <v/>
      </c>
    </row>
    <row r="1502">
      <c r="A1502" s="26">
        <f>IF(AND(ISNUMBER(Applications!A1502),ISNUMBER(Applications!M1502),OR(UPPER(TRIM(Applications!I1502))="INTERVIEWING",UPPER(TRIM(Applications!I1502))="REJECTED",UPPER(TRIM(Applications!I1502))="OFFER")),IF(Applications!M1502&gt;=Applications!A1502,Applications!M1502-Applications!A1502,""),"")</f>
        <v/>
      </c>
      <c r="B1502" s="26">
        <f>IF(AND(D1502=1,ISNUMBER(Applications!A1502)),WEEKDAY(Applications!A1502),"")</f>
        <v/>
      </c>
      <c r="C1502" s="27">
        <f>IF(AND(D1502=1,ISNUMBER(Applications!A1502)),Applications!A1502-WEEKDAY(Applications!A1502,3),"")</f>
        <v/>
      </c>
      <c r="D1502" s="26">
        <f>IF(OR(UPPER(TRIM(Applications!I1502))="APPLIED",UPPER(TRIM(Applications!I1502))="INTERVIEWING",UPPER(TRIM(Applications!I1502))="REJECTED",UPPER(TRIM(Applications!I1502))="OFFER"),1,0)</f>
        <v/>
      </c>
      <c r="E1502" s="26">
        <f>IF(AND(ISNUMBER(Applications!M1502),OR(N(Applications!O1502)&gt;0,UPPER(TRIM(Applications!I1502))="INTERVIEWING",UPPER(TRIM(Applications!I1502))="OFFER")),Applications!M1502-WEEKDAY(Applications!M1502,3),"")</f>
        <v/>
      </c>
      <c r="F1502" s="26">
        <f>IF(AND(UPPER(TRIM(Applications!I1502))="SKIPPED",ISNUMBER(Applications!A1502)),Applications!A1502-WEEKDAY(Applications!A1502,3),"")</f>
        <v/>
      </c>
      <c r="G1502" s="26">
        <f>IF(AND(UPPER(TRIM(Applications!I1502))="BOOKMARKED",ISNUMBER(Applications!A1502)),Applications!A1502-WEEKDAY(Applications!A1502,3),"")</f>
        <v/>
      </c>
      <c r="H1502" s="26">
        <f>IF(AND(UPPER(TRIM(Applications!I1502))="NOT APPLIED",ISNUMBER(Applications!A1502)),Applications!A1502-WEEKDAY(Applications!A1502,3),"")</f>
        <v/>
      </c>
      <c r="I1502" s="26">
        <f>IF(AND(UPPER(TRIM(Applications!I1502))="REJECTED",ISNUMBER(Applications!M1502)),Applications!M1502-WEEKDAY(Applications!M1502,3),"")</f>
        <v/>
      </c>
      <c r="J1502" s="26">
        <f>IF(AND(UPPER(TRIM(Applications!I1502))="OFFER",ISNUMBER(Applications!M1502)),Applications!M1502-WEEKDAY(Applications!M1502,3),"")</f>
        <v/>
      </c>
      <c r="K1502" s="26">
        <f>IF(TRIM(Applications!J1502)="","",IFERROR(LOOKUP(2,1/ISNUMBER(SEARCH($R$2:$R$25,Applications!J1502)),$S$2:$S$25),""))</f>
        <v/>
      </c>
      <c r="L1502" s="26">
        <f>IF(K1502="","",IF(COUNTIF(K$2:K1502,K1502)=1,COUNTIF(K$2:K$2000,K1502)+(2001-ROW())/100000,""))</f>
        <v/>
      </c>
      <c r="M1502" s="26">
        <f>IF(TRIM(Applications!D1502)="","",TRIM(LEFT(TRIM(Applications!D1502),FIND(",",TRIM(Applications!D1502)&amp;",")-1)))</f>
        <v/>
      </c>
      <c r="N1502" s="26">
        <f>IF(M1502="","",IF(LEN(TRIM(LEFT(TRIM(MID(TRIM(Applications!D1502),FIND(",",TRIM(Applications!D1502)&amp;",")+1,200)),FIND(",",TRIM(MID(TRIM(Applications!D1502),FIND(",",TRIM(Applications!D1502)&amp;",")+1,200))&amp;",")-1)))=2,UPPER(TRIM(LEFT(TRIM(MID(TRIM(Applications!D1502),FIND(",",TRIM(Applications!D1502)&amp;",")+1,200)),FIND(",",TRIM(MID(TRIM(Applications!D1502),FIND(",",TRIM(Applications!D1502)&amp;",")+1,200))&amp;",")-1))),IFERROR(VLOOKUP(LOWER(TRIM(LEFT(TRIM(MID(TRIM(Applications!D1502),FIND(",",TRIM(Applications!D1502)&amp;",")+1,200)),FIND(",",TRIM(MID(TRIM(Applications!D1502),FIND(",",TRIM(Applications!D1502)&amp;",")+1,200))&amp;",")-1))),$U$2:$V$67,2,FALSE),"")))</f>
        <v/>
      </c>
      <c r="O1502" s="26">
        <f>IF(M1502="","",IF(N1502="",M1502,M1502&amp;", "&amp;N1502))</f>
        <v/>
      </c>
      <c r="P1502" s="26">
        <f>IF(O1502="","",IF(COUNTIF(O$2:O1502,O1502)=1,COUNTIF(O$2:O$2000,O1502)+(2001-ROW())/100000,""))</f>
        <v/>
      </c>
    </row>
    <row r="1503">
      <c r="A1503" s="26">
        <f>IF(AND(ISNUMBER(Applications!A1503),ISNUMBER(Applications!M1503),OR(UPPER(TRIM(Applications!I1503))="INTERVIEWING",UPPER(TRIM(Applications!I1503))="REJECTED",UPPER(TRIM(Applications!I1503))="OFFER")),IF(Applications!M1503&gt;=Applications!A1503,Applications!M1503-Applications!A1503,""),"")</f>
        <v/>
      </c>
      <c r="B1503" s="26">
        <f>IF(AND(D1503=1,ISNUMBER(Applications!A1503)),WEEKDAY(Applications!A1503),"")</f>
        <v/>
      </c>
      <c r="C1503" s="27">
        <f>IF(AND(D1503=1,ISNUMBER(Applications!A1503)),Applications!A1503-WEEKDAY(Applications!A1503,3),"")</f>
        <v/>
      </c>
      <c r="D1503" s="26">
        <f>IF(OR(UPPER(TRIM(Applications!I1503))="APPLIED",UPPER(TRIM(Applications!I1503))="INTERVIEWING",UPPER(TRIM(Applications!I1503))="REJECTED",UPPER(TRIM(Applications!I1503))="OFFER"),1,0)</f>
        <v/>
      </c>
      <c r="E1503" s="26">
        <f>IF(AND(ISNUMBER(Applications!M1503),OR(N(Applications!O1503)&gt;0,UPPER(TRIM(Applications!I1503))="INTERVIEWING",UPPER(TRIM(Applications!I1503))="OFFER")),Applications!M1503-WEEKDAY(Applications!M1503,3),"")</f>
        <v/>
      </c>
      <c r="F1503" s="26">
        <f>IF(AND(UPPER(TRIM(Applications!I1503))="SKIPPED",ISNUMBER(Applications!A1503)),Applications!A1503-WEEKDAY(Applications!A1503,3),"")</f>
        <v/>
      </c>
      <c r="G1503" s="26">
        <f>IF(AND(UPPER(TRIM(Applications!I1503))="BOOKMARKED",ISNUMBER(Applications!A1503)),Applications!A1503-WEEKDAY(Applications!A1503,3),"")</f>
        <v/>
      </c>
      <c r="H1503" s="26">
        <f>IF(AND(UPPER(TRIM(Applications!I1503))="NOT APPLIED",ISNUMBER(Applications!A1503)),Applications!A1503-WEEKDAY(Applications!A1503,3),"")</f>
        <v/>
      </c>
      <c r="I1503" s="26">
        <f>IF(AND(UPPER(TRIM(Applications!I1503))="REJECTED",ISNUMBER(Applications!M1503)),Applications!M1503-WEEKDAY(Applications!M1503,3),"")</f>
        <v/>
      </c>
      <c r="J1503" s="26">
        <f>IF(AND(UPPER(TRIM(Applications!I1503))="OFFER",ISNUMBER(Applications!M1503)),Applications!M1503-WEEKDAY(Applications!M1503,3),"")</f>
        <v/>
      </c>
      <c r="K1503" s="26">
        <f>IF(TRIM(Applications!J1503)="","",IFERROR(LOOKUP(2,1/ISNUMBER(SEARCH($R$2:$R$25,Applications!J1503)),$S$2:$S$25),""))</f>
        <v/>
      </c>
      <c r="L1503" s="26">
        <f>IF(K1503="","",IF(COUNTIF(K$2:K1503,K1503)=1,COUNTIF(K$2:K$2000,K1503)+(2001-ROW())/100000,""))</f>
        <v/>
      </c>
      <c r="M1503" s="26">
        <f>IF(TRIM(Applications!D1503)="","",TRIM(LEFT(TRIM(Applications!D1503),FIND(",",TRIM(Applications!D1503)&amp;",")-1)))</f>
        <v/>
      </c>
      <c r="N1503" s="26">
        <f>IF(M1503="","",IF(LEN(TRIM(LEFT(TRIM(MID(TRIM(Applications!D1503),FIND(",",TRIM(Applications!D1503)&amp;",")+1,200)),FIND(",",TRIM(MID(TRIM(Applications!D1503),FIND(",",TRIM(Applications!D1503)&amp;",")+1,200))&amp;",")-1)))=2,UPPER(TRIM(LEFT(TRIM(MID(TRIM(Applications!D1503),FIND(",",TRIM(Applications!D1503)&amp;",")+1,200)),FIND(",",TRIM(MID(TRIM(Applications!D1503),FIND(",",TRIM(Applications!D1503)&amp;",")+1,200))&amp;",")-1))),IFERROR(VLOOKUP(LOWER(TRIM(LEFT(TRIM(MID(TRIM(Applications!D1503),FIND(",",TRIM(Applications!D1503)&amp;",")+1,200)),FIND(",",TRIM(MID(TRIM(Applications!D1503),FIND(",",TRIM(Applications!D1503)&amp;",")+1,200))&amp;",")-1))),$U$2:$V$67,2,FALSE),"")))</f>
        <v/>
      </c>
      <c r="O1503" s="26">
        <f>IF(M1503="","",IF(N1503="",M1503,M1503&amp;", "&amp;N1503))</f>
        <v/>
      </c>
      <c r="P1503" s="26">
        <f>IF(O1503="","",IF(COUNTIF(O$2:O1503,O1503)=1,COUNTIF(O$2:O$2000,O1503)+(2001-ROW())/100000,""))</f>
        <v/>
      </c>
    </row>
    <row r="1504">
      <c r="A1504" s="26">
        <f>IF(AND(ISNUMBER(Applications!A1504),ISNUMBER(Applications!M1504),OR(UPPER(TRIM(Applications!I1504))="INTERVIEWING",UPPER(TRIM(Applications!I1504))="REJECTED",UPPER(TRIM(Applications!I1504))="OFFER")),IF(Applications!M1504&gt;=Applications!A1504,Applications!M1504-Applications!A1504,""),"")</f>
        <v/>
      </c>
      <c r="B1504" s="26">
        <f>IF(AND(D1504=1,ISNUMBER(Applications!A1504)),WEEKDAY(Applications!A1504),"")</f>
        <v/>
      </c>
      <c r="C1504" s="27">
        <f>IF(AND(D1504=1,ISNUMBER(Applications!A1504)),Applications!A1504-WEEKDAY(Applications!A1504,3),"")</f>
        <v/>
      </c>
      <c r="D1504" s="26">
        <f>IF(OR(UPPER(TRIM(Applications!I1504))="APPLIED",UPPER(TRIM(Applications!I1504))="INTERVIEWING",UPPER(TRIM(Applications!I1504))="REJECTED",UPPER(TRIM(Applications!I1504))="OFFER"),1,0)</f>
        <v/>
      </c>
      <c r="E1504" s="26">
        <f>IF(AND(ISNUMBER(Applications!M1504),OR(N(Applications!O1504)&gt;0,UPPER(TRIM(Applications!I1504))="INTERVIEWING",UPPER(TRIM(Applications!I1504))="OFFER")),Applications!M1504-WEEKDAY(Applications!M1504,3),"")</f>
        <v/>
      </c>
      <c r="F1504" s="26">
        <f>IF(AND(UPPER(TRIM(Applications!I1504))="SKIPPED",ISNUMBER(Applications!A1504)),Applications!A1504-WEEKDAY(Applications!A1504,3),"")</f>
        <v/>
      </c>
      <c r="G1504" s="26">
        <f>IF(AND(UPPER(TRIM(Applications!I1504))="BOOKMARKED",ISNUMBER(Applications!A1504)),Applications!A1504-WEEKDAY(Applications!A1504,3),"")</f>
        <v/>
      </c>
      <c r="H1504" s="26">
        <f>IF(AND(UPPER(TRIM(Applications!I1504))="NOT APPLIED",ISNUMBER(Applications!A1504)),Applications!A1504-WEEKDAY(Applications!A1504,3),"")</f>
        <v/>
      </c>
      <c r="I1504" s="26">
        <f>IF(AND(UPPER(TRIM(Applications!I1504))="REJECTED",ISNUMBER(Applications!M1504)),Applications!M1504-WEEKDAY(Applications!M1504,3),"")</f>
        <v/>
      </c>
      <c r="J1504" s="26">
        <f>IF(AND(UPPER(TRIM(Applications!I1504))="OFFER",ISNUMBER(Applications!M1504)),Applications!M1504-WEEKDAY(Applications!M1504,3),"")</f>
        <v/>
      </c>
      <c r="K1504" s="26">
        <f>IF(TRIM(Applications!J1504)="","",IFERROR(LOOKUP(2,1/ISNUMBER(SEARCH($R$2:$R$25,Applications!J1504)),$S$2:$S$25),""))</f>
        <v/>
      </c>
      <c r="L1504" s="26">
        <f>IF(K1504="","",IF(COUNTIF(K$2:K1504,K1504)=1,COUNTIF(K$2:K$2000,K1504)+(2001-ROW())/100000,""))</f>
        <v/>
      </c>
      <c r="M1504" s="26">
        <f>IF(TRIM(Applications!D1504)="","",TRIM(LEFT(TRIM(Applications!D1504),FIND(",",TRIM(Applications!D1504)&amp;",")-1)))</f>
        <v/>
      </c>
      <c r="N1504" s="26">
        <f>IF(M1504="","",IF(LEN(TRIM(LEFT(TRIM(MID(TRIM(Applications!D1504),FIND(",",TRIM(Applications!D1504)&amp;",")+1,200)),FIND(",",TRIM(MID(TRIM(Applications!D1504),FIND(",",TRIM(Applications!D1504)&amp;",")+1,200))&amp;",")-1)))=2,UPPER(TRIM(LEFT(TRIM(MID(TRIM(Applications!D1504),FIND(",",TRIM(Applications!D1504)&amp;",")+1,200)),FIND(",",TRIM(MID(TRIM(Applications!D1504),FIND(",",TRIM(Applications!D1504)&amp;",")+1,200))&amp;",")-1))),IFERROR(VLOOKUP(LOWER(TRIM(LEFT(TRIM(MID(TRIM(Applications!D1504),FIND(",",TRIM(Applications!D1504)&amp;",")+1,200)),FIND(",",TRIM(MID(TRIM(Applications!D1504),FIND(",",TRIM(Applications!D1504)&amp;",")+1,200))&amp;",")-1))),$U$2:$V$67,2,FALSE),"")))</f>
        <v/>
      </c>
      <c r="O1504" s="26">
        <f>IF(M1504="","",IF(N1504="",M1504,M1504&amp;", "&amp;N1504))</f>
        <v/>
      </c>
      <c r="P1504" s="26">
        <f>IF(O1504="","",IF(COUNTIF(O$2:O1504,O1504)=1,COUNTIF(O$2:O$2000,O1504)+(2001-ROW())/100000,""))</f>
        <v/>
      </c>
    </row>
    <row r="1505">
      <c r="A1505" s="26">
        <f>IF(AND(ISNUMBER(Applications!A1505),ISNUMBER(Applications!M1505),OR(UPPER(TRIM(Applications!I1505))="INTERVIEWING",UPPER(TRIM(Applications!I1505))="REJECTED",UPPER(TRIM(Applications!I1505))="OFFER")),IF(Applications!M1505&gt;=Applications!A1505,Applications!M1505-Applications!A1505,""),"")</f>
        <v/>
      </c>
      <c r="B1505" s="26">
        <f>IF(AND(D1505=1,ISNUMBER(Applications!A1505)),WEEKDAY(Applications!A1505),"")</f>
        <v/>
      </c>
      <c r="C1505" s="27">
        <f>IF(AND(D1505=1,ISNUMBER(Applications!A1505)),Applications!A1505-WEEKDAY(Applications!A1505,3),"")</f>
        <v/>
      </c>
      <c r="D1505" s="26">
        <f>IF(OR(UPPER(TRIM(Applications!I1505))="APPLIED",UPPER(TRIM(Applications!I1505))="INTERVIEWING",UPPER(TRIM(Applications!I1505))="REJECTED",UPPER(TRIM(Applications!I1505))="OFFER"),1,0)</f>
        <v/>
      </c>
      <c r="E1505" s="26">
        <f>IF(AND(ISNUMBER(Applications!M1505),OR(N(Applications!O1505)&gt;0,UPPER(TRIM(Applications!I1505))="INTERVIEWING",UPPER(TRIM(Applications!I1505))="OFFER")),Applications!M1505-WEEKDAY(Applications!M1505,3),"")</f>
        <v/>
      </c>
      <c r="F1505" s="26">
        <f>IF(AND(UPPER(TRIM(Applications!I1505))="SKIPPED",ISNUMBER(Applications!A1505)),Applications!A1505-WEEKDAY(Applications!A1505,3),"")</f>
        <v/>
      </c>
      <c r="G1505" s="26">
        <f>IF(AND(UPPER(TRIM(Applications!I1505))="BOOKMARKED",ISNUMBER(Applications!A1505)),Applications!A1505-WEEKDAY(Applications!A1505,3),"")</f>
        <v/>
      </c>
      <c r="H1505" s="26">
        <f>IF(AND(UPPER(TRIM(Applications!I1505))="NOT APPLIED",ISNUMBER(Applications!A1505)),Applications!A1505-WEEKDAY(Applications!A1505,3),"")</f>
        <v/>
      </c>
      <c r="I1505" s="26">
        <f>IF(AND(UPPER(TRIM(Applications!I1505))="REJECTED",ISNUMBER(Applications!M1505)),Applications!M1505-WEEKDAY(Applications!M1505,3),"")</f>
        <v/>
      </c>
      <c r="J1505" s="26">
        <f>IF(AND(UPPER(TRIM(Applications!I1505))="OFFER",ISNUMBER(Applications!M1505)),Applications!M1505-WEEKDAY(Applications!M1505,3),"")</f>
        <v/>
      </c>
      <c r="K1505" s="26">
        <f>IF(TRIM(Applications!J1505)="","",IFERROR(LOOKUP(2,1/ISNUMBER(SEARCH($R$2:$R$25,Applications!J1505)),$S$2:$S$25),""))</f>
        <v/>
      </c>
      <c r="L1505" s="26">
        <f>IF(K1505="","",IF(COUNTIF(K$2:K1505,K1505)=1,COUNTIF(K$2:K$2000,K1505)+(2001-ROW())/100000,""))</f>
        <v/>
      </c>
      <c r="M1505" s="26">
        <f>IF(TRIM(Applications!D1505)="","",TRIM(LEFT(TRIM(Applications!D1505),FIND(",",TRIM(Applications!D1505)&amp;",")-1)))</f>
        <v/>
      </c>
      <c r="N1505" s="26">
        <f>IF(M1505="","",IF(LEN(TRIM(LEFT(TRIM(MID(TRIM(Applications!D1505),FIND(",",TRIM(Applications!D1505)&amp;",")+1,200)),FIND(",",TRIM(MID(TRIM(Applications!D1505),FIND(",",TRIM(Applications!D1505)&amp;",")+1,200))&amp;",")-1)))=2,UPPER(TRIM(LEFT(TRIM(MID(TRIM(Applications!D1505),FIND(",",TRIM(Applications!D1505)&amp;",")+1,200)),FIND(",",TRIM(MID(TRIM(Applications!D1505),FIND(",",TRIM(Applications!D1505)&amp;",")+1,200))&amp;",")-1))),IFERROR(VLOOKUP(LOWER(TRIM(LEFT(TRIM(MID(TRIM(Applications!D1505),FIND(",",TRIM(Applications!D1505)&amp;",")+1,200)),FIND(",",TRIM(MID(TRIM(Applications!D1505),FIND(",",TRIM(Applications!D1505)&amp;",")+1,200))&amp;",")-1))),$U$2:$V$67,2,FALSE),"")))</f>
        <v/>
      </c>
      <c r="O1505" s="26">
        <f>IF(M1505="","",IF(N1505="",M1505,M1505&amp;", "&amp;N1505))</f>
        <v/>
      </c>
      <c r="P1505" s="26">
        <f>IF(O1505="","",IF(COUNTIF(O$2:O1505,O1505)=1,COUNTIF(O$2:O$2000,O1505)+(2001-ROW())/100000,""))</f>
        <v/>
      </c>
    </row>
    <row r="1506">
      <c r="A1506" s="26">
        <f>IF(AND(ISNUMBER(Applications!A1506),ISNUMBER(Applications!M1506),OR(UPPER(TRIM(Applications!I1506))="INTERVIEWING",UPPER(TRIM(Applications!I1506))="REJECTED",UPPER(TRIM(Applications!I1506))="OFFER")),IF(Applications!M1506&gt;=Applications!A1506,Applications!M1506-Applications!A1506,""),"")</f>
        <v/>
      </c>
      <c r="B1506" s="26">
        <f>IF(AND(D1506=1,ISNUMBER(Applications!A1506)),WEEKDAY(Applications!A1506),"")</f>
        <v/>
      </c>
      <c r="C1506" s="27">
        <f>IF(AND(D1506=1,ISNUMBER(Applications!A1506)),Applications!A1506-WEEKDAY(Applications!A1506,3),"")</f>
        <v/>
      </c>
      <c r="D1506" s="26">
        <f>IF(OR(UPPER(TRIM(Applications!I1506))="APPLIED",UPPER(TRIM(Applications!I1506))="INTERVIEWING",UPPER(TRIM(Applications!I1506))="REJECTED",UPPER(TRIM(Applications!I1506))="OFFER"),1,0)</f>
        <v/>
      </c>
      <c r="E1506" s="26">
        <f>IF(AND(ISNUMBER(Applications!M1506),OR(N(Applications!O1506)&gt;0,UPPER(TRIM(Applications!I1506))="INTERVIEWING",UPPER(TRIM(Applications!I1506))="OFFER")),Applications!M1506-WEEKDAY(Applications!M1506,3),"")</f>
        <v/>
      </c>
      <c r="F1506" s="26">
        <f>IF(AND(UPPER(TRIM(Applications!I1506))="SKIPPED",ISNUMBER(Applications!A1506)),Applications!A1506-WEEKDAY(Applications!A1506,3),"")</f>
        <v/>
      </c>
      <c r="G1506" s="26">
        <f>IF(AND(UPPER(TRIM(Applications!I1506))="BOOKMARKED",ISNUMBER(Applications!A1506)),Applications!A1506-WEEKDAY(Applications!A1506,3),"")</f>
        <v/>
      </c>
      <c r="H1506" s="26">
        <f>IF(AND(UPPER(TRIM(Applications!I1506))="NOT APPLIED",ISNUMBER(Applications!A1506)),Applications!A1506-WEEKDAY(Applications!A1506,3),"")</f>
        <v/>
      </c>
      <c r="I1506" s="26">
        <f>IF(AND(UPPER(TRIM(Applications!I1506))="REJECTED",ISNUMBER(Applications!M1506)),Applications!M1506-WEEKDAY(Applications!M1506,3),"")</f>
        <v/>
      </c>
      <c r="J1506" s="26">
        <f>IF(AND(UPPER(TRIM(Applications!I1506))="OFFER",ISNUMBER(Applications!M1506)),Applications!M1506-WEEKDAY(Applications!M1506,3),"")</f>
        <v/>
      </c>
      <c r="K1506" s="26">
        <f>IF(TRIM(Applications!J1506)="","",IFERROR(LOOKUP(2,1/ISNUMBER(SEARCH($R$2:$R$25,Applications!J1506)),$S$2:$S$25),""))</f>
        <v/>
      </c>
      <c r="L1506" s="26">
        <f>IF(K1506="","",IF(COUNTIF(K$2:K1506,K1506)=1,COUNTIF(K$2:K$2000,K1506)+(2001-ROW())/100000,""))</f>
        <v/>
      </c>
      <c r="M1506" s="26">
        <f>IF(TRIM(Applications!D1506)="","",TRIM(LEFT(TRIM(Applications!D1506),FIND(",",TRIM(Applications!D1506)&amp;",")-1)))</f>
        <v/>
      </c>
      <c r="N1506" s="26">
        <f>IF(M1506="","",IF(LEN(TRIM(LEFT(TRIM(MID(TRIM(Applications!D1506),FIND(",",TRIM(Applications!D1506)&amp;",")+1,200)),FIND(",",TRIM(MID(TRIM(Applications!D1506),FIND(",",TRIM(Applications!D1506)&amp;",")+1,200))&amp;",")-1)))=2,UPPER(TRIM(LEFT(TRIM(MID(TRIM(Applications!D1506),FIND(",",TRIM(Applications!D1506)&amp;",")+1,200)),FIND(",",TRIM(MID(TRIM(Applications!D1506),FIND(",",TRIM(Applications!D1506)&amp;",")+1,200))&amp;",")-1))),IFERROR(VLOOKUP(LOWER(TRIM(LEFT(TRIM(MID(TRIM(Applications!D1506),FIND(",",TRIM(Applications!D1506)&amp;",")+1,200)),FIND(",",TRIM(MID(TRIM(Applications!D1506),FIND(",",TRIM(Applications!D1506)&amp;",")+1,200))&amp;",")-1))),$U$2:$V$67,2,FALSE),"")))</f>
        <v/>
      </c>
      <c r="O1506" s="26">
        <f>IF(M1506="","",IF(N1506="",M1506,M1506&amp;", "&amp;N1506))</f>
        <v/>
      </c>
      <c r="P1506" s="26">
        <f>IF(O1506="","",IF(COUNTIF(O$2:O1506,O1506)=1,COUNTIF(O$2:O$2000,O1506)+(2001-ROW())/100000,""))</f>
        <v/>
      </c>
    </row>
    <row r="1507">
      <c r="A1507" s="26">
        <f>IF(AND(ISNUMBER(Applications!A1507),ISNUMBER(Applications!M1507),OR(UPPER(TRIM(Applications!I1507))="INTERVIEWING",UPPER(TRIM(Applications!I1507))="REJECTED",UPPER(TRIM(Applications!I1507))="OFFER")),IF(Applications!M1507&gt;=Applications!A1507,Applications!M1507-Applications!A1507,""),"")</f>
        <v/>
      </c>
      <c r="B1507" s="26">
        <f>IF(AND(D1507=1,ISNUMBER(Applications!A1507)),WEEKDAY(Applications!A1507),"")</f>
        <v/>
      </c>
      <c r="C1507" s="27">
        <f>IF(AND(D1507=1,ISNUMBER(Applications!A1507)),Applications!A1507-WEEKDAY(Applications!A1507,3),"")</f>
        <v/>
      </c>
      <c r="D1507" s="26">
        <f>IF(OR(UPPER(TRIM(Applications!I1507))="APPLIED",UPPER(TRIM(Applications!I1507))="INTERVIEWING",UPPER(TRIM(Applications!I1507))="REJECTED",UPPER(TRIM(Applications!I1507))="OFFER"),1,0)</f>
        <v/>
      </c>
      <c r="E1507" s="26">
        <f>IF(AND(ISNUMBER(Applications!M1507),OR(N(Applications!O1507)&gt;0,UPPER(TRIM(Applications!I1507))="INTERVIEWING",UPPER(TRIM(Applications!I1507))="OFFER")),Applications!M1507-WEEKDAY(Applications!M1507,3),"")</f>
        <v/>
      </c>
      <c r="F1507" s="26">
        <f>IF(AND(UPPER(TRIM(Applications!I1507))="SKIPPED",ISNUMBER(Applications!A1507)),Applications!A1507-WEEKDAY(Applications!A1507,3),"")</f>
        <v/>
      </c>
      <c r="G1507" s="26">
        <f>IF(AND(UPPER(TRIM(Applications!I1507))="BOOKMARKED",ISNUMBER(Applications!A1507)),Applications!A1507-WEEKDAY(Applications!A1507,3),"")</f>
        <v/>
      </c>
      <c r="H1507" s="26">
        <f>IF(AND(UPPER(TRIM(Applications!I1507))="NOT APPLIED",ISNUMBER(Applications!A1507)),Applications!A1507-WEEKDAY(Applications!A1507,3),"")</f>
        <v/>
      </c>
      <c r="I1507" s="26">
        <f>IF(AND(UPPER(TRIM(Applications!I1507))="REJECTED",ISNUMBER(Applications!M1507)),Applications!M1507-WEEKDAY(Applications!M1507,3),"")</f>
        <v/>
      </c>
      <c r="J1507" s="26">
        <f>IF(AND(UPPER(TRIM(Applications!I1507))="OFFER",ISNUMBER(Applications!M1507)),Applications!M1507-WEEKDAY(Applications!M1507,3),"")</f>
        <v/>
      </c>
      <c r="K1507" s="26">
        <f>IF(TRIM(Applications!J1507)="","",IFERROR(LOOKUP(2,1/ISNUMBER(SEARCH($R$2:$R$25,Applications!J1507)),$S$2:$S$25),""))</f>
        <v/>
      </c>
      <c r="L1507" s="26">
        <f>IF(K1507="","",IF(COUNTIF(K$2:K1507,K1507)=1,COUNTIF(K$2:K$2000,K1507)+(2001-ROW())/100000,""))</f>
        <v/>
      </c>
      <c r="M1507" s="26">
        <f>IF(TRIM(Applications!D1507)="","",TRIM(LEFT(TRIM(Applications!D1507),FIND(",",TRIM(Applications!D1507)&amp;",")-1)))</f>
        <v/>
      </c>
      <c r="N1507" s="26">
        <f>IF(M1507="","",IF(LEN(TRIM(LEFT(TRIM(MID(TRIM(Applications!D1507),FIND(",",TRIM(Applications!D1507)&amp;",")+1,200)),FIND(",",TRIM(MID(TRIM(Applications!D1507),FIND(",",TRIM(Applications!D1507)&amp;",")+1,200))&amp;",")-1)))=2,UPPER(TRIM(LEFT(TRIM(MID(TRIM(Applications!D1507),FIND(",",TRIM(Applications!D1507)&amp;",")+1,200)),FIND(",",TRIM(MID(TRIM(Applications!D1507),FIND(",",TRIM(Applications!D1507)&amp;",")+1,200))&amp;",")-1))),IFERROR(VLOOKUP(LOWER(TRIM(LEFT(TRIM(MID(TRIM(Applications!D1507),FIND(",",TRIM(Applications!D1507)&amp;",")+1,200)),FIND(",",TRIM(MID(TRIM(Applications!D1507),FIND(",",TRIM(Applications!D1507)&amp;",")+1,200))&amp;",")-1))),$U$2:$V$67,2,FALSE),"")))</f>
        <v/>
      </c>
      <c r="O1507" s="26">
        <f>IF(M1507="","",IF(N1507="",M1507,M1507&amp;", "&amp;N1507))</f>
        <v/>
      </c>
      <c r="P1507" s="26">
        <f>IF(O1507="","",IF(COUNTIF(O$2:O1507,O1507)=1,COUNTIF(O$2:O$2000,O1507)+(2001-ROW())/100000,""))</f>
        <v/>
      </c>
    </row>
    <row r="1508">
      <c r="A1508" s="26">
        <f>IF(AND(ISNUMBER(Applications!A1508),ISNUMBER(Applications!M1508),OR(UPPER(TRIM(Applications!I1508))="INTERVIEWING",UPPER(TRIM(Applications!I1508))="REJECTED",UPPER(TRIM(Applications!I1508))="OFFER")),IF(Applications!M1508&gt;=Applications!A1508,Applications!M1508-Applications!A1508,""),"")</f>
        <v/>
      </c>
      <c r="B1508" s="26">
        <f>IF(AND(D1508=1,ISNUMBER(Applications!A1508)),WEEKDAY(Applications!A1508),"")</f>
        <v/>
      </c>
      <c r="C1508" s="27">
        <f>IF(AND(D1508=1,ISNUMBER(Applications!A1508)),Applications!A1508-WEEKDAY(Applications!A1508,3),"")</f>
        <v/>
      </c>
      <c r="D1508" s="26">
        <f>IF(OR(UPPER(TRIM(Applications!I1508))="APPLIED",UPPER(TRIM(Applications!I1508))="INTERVIEWING",UPPER(TRIM(Applications!I1508))="REJECTED",UPPER(TRIM(Applications!I1508))="OFFER"),1,0)</f>
        <v/>
      </c>
      <c r="E1508" s="26">
        <f>IF(AND(ISNUMBER(Applications!M1508),OR(N(Applications!O1508)&gt;0,UPPER(TRIM(Applications!I1508))="INTERVIEWING",UPPER(TRIM(Applications!I1508))="OFFER")),Applications!M1508-WEEKDAY(Applications!M1508,3),"")</f>
        <v/>
      </c>
      <c r="F1508" s="26">
        <f>IF(AND(UPPER(TRIM(Applications!I1508))="SKIPPED",ISNUMBER(Applications!A1508)),Applications!A1508-WEEKDAY(Applications!A1508,3),"")</f>
        <v/>
      </c>
      <c r="G1508" s="26">
        <f>IF(AND(UPPER(TRIM(Applications!I1508))="BOOKMARKED",ISNUMBER(Applications!A1508)),Applications!A1508-WEEKDAY(Applications!A1508,3),"")</f>
        <v/>
      </c>
      <c r="H1508" s="26">
        <f>IF(AND(UPPER(TRIM(Applications!I1508))="NOT APPLIED",ISNUMBER(Applications!A1508)),Applications!A1508-WEEKDAY(Applications!A1508,3),"")</f>
        <v/>
      </c>
      <c r="I1508" s="26">
        <f>IF(AND(UPPER(TRIM(Applications!I1508))="REJECTED",ISNUMBER(Applications!M1508)),Applications!M1508-WEEKDAY(Applications!M1508,3),"")</f>
        <v/>
      </c>
      <c r="J1508" s="26">
        <f>IF(AND(UPPER(TRIM(Applications!I1508))="OFFER",ISNUMBER(Applications!M1508)),Applications!M1508-WEEKDAY(Applications!M1508,3),"")</f>
        <v/>
      </c>
      <c r="K1508" s="26">
        <f>IF(TRIM(Applications!J1508)="","",IFERROR(LOOKUP(2,1/ISNUMBER(SEARCH($R$2:$R$25,Applications!J1508)),$S$2:$S$25),""))</f>
        <v/>
      </c>
      <c r="L1508" s="26">
        <f>IF(K1508="","",IF(COUNTIF(K$2:K1508,K1508)=1,COUNTIF(K$2:K$2000,K1508)+(2001-ROW())/100000,""))</f>
        <v/>
      </c>
      <c r="M1508" s="26">
        <f>IF(TRIM(Applications!D1508)="","",TRIM(LEFT(TRIM(Applications!D1508),FIND(",",TRIM(Applications!D1508)&amp;",")-1)))</f>
        <v/>
      </c>
      <c r="N1508" s="26">
        <f>IF(M1508="","",IF(LEN(TRIM(LEFT(TRIM(MID(TRIM(Applications!D1508),FIND(",",TRIM(Applications!D1508)&amp;",")+1,200)),FIND(",",TRIM(MID(TRIM(Applications!D1508),FIND(",",TRIM(Applications!D1508)&amp;",")+1,200))&amp;",")-1)))=2,UPPER(TRIM(LEFT(TRIM(MID(TRIM(Applications!D1508),FIND(",",TRIM(Applications!D1508)&amp;",")+1,200)),FIND(",",TRIM(MID(TRIM(Applications!D1508),FIND(",",TRIM(Applications!D1508)&amp;",")+1,200))&amp;",")-1))),IFERROR(VLOOKUP(LOWER(TRIM(LEFT(TRIM(MID(TRIM(Applications!D1508),FIND(",",TRIM(Applications!D1508)&amp;",")+1,200)),FIND(",",TRIM(MID(TRIM(Applications!D1508),FIND(",",TRIM(Applications!D1508)&amp;",")+1,200))&amp;",")-1))),$U$2:$V$67,2,FALSE),"")))</f>
        <v/>
      </c>
      <c r="O1508" s="26">
        <f>IF(M1508="","",IF(N1508="",M1508,M1508&amp;", "&amp;N1508))</f>
        <v/>
      </c>
      <c r="P1508" s="26">
        <f>IF(O1508="","",IF(COUNTIF(O$2:O1508,O1508)=1,COUNTIF(O$2:O$2000,O1508)+(2001-ROW())/100000,""))</f>
        <v/>
      </c>
    </row>
    <row r="1509">
      <c r="A1509" s="26">
        <f>IF(AND(ISNUMBER(Applications!A1509),ISNUMBER(Applications!M1509),OR(UPPER(TRIM(Applications!I1509))="INTERVIEWING",UPPER(TRIM(Applications!I1509))="REJECTED",UPPER(TRIM(Applications!I1509))="OFFER")),IF(Applications!M1509&gt;=Applications!A1509,Applications!M1509-Applications!A1509,""),"")</f>
        <v/>
      </c>
      <c r="B1509" s="26">
        <f>IF(AND(D1509=1,ISNUMBER(Applications!A1509)),WEEKDAY(Applications!A1509),"")</f>
        <v/>
      </c>
      <c r="C1509" s="27">
        <f>IF(AND(D1509=1,ISNUMBER(Applications!A1509)),Applications!A1509-WEEKDAY(Applications!A1509,3),"")</f>
        <v/>
      </c>
      <c r="D1509" s="26">
        <f>IF(OR(UPPER(TRIM(Applications!I1509))="APPLIED",UPPER(TRIM(Applications!I1509))="INTERVIEWING",UPPER(TRIM(Applications!I1509))="REJECTED",UPPER(TRIM(Applications!I1509))="OFFER"),1,0)</f>
        <v/>
      </c>
      <c r="E1509" s="26">
        <f>IF(AND(ISNUMBER(Applications!M1509),OR(N(Applications!O1509)&gt;0,UPPER(TRIM(Applications!I1509))="INTERVIEWING",UPPER(TRIM(Applications!I1509))="OFFER")),Applications!M1509-WEEKDAY(Applications!M1509,3),"")</f>
        <v/>
      </c>
      <c r="F1509" s="26">
        <f>IF(AND(UPPER(TRIM(Applications!I1509))="SKIPPED",ISNUMBER(Applications!A1509)),Applications!A1509-WEEKDAY(Applications!A1509,3),"")</f>
        <v/>
      </c>
      <c r="G1509" s="26">
        <f>IF(AND(UPPER(TRIM(Applications!I1509))="BOOKMARKED",ISNUMBER(Applications!A1509)),Applications!A1509-WEEKDAY(Applications!A1509,3),"")</f>
        <v/>
      </c>
      <c r="H1509" s="26">
        <f>IF(AND(UPPER(TRIM(Applications!I1509))="NOT APPLIED",ISNUMBER(Applications!A1509)),Applications!A1509-WEEKDAY(Applications!A1509,3),"")</f>
        <v/>
      </c>
      <c r="I1509" s="26">
        <f>IF(AND(UPPER(TRIM(Applications!I1509))="REJECTED",ISNUMBER(Applications!M1509)),Applications!M1509-WEEKDAY(Applications!M1509,3),"")</f>
        <v/>
      </c>
      <c r="J1509" s="26">
        <f>IF(AND(UPPER(TRIM(Applications!I1509))="OFFER",ISNUMBER(Applications!M1509)),Applications!M1509-WEEKDAY(Applications!M1509,3),"")</f>
        <v/>
      </c>
      <c r="K1509" s="26">
        <f>IF(TRIM(Applications!J1509)="","",IFERROR(LOOKUP(2,1/ISNUMBER(SEARCH($R$2:$R$25,Applications!J1509)),$S$2:$S$25),""))</f>
        <v/>
      </c>
      <c r="L1509" s="26">
        <f>IF(K1509="","",IF(COUNTIF(K$2:K1509,K1509)=1,COUNTIF(K$2:K$2000,K1509)+(2001-ROW())/100000,""))</f>
        <v/>
      </c>
      <c r="M1509" s="26">
        <f>IF(TRIM(Applications!D1509)="","",TRIM(LEFT(TRIM(Applications!D1509),FIND(",",TRIM(Applications!D1509)&amp;",")-1)))</f>
        <v/>
      </c>
      <c r="N1509" s="26">
        <f>IF(M1509="","",IF(LEN(TRIM(LEFT(TRIM(MID(TRIM(Applications!D1509),FIND(",",TRIM(Applications!D1509)&amp;",")+1,200)),FIND(",",TRIM(MID(TRIM(Applications!D1509),FIND(",",TRIM(Applications!D1509)&amp;",")+1,200))&amp;",")-1)))=2,UPPER(TRIM(LEFT(TRIM(MID(TRIM(Applications!D1509),FIND(",",TRIM(Applications!D1509)&amp;",")+1,200)),FIND(",",TRIM(MID(TRIM(Applications!D1509),FIND(",",TRIM(Applications!D1509)&amp;",")+1,200))&amp;",")-1))),IFERROR(VLOOKUP(LOWER(TRIM(LEFT(TRIM(MID(TRIM(Applications!D1509),FIND(",",TRIM(Applications!D1509)&amp;",")+1,200)),FIND(",",TRIM(MID(TRIM(Applications!D1509),FIND(",",TRIM(Applications!D1509)&amp;",")+1,200))&amp;",")-1))),$U$2:$V$67,2,FALSE),"")))</f>
        <v/>
      </c>
      <c r="O1509" s="26">
        <f>IF(M1509="","",IF(N1509="",M1509,M1509&amp;", "&amp;N1509))</f>
        <v/>
      </c>
      <c r="P1509" s="26">
        <f>IF(O1509="","",IF(COUNTIF(O$2:O1509,O1509)=1,COUNTIF(O$2:O$2000,O1509)+(2001-ROW())/100000,""))</f>
        <v/>
      </c>
    </row>
    <row r="1510">
      <c r="A1510" s="26">
        <f>IF(AND(ISNUMBER(Applications!A1510),ISNUMBER(Applications!M1510),OR(UPPER(TRIM(Applications!I1510))="INTERVIEWING",UPPER(TRIM(Applications!I1510))="REJECTED",UPPER(TRIM(Applications!I1510))="OFFER")),IF(Applications!M1510&gt;=Applications!A1510,Applications!M1510-Applications!A1510,""),"")</f>
        <v/>
      </c>
      <c r="B1510" s="26">
        <f>IF(AND(D1510=1,ISNUMBER(Applications!A1510)),WEEKDAY(Applications!A1510),"")</f>
        <v/>
      </c>
      <c r="C1510" s="27">
        <f>IF(AND(D1510=1,ISNUMBER(Applications!A1510)),Applications!A1510-WEEKDAY(Applications!A1510,3),"")</f>
        <v/>
      </c>
      <c r="D1510" s="26">
        <f>IF(OR(UPPER(TRIM(Applications!I1510))="APPLIED",UPPER(TRIM(Applications!I1510))="INTERVIEWING",UPPER(TRIM(Applications!I1510))="REJECTED",UPPER(TRIM(Applications!I1510))="OFFER"),1,0)</f>
        <v/>
      </c>
      <c r="E1510" s="26">
        <f>IF(AND(ISNUMBER(Applications!M1510),OR(N(Applications!O1510)&gt;0,UPPER(TRIM(Applications!I1510))="INTERVIEWING",UPPER(TRIM(Applications!I1510))="OFFER")),Applications!M1510-WEEKDAY(Applications!M1510,3),"")</f>
        <v/>
      </c>
      <c r="F1510" s="26">
        <f>IF(AND(UPPER(TRIM(Applications!I1510))="SKIPPED",ISNUMBER(Applications!A1510)),Applications!A1510-WEEKDAY(Applications!A1510,3),"")</f>
        <v/>
      </c>
      <c r="G1510" s="26">
        <f>IF(AND(UPPER(TRIM(Applications!I1510))="BOOKMARKED",ISNUMBER(Applications!A1510)),Applications!A1510-WEEKDAY(Applications!A1510,3),"")</f>
        <v/>
      </c>
      <c r="H1510" s="26">
        <f>IF(AND(UPPER(TRIM(Applications!I1510))="NOT APPLIED",ISNUMBER(Applications!A1510)),Applications!A1510-WEEKDAY(Applications!A1510,3),"")</f>
        <v/>
      </c>
      <c r="I1510" s="26">
        <f>IF(AND(UPPER(TRIM(Applications!I1510))="REJECTED",ISNUMBER(Applications!M1510)),Applications!M1510-WEEKDAY(Applications!M1510,3),"")</f>
        <v/>
      </c>
      <c r="J1510" s="26">
        <f>IF(AND(UPPER(TRIM(Applications!I1510))="OFFER",ISNUMBER(Applications!M1510)),Applications!M1510-WEEKDAY(Applications!M1510,3),"")</f>
        <v/>
      </c>
      <c r="K1510" s="26">
        <f>IF(TRIM(Applications!J1510)="","",IFERROR(LOOKUP(2,1/ISNUMBER(SEARCH($R$2:$R$25,Applications!J1510)),$S$2:$S$25),""))</f>
        <v/>
      </c>
      <c r="L1510" s="26">
        <f>IF(K1510="","",IF(COUNTIF(K$2:K1510,K1510)=1,COUNTIF(K$2:K$2000,K1510)+(2001-ROW())/100000,""))</f>
        <v/>
      </c>
      <c r="M1510" s="26">
        <f>IF(TRIM(Applications!D1510)="","",TRIM(LEFT(TRIM(Applications!D1510),FIND(",",TRIM(Applications!D1510)&amp;",")-1)))</f>
        <v/>
      </c>
      <c r="N1510" s="26">
        <f>IF(M1510="","",IF(LEN(TRIM(LEFT(TRIM(MID(TRIM(Applications!D1510),FIND(",",TRIM(Applications!D1510)&amp;",")+1,200)),FIND(",",TRIM(MID(TRIM(Applications!D1510),FIND(",",TRIM(Applications!D1510)&amp;",")+1,200))&amp;",")-1)))=2,UPPER(TRIM(LEFT(TRIM(MID(TRIM(Applications!D1510),FIND(",",TRIM(Applications!D1510)&amp;",")+1,200)),FIND(",",TRIM(MID(TRIM(Applications!D1510),FIND(",",TRIM(Applications!D1510)&amp;",")+1,200))&amp;",")-1))),IFERROR(VLOOKUP(LOWER(TRIM(LEFT(TRIM(MID(TRIM(Applications!D1510),FIND(",",TRIM(Applications!D1510)&amp;",")+1,200)),FIND(",",TRIM(MID(TRIM(Applications!D1510),FIND(",",TRIM(Applications!D1510)&amp;",")+1,200))&amp;",")-1))),$U$2:$V$67,2,FALSE),"")))</f>
        <v/>
      </c>
      <c r="O1510" s="26">
        <f>IF(M1510="","",IF(N1510="",M1510,M1510&amp;", "&amp;N1510))</f>
        <v/>
      </c>
      <c r="P1510" s="26">
        <f>IF(O1510="","",IF(COUNTIF(O$2:O1510,O1510)=1,COUNTIF(O$2:O$2000,O1510)+(2001-ROW())/100000,""))</f>
        <v/>
      </c>
    </row>
    <row r="1511">
      <c r="A1511" s="26">
        <f>IF(AND(ISNUMBER(Applications!A1511),ISNUMBER(Applications!M1511),OR(UPPER(TRIM(Applications!I1511))="INTERVIEWING",UPPER(TRIM(Applications!I1511))="REJECTED",UPPER(TRIM(Applications!I1511))="OFFER")),IF(Applications!M1511&gt;=Applications!A1511,Applications!M1511-Applications!A1511,""),"")</f>
        <v/>
      </c>
      <c r="B1511" s="26">
        <f>IF(AND(D1511=1,ISNUMBER(Applications!A1511)),WEEKDAY(Applications!A1511),"")</f>
        <v/>
      </c>
      <c r="C1511" s="27">
        <f>IF(AND(D1511=1,ISNUMBER(Applications!A1511)),Applications!A1511-WEEKDAY(Applications!A1511,3),"")</f>
        <v/>
      </c>
      <c r="D1511" s="26">
        <f>IF(OR(UPPER(TRIM(Applications!I1511))="APPLIED",UPPER(TRIM(Applications!I1511))="INTERVIEWING",UPPER(TRIM(Applications!I1511))="REJECTED",UPPER(TRIM(Applications!I1511))="OFFER"),1,0)</f>
        <v/>
      </c>
      <c r="E1511" s="26">
        <f>IF(AND(ISNUMBER(Applications!M1511),OR(N(Applications!O1511)&gt;0,UPPER(TRIM(Applications!I1511))="INTERVIEWING",UPPER(TRIM(Applications!I1511))="OFFER")),Applications!M1511-WEEKDAY(Applications!M1511,3),"")</f>
        <v/>
      </c>
      <c r="F1511" s="26">
        <f>IF(AND(UPPER(TRIM(Applications!I1511))="SKIPPED",ISNUMBER(Applications!A1511)),Applications!A1511-WEEKDAY(Applications!A1511,3),"")</f>
        <v/>
      </c>
      <c r="G1511" s="26">
        <f>IF(AND(UPPER(TRIM(Applications!I1511))="BOOKMARKED",ISNUMBER(Applications!A1511)),Applications!A1511-WEEKDAY(Applications!A1511,3),"")</f>
        <v/>
      </c>
      <c r="H1511" s="26">
        <f>IF(AND(UPPER(TRIM(Applications!I1511))="NOT APPLIED",ISNUMBER(Applications!A1511)),Applications!A1511-WEEKDAY(Applications!A1511,3),"")</f>
        <v/>
      </c>
      <c r="I1511" s="26">
        <f>IF(AND(UPPER(TRIM(Applications!I1511))="REJECTED",ISNUMBER(Applications!M1511)),Applications!M1511-WEEKDAY(Applications!M1511,3),"")</f>
        <v/>
      </c>
      <c r="J1511" s="26">
        <f>IF(AND(UPPER(TRIM(Applications!I1511))="OFFER",ISNUMBER(Applications!M1511)),Applications!M1511-WEEKDAY(Applications!M1511,3),"")</f>
        <v/>
      </c>
      <c r="K1511" s="26">
        <f>IF(TRIM(Applications!J1511)="","",IFERROR(LOOKUP(2,1/ISNUMBER(SEARCH($R$2:$R$25,Applications!J1511)),$S$2:$S$25),""))</f>
        <v/>
      </c>
      <c r="L1511" s="26">
        <f>IF(K1511="","",IF(COUNTIF(K$2:K1511,K1511)=1,COUNTIF(K$2:K$2000,K1511)+(2001-ROW())/100000,""))</f>
        <v/>
      </c>
      <c r="M1511" s="26">
        <f>IF(TRIM(Applications!D1511)="","",TRIM(LEFT(TRIM(Applications!D1511),FIND(",",TRIM(Applications!D1511)&amp;",")-1)))</f>
        <v/>
      </c>
      <c r="N1511" s="26">
        <f>IF(M1511="","",IF(LEN(TRIM(LEFT(TRIM(MID(TRIM(Applications!D1511),FIND(",",TRIM(Applications!D1511)&amp;",")+1,200)),FIND(",",TRIM(MID(TRIM(Applications!D1511),FIND(",",TRIM(Applications!D1511)&amp;",")+1,200))&amp;",")-1)))=2,UPPER(TRIM(LEFT(TRIM(MID(TRIM(Applications!D1511),FIND(",",TRIM(Applications!D1511)&amp;",")+1,200)),FIND(",",TRIM(MID(TRIM(Applications!D1511),FIND(",",TRIM(Applications!D1511)&amp;",")+1,200))&amp;",")-1))),IFERROR(VLOOKUP(LOWER(TRIM(LEFT(TRIM(MID(TRIM(Applications!D1511),FIND(",",TRIM(Applications!D1511)&amp;",")+1,200)),FIND(",",TRIM(MID(TRIM(Applications!D1511),FIND(",",TRIM(Applications!D1511)&amp;",")+1,200))&amp;",")-1))),$U$2:$V$67,2,FALSE),"")))</f>
        <v/>
      </c>
      <c r="O1511" s="26">
        <f>IF(M1511="","",IF(N1511="",M1511,M1511&amp;", "&amp;N1511))</f>
        <v/>
      </c>
      <c r="P1511" s="26">
        <f>IF(O1511="","",IF(COUNTIF(O$2:O1511,O1511)=1,COUNTIF(O$2:O$2000,O1511)+(2001-ROW())/100000,""))</f>
        <v/>
      </c>
    </row>
    <row r="1512">
      <c r="A1512" s="26">
        <f>IF(AND(ISNUMBER(Applications!A1512),ISNUMBER(Applications!M1512),OR(UPPER(TRIM(Applications!I1512))="INTERVIEWING",UPPER(TRIM(Applications!I1512))="REJECTED",UPPER(TRIM(Applications!I1512))="OFFER")),IF(Applications!M1512&gt;=Applications!A1512,Applications!M1512-Applications!A1512,""),"")</f>
        <v/>
      </c>
      <c r="B1512" s="26">
        <f>IF(AND(D1512=1,ISNUMBER(Applications!A1512)),WEEKDAY(Applications!A1512),"")</f>
        <v/>
      </c>
      <c r="C1512" s="27">
        <f>IF(AND(D1512=1,ISNUMBER(Applications!A1512)),Applications!A1512-WEEKDAY(Applications!A1512,3),"")</f>
        <v/>
      </c>
      <c r="D1512" s="26">
        <f>IF(OR(UPPER(TRIM(Applications!I1512))="APPLIED",UPPER(TRIM(Applications!I1512))="INTERVIEWING",UPPER(TRIM(Applications!I1512))="REJECTED",UPPER(TRIM(Applications!I1512))="OFFER"),1,0)</f>
        <v/>
      </c>
      <c r="E1512" s="26">
        <f>IF(AND(ISNUMBER(Applications!M1512),OR(N(Applications!O1512)&gt;0,UPPER(TRIM(Applications!I1512))="INTERVIEWING",UPPER(TRIM(Applications!I1512))="OFFER")),Applications!M1512-WEEKDAY(Applications!M1512,3),"")</f>
        <v/>
      </c>
      <c r="F1512" s="26">
        <f>IF(AND(UPPER(TRIM(Applications!I1512))="SKIPPED",ISNUMBER(Applications!A1512)),Applications!A1512-WEEKDAY(Applications!A1512,3),"")</f>
        <v/>
      </c>
      <c r="G1512" s="26">
        <f>IF(AND(UPPER(TRIM(Applications!I1512))="BOOKMARKED",ISNUMBER(Applications!A1512)),Applications!A1512-WEEKDAY(Applications!A1512,3),"")</f>
        <v/>
      </c>
      <c r="H1512" s="26">
        <f>IF(AND(UPPER(TRIM(Applications!I1512))="NOT APPLIED",ISNUMBER(Applications!A1512)),Applications!A1512-WEEKDAY(Applications!A1512,3),"")</f>
        <v/>
      </c>
      <c r="I1512" s="26">
        <f>IF(AND(UPPER(TRIM(Applications!I1512))="REJECTED",ISNUMBER(Applications!M1512)),Applications!M1512-WEEKDAY(Applications!M1512,3),"")</f>
        <v/>
      </c>
      <c r="J1512" s="26">
        <f>IF(AND(UPPER(TRIM(Applications!I1512))="OFFER",ISNUMBER(Applications!M1512)),Applications!M1512-WEEKDAY(Applications!M1512,3),"")</f>
        <v/>
      </c>
      <c r="K1512" s="26">
        <f>IF(TRIM(Applications!J1512)="","",IFERROR(LOOKUP(2,1/ISNUMBER(SEARCH($R$2:$R$25,Applications!J1512)),$S$2:$S$25),""))</f>
        <v/>
      </c>
      <c r="L1512" s="26">
        <f>IF(K1512="","",IF(COUNTIF(K$2:K1512,K1512)=1,COUNTIF(K$2:K$2000,K1512)+(2001-ROW())/100000,""))</f>
        <v/>
      </c>
      <c r="M1512" s="26">
        <f>IF(TRIM(Applications!D1512)="","",TRIM(LEFT(TRIM(Applications!D1512),FIND(",",TRIM(Applications!D1512)&amp;",")-1)))</f>
        <v/>
      </c>
      <c r="N1512" s="26">
        <f>IF(M1512="","",IF(LEN(TRIM(LEFT(TRIM(MID(TRIM(Applications!D1512),FIND(",",TRIM(Applications!D1512)&amp;",")+1,200)),FIND(",",TRIM(MID(TRIM(Applications!D1512),FIND(",",TRIM(Applications!D1512)&amp;",")+1,200))&amp;",")-1)))=2,UPPER(TRIM(LEFT(TRIM(MID(TRIM(Applications!D1512),FIND(",",TRIM(Applications!D1512)&amp;",")+1,200)),FIND(",",TRIM(MID(TRIM(Applications!D1512),FIND(",",TRIM(Applications!D1512)&amp;",")+1,200))&amp;",")-1))),IFERROR(VLOOKUP(LOWER(TRIM(LEFT(TRIM(MID(TRIM(Applications!D1512),FIND(",",TRIM(Applications!D1512)&amp;",")+1,200)),FIND(",",TRIM(MID(TRIM(Applications!D1512),FIND(",",TRIM(Applications!D1512)&amp;",")+1,200))&amp;",")-1))),$U$2:$V$67,2,FALSE),"")))</f>
        <v/>
      </c>
      <c r="O1512" s="26">
        <f>IF(M1512="","",IF(N1512="",M1512,M1512&amp;", "&amp;N1512))</f>
        <v/>
      </c>
      <c r="P1512" s="26">
        <f>IF(O1512="","",IF(COUNTIF(O$2:O1512,O1512)=1,COUNTIF(O$2:O$2000,O1512)+(2001-ROW())/100000,""))</f>
        <v/>
      </c>
    </row>
    <row r="1513">
      <c r="A1513" s="26">
        <f>IF(AND(ISNUMBER(Applications!A1513),ISNUMBER(Applications!M1513),OR(UPPER(TRIM(Applications!I1513))="INTERVIEWING",UPPER(TRIM(Applications!I1513))="REJECTED",UPPER(TRIM(Applications!I1513))="OFFER")),IF(Applications!M1513&gt;=Applications!A1513,Applications!M1513-Applications!A1513,""),"")</f>
        <v/>
      </c>
      <c r="B1513" s="26">
        <f>IF(AND(D1513=1,ISNUMBER(Applications!A1513)),WEEKDAY(Applications!A1513),"")</f>
        <v/>
      </c>
      <c r="C1513" s="27">
        <f>IF(AND(D1513=1,ISNUMBER(Applications!A1513)),Applications!A1513-WEEKDAY(Applications!A1513,3),"")</f>
        <v/>
      </c>
      <c r="D1513" s="26">
        <f>IF(OR(UPPER(TRIM(Applications!I1513))="APPLIED",UPPER(TRIM(Applications!I1513))="INTERVIEWING",UPPER(TRIM(Applications!I1513))="REJECTED",UPPER(TRIM(Applications!I1513))="OFFER"),1,0)</f>
        <v/>
      </c>
      <c r="E1513" s="26">
        <f>IF(AND(ISNUMBER(Applications!M1513),OR(N(Applications!O1513)&gt;0,UPPER(TRIM(Applications!I1513))="INTERVIEWING",UPPER(TRIM(Applications!I1513))="OFFER")),Applications!M1513-WEEKDAY(Applications!M1513,3),"")</f>
        <v/>
      </c>
      <c r="F1513" s="26">
        <f>IF(AND(UPPER(TRIM(Applications!I1513))="SKIPPED",ISNUMBER(Applications!A1513)),Applications!A1513-WEEKDAY(Applications!A1513,3),"")</f>
        <v/>
      </c>
      <c r="G1513" s="26">
        <f>IF(AND(UPPER(TRIM(Applications!I1513))="BOOKMARKED",ISNUMBER(Applications!A1513)),Applications!A1513-WEEKDAY(Applications!A1513,3),"")</f>
        <v/>
      </c>
      <c r="H1513" s="26">
        <f>IF(AND(UPPER(TRIM(Applications!I1513))="NOT APPLIED",ISNUMBER(Applications!A1513)),Applications!A1513-WEEKDAY(Applications!A1513,3),"")</f>
        <v/>
      </c>
      <c r="I1513" s="26">
        <f>IF(AND(UPPER(TRIM(Applications!I1513))="REJECTED",ISNUMBER(Applications!M1513)),Applications!M1513-WEEKDAY(Applications!M1513,3),"")</f>
        <v/>
      </c>
      <c r="J1513" s="26">
        <f>IF(AND(UPPER(TRIM(Applications!I1513))="OFFER",ISNUMBER(Applications!M1513)),Applications!M1513-WEEKDAY(Applications!M1513,3),"")</f>
        <v/>
      </c>
      <c r="K1513" s="26">
        <f>IF(TRIM(Applications!J1513)="","",IFERROR(LOOKUP(2,1/ISNUMBER(SEARCH($R$2:$R$25,Applications!J1513)),$S$2:$S$25),""))</f>
        <v/>
      </c>
      <c r="L1513" s="26">
        <f>IF(K1513="","",IF(COUNTIF(K$2:K1513,K1513)=1,COUNTIF(K$2:K$2000,K1513)+(2001-ROW())/100000,""))</f>
        <v/>
      </c>
      <c r="M1513" s="26">
        <f>IF(TRIM(Applications!D1513)="","",TRIM(LEFT(TRIM(Applications!D1513),FIND(",",TRIM(Applications!D1513)&amp;",")-1)))</f>
        <v/>
      </c>
      <c r="N1513" s="26">
        <f>IF(M1513="","",IF(LEN(TRIM(LEFT(TRIM(MID(TRIM(Applications!D1513),FIND(",",TRIM(Applications!D1513)&amp;",")+1,200)),FIND(",",TRIM(MID(TRIM(Applications!D1513),FIND(",",TRIM(Applications!D1513)&amp;",")+1,200))&amp;",")-1)))=2,UPPER(TRIM(LEFT(TRIM(MID(TRIM(Applications!D1513),FIND(",",TRIM(Applications!D1513)&amp;",")+1,200)),FIND(",",TRIM(MID(TRIM(Applications!D1513),FIND(",",TRIM(Applications!D1513)&amp;",")+1,200))&amp;",")-1))),IFERROR(VLOOKUP(LOWER(TRIM(LEFT(TRIM(MID(TRIM(Applications!D1513),FIND(",",TRIM(Applications!D1513)&amp;",")+1,200)),FIND(",",TRIM(MID(TRIM(Applications!D1513),FIND(",",TRIM(Applications!D1513)&amp;",")+1,200))&amp;",")-1))),$U$2:$V$67,2,FALSE),"")))</f>
        <v/>
      </c>
      <c r="O1513" s="26">
        <f>IF(M1513="","",IF(N1513="",M1513,M1513&amp;", "&amp;N1513))</f>
        <v/>
      </c>
      <c r="P1513" s="26">
        <f>IF(O1513="","",IF(COUNTIF(O$2:O1513,O1513)=1,COUNTIF(O$2:O$2000,O1513)+(2001-ROW())/100000,""))</f>
        <v/>
      </c>
    </row>
    <row r="1514">
      <c r="A1514" s="26">
        <f>IF(AND(ISNUMBER(Applications!A1514),ISNUMBER(Applications!M1514),OR(UPPER(TRIM(Applications!I1514))="INTERVIEWING",UPPER(TRIM(Applications!I1514))="REJECTED",UPPER(TRIM(Applications!I1514))="OFFER")),IF(Applications!M1514&gt;=Applications!A1514,Applications!M1514-Applications!A1514,""),"")</f>
        <v/>
      </c>
      <c r="B1514" s="26">
        <f>IF(AND(D1514=1,ISNUMBER(Applications!A1514)),WEEKDAY(Applications!A1514),"")</f>
        <v/>
      </c>
      <c r="C1514" s="27">
        <f>IF(AND(D1514=1,ISNUMBER(Applications!A1514)),Applications!A1514-WEEKDAY(Applications!A1514,3),"")</f>
        <v/>
      </c>
      <c r="D1514" s="26">
        <f>IF(OR(UPPER(TRIM(Applications!I1514))="APPLIED",UPPER(TRIM(Applications!I1514))="INTERVIEWING",UPPER(TRIM(Applications!I1514))="REJECTED",UPPER(TRIM(Applications!I1514))="OFFER"),1,0)</f>
        <v/>
      </c>
      <c r="E1514" s="26">
        <f>IF(AND(ISNUMBER(Applications!M1514),OR(N(Applications!O1514)&gt;0,UPPER(TRIM(Applications!I1514))="INTERVIEWING",UPPER(TRIM(Applications!I1514))="OFFER")),Applications!M1514-WEEKDAY(Applications!M1514,3),"")</f>
        <v/>
      </c>
      <c r="F1514" s="26">
        <f>IF(AND(UPPER(TRIM(Applications!I1514))="SKIPPED",ISNUMBER(Applications!A1514)),Applications!A1514-WEEKDAY(Applications!A1514,3),"")</f>
        <v/>
      </c>
      <c r="G1514" s="26">
        <f>IF(AND(UPPER(TRIM(Applications!I1514))="BOOKMARKED",ISNUMBER(Applications!A1514)),Applications!A1514-WEEKDAY(Applications!A1514,3),"")</f>
        <v/>
      </c>
      <c r="H1514" s="26">
        <f>IF(AND(UPPER(TRIM(Applications!I1514))="NOT APPLIED",ISNUMBER(Applications!A1514)),Applications!A1514-WEEKDAY(Applications!A1514,3),"")</f>
        <v/>
      </c>
      <c r="I1514" s="26">
        <f>IF(AND(UPPER(TRIM(Applications!I1514))="REJECTED",ISNUMBER(Applications!M1514)),Applications!M1514-WEEKDAY(Applications!M1514,3),"")</f>
        <v/>
      </c>
      <c r="J1514" s="26">
        <f>IF(AND(UPPER(TRIM(Applications!I1514))="OFFER",ISNUMBER(Applications!M1514)),Applications!M1514-WEEKDAY(Applications!M1514,3),"")</f>
        <v/>
      </c>
      <c r="K1514" s="26">
        <f>IF(TRIM(Applications!J1514)="","",IFERROR(LOOKUP(2,1/ISNUMBER(SEARCH($R$2:$R$25,Applications!J1514)),$S$2:$S$25),""))</f>
        <v/>
      </c>
      <c r="L1514" s="26">
        <f>IF(K1514="","",IF(COUNTIF(K$2:K1514,K1514)=1,COUNTIF(K$2:K$2000,K1514)+(2001-ROW())/100000,""))</f>
        <v/>
      </c>
      <c r="M1514" s="26">
        <f>IF(TRIM(Applications!D1514)="","",TRIM(LEFT(TRIM(Applications!D1514),FIND(",",TRIM(Applications!D1514)&amp;",")-1)))</f>
        <v/>
      </c>
      <c r="N1514" s="26">
        <f>IF(M1514="","",IF(LEN(TRIM(LEFT(TRIM(MID(TRIM(Applications!D1514),FIND(",",TRIM(Applications!D1514)&amp;",")+1,200)),FIND(",",TRIM(MID(TRIM(Applications!D1514),FIND(",",TRIM(Applications!D1514)&amp;",")+1,200))&amp;",")-1)))=2,UPPER(TRIM(LEFT(TRIM(MID(TRIM(Applications!D1514),FIND(",",TRIM(Applications!D1514)&amp;",")+1,200)),FIND(",",TRIM(MID(TRIM(Applications!D1514),FIND(",",TRIM(Applications!D1514)&amp;",")+1,200))&amp;",")-1))),IFERROR(VLOOKUP(LOWER(TRIM(LEFT(TRIM(MID(TRIM(Applications!D1514),FIND(",",TRIM(Applications!D1514)&amp;",")+1,200)),FIND(",",TRIM(MID(TRIM(Applications!D1514),FIND(",",TRIM(Applications!D1514)&amp;",")+1,200))&amp;",")-1))),$U$2:$V$67,2,FALSE),"")))</f>
        <v/>
      </c>
      <c r="O1514" s="26">
        <f>IF(M1514="","",IF(N1514="",M1514,M1514&amp;", "&amp;N1514))</f>
        <v/>
      </c>
      <c r="P1514" s="26">
        <f>IF(O1514="","",IF(COUNTIF(O$2:O1514,O1514)=1,COUNTIF(O$2:O$2000,O1514)+(2001-ROW())/100000,""))</f>
        <v/>
      </c>
    </row>
    <row r="1515">
      <c r="A1515" s="26">
        <f>IF(AND(ISNUMBER(Applications!A1515),ISNUMBER(Applications!M1515),OR(UPPER(TRIM(Applications!I1515))="INTERVIEWING",UPPER(TRIM(Applications!I1515))="REJECTED",UPPER(TRIM(Applications!I1515))="OFFER")),IF(Applications!M1515&gt;=Applications!A1515,Applications!M1515-Applications!A1515,""),"")</f>
        <v/>
      </c>
      <c r="B1515" s="26">
        <f>IF(AND(D1515=1,ISNUMBER(Applications!A1515)),WEEKDAY(Applications!A1515),"")</f>
        <v/>
      </c>
      <c r="C1515" s="27">
        <f>IF(AND(D1515=1,ISNUMBER(Applications!A1515)),Applications!A1515-WEEKDAY(Applications!A1515,3),"")</f>
        <v/>
      </c>
      <c r="D1515" s="26">
        <f>IF(OR(UPPER(TRIM(Applications!I1515))="APPLIED",UPPER(TRIM(Applications!I1515))="INTERVIEWING",UPPER(TRIM(Applications!I1515))="REJECTED",UPPER(TRIM(Applications!I1515))="OFFER"),1,0)</f>
        <v/>
      </c>
      <c r="E1515" s="26">
        <f>IF(AND(ISNUMBER(Applications!M1515),OR(N(Applications!O1515)&gt;0,UPPER(TRIM(Applications!I1515))="INTERVIEWING",UPPER(TRIM(Applications!I1515))="OFFER")),Applications!M1515-WEEKDAY(Applications!M1515,3),"")</f>
        <v/>
      </c>
      <c r="F1515" s="26">
        <f>IF(AND(UPPER(TRIM(Applications!I1515))="SKIPPED",ISNUMBER(Applications!A1515)),Applications!A1515-WEEKDAY(Applications!A1515,3),"")</f>
        <v/>
      </c>
      <c r="G1515" s="26">
        <f>IF(AND(UPPER(TRIM(Applications!I1515))="BOOKMARKED",ISNUMBER(Applications!A1515)),Applications!A1515-WEEKDAY(Applications!A1515,3),"")</f>
        <v/>
      </c>
      <c r="H1515" s="26">
        <f>IF(AND(UPPER(TRIM(Applications!I1515))="NOT APPLIED",ISNUMBER(Applications!A1515)),Applications!A1515-WEEKDAY(Applications!A1515,3),"")</f>
        <v/>
      </c>
      <c r="I1515" s="26">
        <f>IF(AND(UPPER(TRIM(Applications!I1515))="REJECTED",ISNUMBER(Applications!M1515)),Applications!M1515-WEEKDAY(Applications!M1515,3),"")</f>
        <v/>
      </c>
      <c r="J1515" s="26">
        <f>IF(AND(UPPER(TRIM(Applications!I1515))="OFFER",ISNUMBER(Applications!M1515)),Applications!M1515-WEEKDAY(Applications!M1515,3),"")</f>
        <v/>
      </c>
      <c r="K1515" s="26">
        <f>IF(TRIM(Applications!J1515)="","",IFERROR(LOOKUP(2,1/ISNUMBER(SEARCH($R$2:$R$25,Applications!J1515)),$S$2:$S$25),""))</f>
        <v/>
      </c>
      <c r="L1515" s="26">
        <f>IF(K1515="","",IF(COUNTIF(K$2:K1515,K1515)=1,COUNTIF(K$2:K$2000,K1515)+(2001-ROW())/100000,""))</f>
        <v/>
      </c>
      <c r="M1515" s="26">
        <f>IF(TRIM(Applications!D1515)="","",TRIM(LEFT(TRIM(Applications!D1515),FIND(",",TRIM(Applications!D1515)&amp;",")-1)))</f>
        <v/>
      </c>
      <c r="N1515" s="26">
        <f>IF(M1515="","",IF(LEN(TRIM(LEFT(TRIM(MID(TRIM(Applications!D1515),FIND(",",TRIM(Applications!D1515)&amp;",")+1,200)),FIND(",",TRIM(MID(TRIM(Applications!D1515),FIND(",",TRIM(Applications!D1515)&amp;",")+1,200))&amp;",")-1)))=2,UPPER(TRIM(LEFT(TRIM(MID(TRIM(Applications!D1515),FIND(",",TRIM(Applications!D1515)&amp;",")+1,200)),FIND(",",TRIM(MID(TRIM(Applications!D1515),FIND(",",TRIM(Applications!D1515)&amp;",")+1,200))&amp;",")-1))),IFERROR(VLOOKUP(LOWER(TRIM(LEFT(TRIM(MID(TRIM(Applications!D1515),FIND(",",TRIM(Applications!D1515)&amp;",")+1,200)),FIND(",",TRIM(MID(TRIM(Applications!D1515),FIND(",",TRIM(Applications!D1515)&amp;",")+1,200))&amp;",")-1))),$U$2:$V$67,2,FALSE),"")))</f>
        <v/>
      </c>
      <c r="O1515" s="26">
        <f>IF(M1515="","",IF(N1515="",M1515,M1515&amp;", "&amp;N1515))</f>
        <v/>
      </c>
      <c r="P1515" s="26">
        <f>IF(O1515="","",IF(COUNTIF(O$2:O1515,O1515)=1,COUNTIF(O$2:O$2000,O1515)+(2001-ROW())/100000,""))</f>
        <v/>
      </c>
    </row>
    <row r="1516">
      <c r="A1516" s="26">
        <f>IF(AND(ISNUMBER(Applications!A1516),ISNUMBER(Applications!M1516),OR(UPPER(TRIM(Applications!I1516))="INTERVIEWING",UPPER(TRIM(Applications!I1516))="REJECTED",UPPER(TRIM(Applications!I1516))="OFFER")),IF(Applications!M1516&gt;=Applications!A1516,Applications!M1516-Applications!A1516,""),"")</f>
        <v/>
      </c>
      <c r="B1516" s="26">
        <f>IF(AND(D1516=1,ISNUMBER(Applications!A1516)),WEEKDAY(Applications!A1516),"")</f>
        <v/>
      </c>
      <c r="C1516" s="27">
        <f>IF(AND(D1516=1,ISNUMBER(Applications!A1516)),Applications!A1516-WEEKDAY(Applications!A1516,3),"")</f>
        <v/>
      </c>
      <c r="D1516" s="26">
        <f>IF(OR(UPPER(TRIM(Applications!I1516))="APPLIED",UPPER(TRIM(Applications!I1516))="INTERVIEWING",UPPER(TRIM(Applications!I1516))="REJECTED",UPPER(TRIM(Applications!I1516))="OFFER"),1,0)</f>
        <v/>
      </c>
      <c r="E1516" s="26">
        <f>IF(AND(ISNUMBER(Applications!M1516),OR(N(Applications!O1516)&gt;0,UPPER(TRIM(Applications!I1516))="INTERVIEWING",UPPER(TRIM(Applications!I1516))="OFFER")),Applications!M1516-WEEKDAY(Applications!M1516,3),"")</f>
        <v/>
      </c>
      <c r="F1516" s="26">
        <f>IF(AND(UPPER(TRIM(Applications!I1516))="SKIPPED",ISNUMBER(Applications!A1516)),Applications!A1516-WEEKDAY(Applications!A1516,3),"")</f>
        <v/>
      </c>
      <c r="G1516" s="26">
        <f>IF(AND(UPPER(TRIM(Applications!I1516))="BOOKMARKED",ISNUMBER(Applications!A1516)),Applications!A1516-WEEKDAY(Applications!A1516,3),"")</f>
        <v/>
      </c>
      <c r="H1516" s="26">
        <f>IF(AND(UPPER(TRIM(Applications!I1516))="NOT APPLIED",ISNUMBER(Applications!A1516)),Applications!A1516-WEEKDAY(Applications!A1516,3),"")</f>
        <v/>
      </c>
      <c r="I1516" s="26">
        <f>IF(AND(UPPER(TRIM(Applications!I1516))="REJECTED",ISNUMBER(Applications!M1516)),Applications!M1516-WEEKDAY(Applications!M1516,3),"")</f>
        <v/>
      </c>
      <c r="J1516" s="26">
        <f>IF(AND(UPPER(TRIM(Applications!I1516))="OFFER",ISNUMBER(Applications!M1516)),Applications!M1516-WEEKDAY(Applications!M1516,3),"")</f>
        <v/>
      </c>
      <c r="K1516" s="26">
        <f>IF(TRIM(Applications!J1516)="","",IFERROR(LOOKUP(2,1/ISNUMBER(SEARCH($R$2:$R$25,Applications!J1516)),$S$2:$S$25),""))</f>
        <v/>
      </c>
      <c r="L1516" s="26">
        <f>IF(K1516="","",IF(COUNTIF(K$2:K1516,K1516)=1,COUNTIF(K$2:K$2000,K1516)+(2001-ROW())/100000,""))</f>
        <v/>
      </c>
      <c r="M1516" s="26">
        <f>IF(TRIM(Applications!D1516)="","",TRIM(LEFT(TRIM(Applications!D1516),FIND(",",TRIM(Applications!D1516)&amp;",")-1)))</f>
        <v/>
      </c>
      <c r="N1516" s="26">
        <f>IF(M1516="","",IF(LEN(TRIM(LEFT(TRIM(MID(TRIM(Applications!D1516),FIND(",",TRIM(Applications!D1516)&amp;",")+1,200)),FIND(",",TRIM(MID(TRIM(Applications!D1516),FIND(",",TRIM(Applications!D1516)&amp;",")+1,200))&amp;",")-1)))=2,UPPER(TRIM(LEFT(TRIM(MID(TRIM(Applications!D1516),FIND(",",TRIM(Applications!D1516)&amp;",")+1,200)),FIND(",",TRIM(MID(TRIM(Applications!D1516),FIND(",",TRIM(Applications!D1516)&amp;",")+1,200))&amp;",")-1))),IFERROR(VLOOKUP(LOWER(TRIM(LEFT(TRIM(MID(TRIM(Applications!D1516),FIND(",",TRIM(Applications!D1516)&amp;",")+1,200)),FIND(",",TRIM(MID(TRIM(Applications!D1516),FIND(",",TRIM(Applications!D1516)&amp;",")+1,200))&amp;",")-1))),$U$2:$V$67,2,FALSE),"")))</f>
        <v/>
      </c>
      <c r="O1516" s="26">
        <f>IF(M1516="","",IF(N1516="",M1516,M1516&amp;", "&amp;N1516))</f>
        <v/>
      </c>
      <c r="P1516" s="26">
        <f>IF(O1516="","",IF(COUNTIF(O$2:O1516,O1516)=1,COUNTIF(O$2:O$2000,O1516)+(2001-ROW())/100000,""))</f>
        <v/>
      </c>
    </row>
    <row r="1517">
      <c r="A1517" s="26">
        <f>IF(AND(ISNUMBER(Applications!A1517),ISNUMBER(Applications!M1517),OR(UPPER(TRIM(Applications!I1517))="INTERVIEWING",UPPER(TRIM(Applications!I1517))="REJECTED",UPPER(TRIM(Applications!I1517))="OFFER")),IF(Applications!M1517&gt;=Applications!A1517,Applications!M1517-Applications!A1517,""),"")</f>
        <v/>
      </c>
      <c r="B1517" s="26">
        <f>IF(AND(D1517=1,ISNUMBER(Applications!A1517)),WEEKDAY(Applications!A1517),"")</f>
        <v/>
      </c>
      <c r="C1517" s="27">
        <f>IF(AND(D1517=1,ISNUMBER(Applications!A1517)),Applications!A1517-WEEKDAY(Applications!A1517,3),"")</f>
        <v/>
      </c>
      <c r="D1517" s="26">
        <f>IF(OR(UPPER(TRIM(Applications!I1517))="APPLIED",UPPER(TRIM(Applications!I1517))="INTERVIEWING",UPPER(TRIM(Applications!I1517))="REJECTED",UPPER(TRIM(Applications!I1517))="OFFER"),1,0)</f>
        <v/>
      </c>
      <c r="E1517" s="26">
        <f>IF(AND(ISNUMBER(Applications!M1517),OR(N(Applications!O1517)&gt;0,UPPER(TRIM(Applications!I1517))="INTERVIEWING",UPPER(TRIM(Applications!I1517))="OFFER")),Applications!M1517-WEEKDAY(Applications!M1517,3),"")</f>
        <v/>
      </c>
      <c r="F1517" s="26">
        <f>IF(AND(UPPER(TRIM(Applications!I1517))="SKIPPED",ISNUMBER(Applications!A1517)),Applications!A1517-WEEKDAY(Applications!A1517,3),"")</f>
        <v/>
      </c>
      <c r="G1517" s="26">
        <f>IF(AND(UPPER(TRIM(Applications!I1517))="BOOKMARKED",ISNUMBER(Applications!A1517)),Applications!A1517-WEEKDAY(Applications!A1517,3),"")</f>
        <v/>
      </c>
      <c r="H1517" s="26">
        <f>IF(AND(UPPER(TRIM(Applications!I1517))="NOT APPLIED",ISNUMBER(Applications!A1517)),Applications!A1517-WEEKDAY(Applications!A1517,3),"")</f>
        <v/>
      </c>
      <c r="I1517" s="26">
        <f>IF(AND(UPPER(TRIM(Applications!I1517))="REJECTED",ISNUMBER(Applications!M1517)),Applications!M1517-WEEKDAY(Applications!M1517,3),"")</f>
        <v/>
      </c>
      <c r="J1517" s="26">
        <f>IF(AND(UPPER(TRIM(Applications!I1517))="OFFER",ISNUMBER(Applications!M1517)),Applications!M1517-WEEKDAY(Applications!M1517,3),"")</f>
        <v/>
      </c>
      <c r="K1517" s="26">
        <f>IF(TRIM(Applications!J1517)="","",IFERROR(LOOKUP(2,1/ISNUMBER(SEARCH($R$2:$R$25,Applications!J1517)),$S$2:$S$25),""))</f>
        <v/>
      </c>
      <c r="L1517" s="26">
        <f>IF(K1517="","",IF(COUNTIF(K$2:K1517,K1517)=1,COUNTIF(K$2:K$2000,K1517)+(2001-ROW())/100000,""))</f>
        <v/>
      </c>
      <c r="M1517" s="26">
        <f>IF(TRIM(Applications!D1517)="","",TRIM(LEFT(TRIM(Applications!D1517),FIND(",",TRIM(Applications!D1517)&amp;",")-1)))</f>
        <v/>
      </c>
      <c r="N1517" s="26">
        <f>IF(M1517="","",IF(LEN(TRIM(LEFT(TRIM(MID(TRIM(Applications!D1517),FIND(",",TRIM(Applications!D1517)&amp;",")+1,200)),FIND(",",TRIM(MID(TRIM(Applications!D1517),FIND(",",TRIM(Applications!D1517)&amp;",")+1,200))&amp;",")-1)))=2,UPPER(TRIM(LEFT(TRIM(MID(TRIM(Applications!D1517),FIND(",",TRIM(Applications!D1517)&amp;",")+1,200)),FIND(",",TRIM(MID(TRIM(Applications!D1517),FIND(",",TRIM(Applications!D1517)&amp;",")+1,200))&amp;",")-1))),IFERROR(VLOOKUP(LOWER(TRIM(LEFT(TRIM(MID(TRIM(Applications!D1517),FIND(",",TRIM(Applications!D1517)&amp;",")+1,200)),FIND(",",TRIM(MID(TRIM(Applications!D1517),FIND(",",TRIM(Applications!D1517)&amp;",")+1,200))&amp;",")-1))),$U$2:$V$67,2,FALSE),"")))</f>
        <v/>
      </c>
      <c r="O1517" s="26">
        <f>IF(M1517="","",IF(N1517="",M1517,M1517&amp;", "&amp;N1517))</f>
        <v/>
      </c>
      <c r="P1517" s="26">
        <f>IF(O1517="","",IF(COUNTIF(O$2:O1517,O1517)=1,COUNTIF(O$2:O$2000,O1517)+(2001-ROW())/100000,""))</f>
        <v/>
      </c>
    </row>
    <row r="1518">
      <c r="A1518" s="26">
        <f>IF(AND(ISNUMBER(Applications!A1518),ISNUMBER(Applications!M1518),OR(UPPER(TRIM(Applications!I1518))="INTERVIEWING",UPPER(TRIM(Applications!I1518))="REJECTED",UPPER(TRIM(Applications!I1518))="OFFER")),IF(Applications!M1518&gt;=Applications!A1518,Applications!M1518-Applications!A1518,""),"")</f>
        <v/>
      </c>
      <c r="B1518" s="26">
        <f>IF(AND(D1518=1,ISNUMBER(Applications!A1518)),WEEKDAY(Applications!A1518),"")</f>
        <v/>
      </c>
      <c r="C1518" s="27">
        <f>IF(AND(D1518=1,ISNUMBER(Applications!A1518)),Applications!A1518-WEEKDAY(Applications!A1518,3),"")</f>
        <v/>
      </c>
      <c r="D1518" s="26">
        <f>IF(OR(UPPER(TRIM(Applications!I1518))="APPLIED",UPPER(TRIM(Applications!I1518))="INTERVIEWING",UPPER(TRIM(Applications!I1518))="REJECTED",UPPER(TRIM(Applications!I1518))="OFFER"),1,0)</f>
        <v/>
      </c>
      <c r="E1518" s="26">
        <f>IF(AND(ISNUMBER(Applications!M1518),OR(N(Applications!O1518)&gt;0,UPPER(TRIM(Applications!I1518))="INTERVIEWING",UPPER(TRIM(Applications!I1518))="OFFER")),Applications!M1518-WEEKDAY(Applications!M1518,3),"")</f>
        <v/>
      </c>
      <c r="F1518" s="26">
        <f>IF(AND(UPPER(TRIM(Applications!I1518))="SKIPPED",ISNUMBER(Applications!A1518)),Applications!A1518-WEEKDAY(Applications!A1518,3),"")</f>
        <v/>
      </c>
      <c r="G1518" s="26">
        <f>IF(AND(UPPER(TRIM(Applications!I1518))="BOOKMARKED",ISNUMBER(Applications!A1518)),Applications!A1518-WEEKDAY(Applications!A1518,3),"")</f>
        <v/>
      </c>
      <c r="H1518" s="26">
        <f>IF(AND(UPPER(TRIM(Applications!I1518))="NOT APPLIED",ISNUMBER(Applications!A1518)),Applications!A1518-WEEKDAY(Applications!A1518,3),"")</f>
        <v/>
      </c>
      <c r="I1518" s="26">
        <f>IF(AND(UPPER(TRIM(Applications!I1518))="REJECTED",ISNUMBER(Applications!M1518)),Applications!M1518-WEEKDAY(Applications!M1518,3),"")</f>
        <v/>
      </c>
      <c r="J1518" s="26">
        <f>IF(AND(UPPER(TRIM(Applications!I1518))="OFFER",ISNUMBER(Applications!M1518)),Applications!M1518-WEEKDAY(Applications!M1518,3),"")</f>
        <v/>
      </c>
      <c r="K1518" s="26">
        <f>IF(TRIM(Applications!J1518)="","",IFERROR(LOOKUP(2,1/ISNUMBER(SEARCH($R$2:$R$25,Applications!J1518)),$S$2:$S$25),""))</f>
        <v/>
      </c>
      <c r="L1518" s="26">
        <f>IF(K1518="","",IF(COUNTIF(K$2:K1518,K1518)=1,COUNTIF(K$2:K$2000,K1518)+(2001-ROW())/100000,""))</f>
        <v/>
      </c>
      <c r="M1518" s="26">
        <f>IF(TRIM(Applications!D1518)="","",TRIM(LEFT(TRIM(Applications!D1518),FIND(",",TRIM(Applications!D1518)&amp;",")-1)))</f>
        <v/>
      </c>
      <c r="N1518" s="26">
        <f>IF(M1518="","",IF(LEN(TRIM(LEFT(TRIM(MID(TRIM(Applications!D1518),FIND(",",TRIM(Applications!D1518)&amp;",")+1,200)),FIND(",",TRIM(MID(TRIM(Applications!D1518),FIND(",",TRIM(Applications!D1518)&amp;",")+1,200))&amp;",")-1)))=2,UPPER(TRIM(LEFT(TRIM(MID(TRIM(Applications!D1518),FIND(",",TRIM(Applications!D1518)&amp;",")+1,200)),FIND(",",TRIM(MID(TRIM(Applications!D1518),FIND(",",TRIM(Applications!D1518)&amp;",")+1,200))&amp;",")-1))),IFERROR(VLOOKUP(LOWER(TRIM(LEFT(TRIM(MID(TRIM(Applications!D1518),FIND(",",TRIM(Applications!D1518)&amp;",")+1,200)),FIND(",",TRIM(MID(TRIM(Applications!D1518),FIND(",",TRIM(Applications!D1518)&amp;",")+1,200))&amp;",")-1))),$U$2:$V$67,2,FALSE),"")))</f>
        <v/>
      </c>
      <c r="O1518" s="26">
        <f>IF(M1518="","",IF(N1518="",M1518,M1518&amp;", "&amp;N1518))</f>
        <v/>
      </c>
      <c r="P1518" s="26">
        <f>IF(O1518="","",IF(COUNTIF(O$2:O1518,O1518)=1,COUNTIF(O$2:O$2000,O1518)+(2001-ROW())/100000,""))</f>
        <v/>
      </c>
    </row>
    <row r="1519">
      <c r="A1519" s="26">
        <f>IF(AND(ISNUMBER(Applications!A1519),ISNUMBER(Applications!M1519),OR(UPPER(TRIM(Applications!I1519))="INTERVIEWING",UPPER(TRIM(Applications!I1519))="REJECTED",UPPER(TRIM(Applications!I1519))="OFFER")),IF(Applications!M1519&gt;=Applications!A1519,Applications!M1519-Applications!A1519,""),"")</f>
        <v/>
      </c>
      <c r="B1519" s="26">
        <f>IF(AND(D1519=1,ISNUMBER(Applications!A1519)),WEEKDAY(Applications!A1519),"")</f>
        <v/>
      </c>
      <c r="C1519" s="27">
        <f>IF(AND(D1519=1,ISNUMBER(Applications!A1519)),Applications!A1519-WEEKDAY(Applications!A1519,3),"")</f>
        <v/>
      </c>
      <c r="D1519" s="26">
        <f>IF(OR(UPPER(TRIM(Applications!I1519))="APPLIED",UPPER(TRIM(Applications!I1519))="INTERVIEWING",UPPER(TRIM(Applications!I1519))="REJECTED",UPPER(TRIM(Applications!I1519))="OFFER"),1,0)</f>
        <v/>
      </c>
      <c r="E1519" s="26">
        <f>IF(AND(ISNUMBER(Applications!M1519),OR(N(Applications!O1519)&gt;0,UPPER(TRIM(Applications!I1519))="INTERVIEWING",UPPER(TRIM(Applications!I1519))="OFFER")),Applications!M1519-WEEKDAY(Applications!M1519,3),"")</f>
        <v/>
      </c>
      <c r="F1519" s="26">
        <f>IF(AND(UPPER(TRIM(Applications!I1519))="SKIPPED",ISNUMBER(Applications!A1519)),Applications!A1519-WEEKDAY(Applications!A1519,3),"")</f>
        <v/>
      </c>
      <c r="G1519" s="26">
        <f>IF(AND(UPPER(TRIM(Applications!I1519))="BOOKMARKED",ISNUMBER(Applications!A1519)),Applications!A1519-WEEKDAY(Applications!A1519,3),"")</f>
        <v/>
      </c>
      <c r="H1519" s="26">
        <f>IF(AND(UPPER(TRIM(Applications!I1519))="NOT APPLIED",ISNUMBER(Applications!A1519)),Applications!A1519-WEEKDAY(Applications!A1519,3),"")</f>
        <v/>
      </c>
      <c r="I1519" s="26">
        <f>IF(AND(UPPER(TRIM(Applications!I1519))="REJECTED",ISNUMBER(Applications!M1519)),Applications!M1519-WEEKDAY(Applications!M1519,3),"")</f>
        <v/>
      </c>
      <c r="J1519" s="26">
        <f>IF(AND(UPPER(TRIM(Applications!I1519))="OFFER",ISNUMBER(Applications!M1519)),Applications!M1519-WEEKDAY(Applications!M1519,3),"")</f>
        <v/>
      </c>
      <c r="K1519" s="26">
        <f>IF(TRIM(Applications!J1519)="","",IFERROR(LOOKUP(2,1/ISNUMBER(SEARCH($R$2:$R$25,Applications!J1519)),$S$2:$S$25),""))</f>
        <v/>
      </c>
      <c r="L1519" s="26">
        <f>IF(K1519="","",IF(COUNTIF(K$2:K1519,K1519)=1,COUNTIF(K$2:K$2000,K1519)+(2001-ROW())/100000,""))</f>
        <v/>
      </c>
      <c r="M1519" s="26">
        <f>IF(TRIM(Applications!D1519)="","",TRIM(LEFT(TRIM(Applications!D1519),FIND(",",TRIM(Applications!D1519)&amp;",")-1)))</f>
        <v/>
      </c>
      <c r="N1519" s="26">
        <f>IF(M1519="","",IF(LEN(TRIM(LEFT(TRIM(MID(TRIM(Applications!D1519),FIND(",",TRIM(Applications!D1519)&amp;",")+1,200)),FIND(",",TRIM(MID(TRIM(Applications!D1519),FIND(",",TRIM(Applications!D1519)&amp;",")+1,200))&amp;",")-1)))=2,UPPER(TRIM(LEFT(TRIM(MID(TRIM(Applications!D1519),FIND(",",TRIM(Applications!D1519)&amp;",")+1,200)),FIND(",",TRIM(MID(TRIM(Applications!D1519),FIND(",",TRIM(Applications!D1519)&amp;",")+1,200))&amp;",")-1))),IFERROR(VLOOKUP(LOWER(TRIM(LEFT(TRIM(MID(TRIM(Applications!D1519),FIND(",",TRIM(Applications!D1519)&amp;",")+1,200)),FIND(",",TRIM(MID(TRIM(Applications!D1519),FIND(",",TRIM(Applications!D1519)&amp;",")+1,200))&amp;",")-1))),$U$2:$V$67,2,FALSE),"")))</f>
        <v/>
      </c>
      <c r="O1519" s="26">
        <f>IF(M1519="","",IF(N1519="",M1519,M1519&amp;", "&amp;N1519))</f>
        <v/>
      </c>
      <c r="P1519" s="26">
        <f>IF(O1519="","",IF(COUNTIF(O$2:O1519,O1519)=1,COUNTIF(O$2:O$2000,O1519)+(2001-ROW())/100000,""))</f>
        <v/>
      </c>
    </row>
    <row r="1520">
      <c r="A1520" s="26">
        <f>IF(AND(ISNUMBER(Applications!A1520),ISNUMBER(Applications!M1520),OR(UPPER(TRIM(Applications!I1520))="INTERVIEWING",UPPER(TRIM(Applications!I1520))="REJECTED",UPPER(TRIM(Applications!I1520))="OFFER")),IF(Applications!M1520&gt;=Applications!A1520,Applications!M1520-Applications!A1520,""),"")</f>
        <v/>
      </c>
      <c r="B1520" s="26">
        <f>IF(AND(D1520=1,ISNUMBER(Applications!A1520)),WEEKDAY(Applications!A1520),"")</f>
        <v/>
      </c>
      <c r="C1520" s="27">
        <f>IF(AND(D1520=1,ISNUMBER(Applications!A1520)),Applications!A1520-WEEKDAY(Applications!A1520,3),"")</f>
        <v/>
      </c>
      <c r="D1520" s="26">
        <f>IF(OR(UPPER(TRIM(Applications!I1520))="APPLIED",UPPER(TRIM(Applications!I1520))="INTERVIEWING",UPPER(TRIM(Applications!I1520))="REJECTED",UPPER(TRIM(Applications!I1520))="OFFER"),1,0)</f>
        <v/>
      </c>
      <c r="E1520" s="26">
        <f>IF(AND(ISNUMBER(Applications!M1520),OR(N(Applications!O1520)&gt;0,UPPER(TRIM(Applications!I1520))="INTERVIEWING",UPPER(TRIM(Applications!I1520))="OFFER")),Applications!M1520-WEEKDAY(Applications!M1520,3),"")</f>
        <v/>
      </c>
      <c r="F1520" s="26">
        <f>IF(AND(UPPER(TRIM(Applications!I1520))="SKIPPED",ISNUMBER(Applications!A1520)),Applications!A1520-WEEKDAY(Applications!A1520,3),"")</f>
        <v/>
      </c>
      <c r="G1520" s="26">
        <f>IF(AND(UPPER(TRIM(Applications!I1520))="BOOKMARKED",ISNUMBER(Applications!A1520)),Applications!A1520-WEEKDAY(Applications!A1520,3),"")</f>
        <v/>
      </c>
      <c r="H1520" s="26">
        <f>IF(AND(UPPER(TRIM(Applications!I1520))="NOT APPLIED",ISNUMBER(Applications!A1520)),Applications!A1520-WEEKDAY(Applications!A1520,3),"")</f>
        <v/>
      </c>
      <c r="I1520" s="26">
        <f>IF(AND(UPPER(TRIM(Applications!I1520))="REJECTED",ISNUMBER(Applications!M1520)),Applications!M1520-WEEKDAY(Applications!M1520,3),"")</f>
        <v/>
      </c>
      <c r="J1520" s="26">
        <f>IF(AND(UPPER(TRIM(Applications!I1520))="OFFER",ISNUMBER(Applications!M1520)),Applications!M1520-WEEKDAY(Applications!M1520,3),"")</f>
        <v/>
      </c>
      <c r="K1520" s="26">
        <f>IF(TRIM(Applications!J1520)="","",IFERROR(LOOKUP(2,1/ISNUMBER(SEARCH($R$2:$R$25,Applications!J1520)),$S$2:$S$25),""))</f>
        <v/>
      </c>
      <c r="L1520" s="26">
        <f>IF(K1520="","",IF(COUNTIF(K$2:K1520,K1520)=1,COUNTIF(K$2:K$2000,K1520)+(2001-ROW())/100000,""))</f>
        <v/>
      </c>
      <c r="M1520" s="26">
        <f>IF(TRIM(Applications!D1520)="","",TRIM(LEFT(TRIM(Applications!D1520),FIND(",",TRIM(Applications!D1520)&amp;",")-1)))</f>
        <v/>
      </c>
      <c r="N1520" s="26">
        <f>IF(M1520="","",IF(LEN(TRIM(LEFT(TRIM(MID(TRIM(Applications!D1520),FIND(",",TRIM(Applications!D1520)&amp;",")+1,200)),FIND(",",TRIM(MID(TRIM(Applications!D1520),FIND(",",TRIM(Applications!D1520)&amp;",")+1,200))&amp;",")-1)))=2,UPPER(TRIM(LEFT(TRIM(MID(TRIM(Applications!D1520),FIND(",",TRIM(Applications!D1520)&amp;",")+1,200)),FIND(",",TRIM(MID(TRIM(Applications!D1520),FIND(",",TRIM(Applications!D1520)&amp;",")+1,200))&amp;",")-1))),IFERROR(VLOOKUP(LOWER(TRIM(LEFT(TRIM(MID(TRIM(Applications!D1520),FIND(",",TRIM(Applications!D1520)&amp;",")+1,200)),FIND(",",TRIM(MID(TRIM(Applications!D1520),FIND(",",TRIM(Applications!D1520)&amp;",")+1,200))&amp;",")-1))),$U$2:$V$67,2,FALSE),"")))</f>
        <v/>
      </c>
      <c r="O1520" s="26">
        <f>IF(M1520="","",IF(N1520="",M1520,M1520&amp;", "&amp;N1520))</f>
        <v/>
      </c>
      <c r="P1520" s="26">
        <f>IF(O1520="","",IF(COUNTIF(O$2:O1520,O1520)=1,COUNTIF(O$2:O$2000,O1520)+(2001-ROW())/100000,""))</f>
        <v/>
      </c>
    </row>
    <row r="1521">
      <c r="A1521" s="26">
        <f>IF(AND(ISNUMBER(Applications!A1521),ISNUMBER(Applications!M1521),OR(UPPER(TRIM(Applications!I1521))="INTERVIEWING",UPPER(TRIM(Applications!I1521))="REJECTED",UPPER(TRIM(Applications!I1521))="OFFER")),IF(Applications!M1521&gt;=Applications!A1521,Applications!M1521-Applications!A1521,""),"")</f>
        <v/>
      </c>
      <c r="B1521" s="26">
        <f>IF(AND(D1521=1,ISNUMBER(Applications!A1521)),WEEKDAY(Applications!A1521),"")</f>
        <v/>
      </c>
      <c r="C1521" s="27">
        <f>IF(AND(D1521=1,ISNUMBER(Applications!A1521)),Applications!A1521-WEEKDAY(Applications!A1521,3),"")</f>
        <v/>
      </c>
      <c r="D1521" s="26">
        <f>IF(OR(UPPER(TRIM(Applications!I1521))="APPLIED",UPPER(TRIM(Applications!I1521))="INTERVIEWING",UPPER(TRIM(Applications!I1521))="REJECTED",UPPER(TRIM(Applications!I1521))="OFFER"),1,0)</f>
        <v/>
      </c>
      <c r="E1521" s="26">
        <f>IF(AND(ISNUMBER(Applications!M1521),OR(N(Applications!O1521)&gt;0,UPPER(TRIM(Applications!I1521))="INTERVIEWING",UPPER(TRIM(Applications!I1521))="OFFER")),Applications!M1521-WEEKDAY(Applications!M1521,3),"")</f>
        <v/>
      </c>
      <c r="F1521" s="26">
        <f>IF(AND(UPPER(TRIM(Applications!I1521))="SKIPPED",ISNUMBER(Applications!A1521)),Applications!A1521-WEEKDAY(Applications!A1521,3),"")</f>
        <v/>
      </c>
      <c r="G1521" s="26">
        <f>IF(AND(UPPER(TRIM(Applications!I1521))="BOOKMARKED",ISNUMBER(Applications!A1521)),Applications!A1521-WEEKDAY(Applications!A1521,3),"")</f>
        <v/>
      </c>
      <c r="H1521" s="26">
        <f>IF(AND(UPPER(TRIM(Applications!I1521))="NOT APPLIED",ISNUMBER(Applications!A1521)),Applications!A1521-WEEKDAY(Applications!A1521,3),"")</f>
        <v/>
      </c>
      <c r="I1521" s="26">
        <f>IF(AND(UPPER(TRIM(Applications!I1521))="REJECTED",ISNUMBER(Applications!M1521)),Applications!M1521-WEEKDAY(Applications!M1521,3),"")</f>
        <v/>
      </c>
      <c r="J1521" s="26">
        <f>IF(AND(UPPER(TRIM(Applications!I1521))="OFFER",ISNUMBER(Applications!M1521)),Applications!M1521-WEEKDAY(Applications!M1521,3),"")</f>
        <v/>
      </c>
      <c r="K1521" s="26">
        <f>IF(TRIM(Applications!J1521)="","",IFERROR(LOOKUP(2,1/ISNUMBER(SEARCH($R$2:$R$25,Applications!J1521)),$S$2:$S$25),""))</f>
        <v/>
      </c>
      <c r="L1521" s="26">
        <f>IF(K1521="","",IF(COUNTIF(K$2:K1521,K1521)=1,COUNTIF(K$2:K$2000,K1521)+(2001-ROW())/100000,""))</f>
        <v/>
      </c>
      <c r="M1521" s="26">
        <f>IF(TRIM(Applications!D1521)="","",TRIM(LEFT(TRIM(Applications!D1521),FIND(",",TRIM(Applications!D1521)&amp;",")-1)))</f>
        <v/>
      </c>
      <c r="N1521" s="26">
        <f>IF(M1521="","",IF(LEN(TRIM(LEFT(TRIM(MID(TRIM(Applications!D1521),FIND(",",TRIM(Applications!D1521)&amp;",")+1,200)),FIND(",",TRIM(MID(TRIM(Applications!D1521),FIND(",",TRIM(Applications!D1521)&amp;",")+1,200))&amp;",")-1)))=2,UPPER(TRIM(LEFT(TRIM(MID(TRIM(Applications!D1521),FIND(",",TRIM(Applications!D1521)&amp;",")+1,200)),FIND(",",TRIM(MID(TRIM(Applications!D1521),FIND(",",TRIM(Applications!D1521)&amp;",")+1,200))&amp;",")-1))),IFERROR(VLOOKUP(LOWER(TRIM(LEFT(TRIM(MID(TRIM(Applications!D1521),FIND(",",TRIM(Applications!D1521)&amp;",")+1,200)),FIND(",",TRIM(MID(TRIM(Applications!D1521),FIND(",",TRIM(Applications!D1521)&amp;",")+1,200))&amp;",")-1))),$U$2:$V$67,2,FALSE),"")))</f>
        <v/>
      </c>
      <c r="O1521" s="26">
        <f>IF(M1521="","",IF(N1521="",M1521,M1521&amp;", "&amp;N1521))</f>
        <v/>
      </c>
      <c r="P1521" s="26">
        <f>IF(O1521="","",IF(COUNTIF(O$2:O1521,O1521)=1,COUNTIF(O$2:O$2000,O1521)+(2001-ROW())/100000,""))</f>
        <v/>
      </c>
    </row>
    <row r="1522">
      <c r="A1522" s="26">
        <f>IF(AND(ISNUMBER(Applications!A1522),ISNUMBER(Applications!M1522),OR(UPPER(TRIM(Applications!I1522))="INTERVIEWING",UPPER(TRIM(Applications!I1522))="REJECTED",UPPER(TRIM(Applications!I1522))="OFFER")),IF(Applications!M1522&gt;=Applications!A1522,Applications!M1522-Applications!A1522,""),"")</f>
        <v/>
      </c>
      <c r="B1522" s="26">
        <f>IF(AND(D1522=1,ISNUMBER(Applications!A1522)),WEEKDAY(Applications!A1522),"")</f>
        <v/>
      </c>
      <c r="C1522" s="27">
        <f>IF(AND(D1522=1,ISNUMBER(Applications!A1522)),Applications!A1522-WEEKDAY(Applications!A1522,3),"")</f>
        <v/>
      </c>
      <c r="D1522" s="26">
        <f>IF(OR(UPPER(TRIM(Applications!I1522))="APPLIED",UPPER(TRIM(Applications!I1522))="INTERVIEWING",UPPER(TRIM(Applications!I1522))="REJECTED",UPPER(TRIM(Applications!I1522))="OFFER"),1,0)</f>
        <v/>
      </c>
      <c r="E1522" s="26">
        <f>IF(AND(ISNUMBER(Applications!M1522),OR(N(Applications!O1522)&gt;0,UPPER(TRIM(Applications!I1522))="INTERVIEWING",UPPER(TRIM(Applications!I1522))="OFFER")),Applications!M1522-WEEKDAY(Applications!M1522,3),"")</f>
        <v/>
      </c>
      <c r="F1522" s="26">
        <f>IF(AND(UPPER(TRIM(Applications!I1522))="SKIPPED",ISNUMBER(Applications!A1522)),Applications!A1522-WEEKDAY(Applications!A1522,3),"")</f>
        <v/>
      </c>
      <c r="G1522" s="26">
        <f>IF(AND(UPPER(TRIM(Applications!I1522))="BOOKMARKED",ISNUMBER(Applications!A1522)),Applications!A1522-WEEKDAY(Applications!A1522,3),"")</f>
        <v/>
      </c>
      <c r="H1522" s="26">
        <f>IF(AND(UPPER(TRIM(Applications!I1522))="NOT APPLIED",ISNUMBER(Applications!A1522)),Applications!A1522-WEEKDAY(Applications!A1522,3),"")</f>
        <v/>
      </c>
      <c r="I1522" s="26">
        <f>IF(AND(UPPER(TRIM(Applications!I1522))="REJECTED",ISNUMBER(Applications!M1522)),Applications!M1522-WEEKDAY(Applications!M1522,3),"")</f>
        <v/>
      </c>
      <c r="J1522" s="26">
        <f>IF(AND(UPPER(TRIM(Applications!I1522))="OFFER",ISNUMBER(Applications!M1522)),Applications!M1522-WEEKDAY(Applications!M1522,3),"")</f>
        <v/>
      </c>
      <c r="K1522" s="26">
        <f>IF(TRIM(Applications!J1522)="","",IFERROR(LOOKUP(2,1/ISNUMBER(SEARCH($R$2:$R$25,Applications!J1522)),$S$2:$S$25),""))</f>
        <v/>
      </c>
      <c r="L1522" s="26">
        <f>IF(K1522="","",IF(COUNTIF(K$2:K1522,K1522)=1,COUNTIF(K$2:K$2000,K1522)+(2001-ROW())/100000,""))</f>
        <v/>
      </c>
      <c r="M1522" s="26">
        <f>IF(TRIM(Applications!D1522)="","",TRIM(LEFT(TRIM(Applications!D1522),FIND(",",TRIM(Applications!D1522)&amp;",")-1)))</f>
        <v/>
      </c>
      <c r="N1522" s="26">
        <f>IF(M1522="","",IF(LEN(TRIM(LEFT(TRIM(MID(TRIM(Applications!D1522),FIND(",",TRIM(Applications!D1522)&amp;",")+1,200)),FIND(",",TRIM(MID(TRIM(Applications!D1522),FIND(",",TRIM(Applications!D1522)&amp;",")+1,200))&amp;",")-1)))=2,UPPER(TRIM(LEFT(TRIM(MID(TRIM(Applications!D1522),FIND(",",TRIM(Applications!D1522)&amp;",")+1,200)),FIND(",",TRIM(MID(TRIM(Applications!D1522),FIND(",",TRIM(Applications!D1522)&amp;",")+1,200))&amp;",")-1))),IFERROR(VLOOKUP(LOWER(TRIM(LEFT(TRIM(MID(TRIM(Applications!D1522),FIND(",",TRIM(Applications!D1522)&amp;",")+1,200)),FIND(",",TRIM(MID(TRIM(Applications!D1522),FIND(",",TRIM(Applications!D1522)&amp;",")+1,200))&amp;",")-1))),$U$2:$V$67,2,FALSE),"")))</f>
        <v/>
      </c>
      <c r="O1522" s="26">
        <f>IF(M1522="","",IF(N1522="",M1522,M1522&amp;", "&amp;N1522))</f>
        <v/>
      </c>
      <c r="P1522" s="26">
        <f>IF(O1522="","",IF(COUNTIF(O$2:O1522,O1522)=1,COUNTIF(O$2:O$2000,O1522)+(2001-ROW())/100000,""))</f>
        <v/>
      </c>
    </row>
    <row r="1523">
      <c r="A1523" s="26">
        <f>IF(AND(ISNUMBER(Applications!A1523),ISNUMBER(Applications!M1523),OR(UPPER(TRIM(Applications!I1523))="INTERVIEWING",UPPER(TRIM(Applications!I1523))="REJECTED",UPPER(TRIM(Applications!I1523))="OFFER")),IF(Applications!M1523&gt;=Applications!A1523,Applications!M1523-Applications!A1523,""),"")</f>
        <v/>
      </c>
      <c r="B1523" s="26">
        <f>IF(AND(D1523=1,ISNUMBER(Applications!A1523)),WEEKDAY(Applications!A1523),"")</f>
        <v/>
      </c>
      <c r="C1523" s="27">
        <f>IF(AND(D1523=1,ISNUMBER(Applications!A1523)),Applications!A1523-WEEKDAY(Applications!A1523,3),"")</f>
        <v/>
      </c>
      <c r="D1523" s="26">
        <f>IF(OR(UPPER(TRIM(Applications!I1523))="APPLIED",UPPER(TRIM(Applications!I1523))="INTERVIEWING",UPPER(TRIM(Applications!I1523))="REJECTED",UPPER(TRIM(Applications!I1523))="OFFER"),1,0)</f>
        <v/>
      </c>
      <c r="E1523" s="26">
        <f>IF(AND(ISNUMBER(Applications!M1523),OR(N(Applications!O1523)&gt;0,UPPER(TRIM(Applications!I1523))="INTERVIEWING",UPPER(TRIM(Applications!I1523))="OFFER")),Applications!M1523-WEEKDAY(Applications!M1523,3),"")</f>
        <v/>
      </c>
      <c r="F1523" s="26">
        <f>IF(AND(UPPER(TRIM(Applications!I1523))="SKIPPED",ISNUMBER(Applications!A1523)),Applications!A1523-WEEKDAY(Applications!A1523,3),"")</f>
        <v/>
      </c>
      <c r="G1523" s="26">
        <f>IF(AND(UPPER(TRIM(Applications!I1523))="BOOKMARKED",ISNUMBER(Applications!A1523)),Applications!A1523-WEEKDAY(Applications!A1523,3),"")</f>
        <v/>
      </c>
      <c r="H1523" s="26">
        <f>IF(AND(UPPER(TRIM(Applications!I1523))="NOT APPLIED",ISNUMBER(Applications!A1523)),Applications!A1523-WEEKDAY(Applications!A1523,3),"")</f>
        <v/>
      </c>
      <c r="I1523" s="26">
        <f>IF(AND(UPPER(TRIM(Applications!I1523))="REJECTED",ISNUMBER(Applications!M1523)),Applications!M1523-WEEKDAY(Applications!M1523,3),"")</f>
        <v/>
      </c>
      <c r="J1523" s="26">
        <f>IF(AND(UPPER(TRIM(Applications!I1523))="OFFER",ISNUMBER(Applications!M1523)),Applications!M1523-WEEKDAY(Applications!M1523,3),"")</f>
        <v/>
      </c>
      <c r="K1523" s="26">
        <f>IF(TRIM(Applications!J1523)="","",IFERROR(LOOKUP(2,1/ISNUMBER(SEARCH($R$2:$R$25,Applications!J1523)),$S$2:$S$25),""))</f>
        <v/>
      </c>
      <c r="L1523" s="26">
        <f>IF(K1523="","",IF(COUNTIF(K$2:K1523,K1523)=1,COUNTIF(K$2:K$2000,K1523)+(2001-ROW())/100000,""))</f>
        <v/>
      </c>
      <c r="M1523" s="26">
        <f>IF(TRIM(Applications!D1523)="","",TRIM(LEFT(TRIM(Applications!D1523),FIND(",",TRIM(Applications!D1523)&amp;",")-1)))</f>
        <v/>
      </c>
      <c r="N1523" s="26">
        <f>IF(M1523="","",IF(LEN(TRIM(LEFT(TRIM(MID(TRIM(Applications!D1523),FIND(",",TRIM(Applications!D1523)&amp;",")+1,200)),FIND(",",TRIM(MID(TRIM(Applications!D1523),FIND(",",TRIM(Applications!D1523)&amp;",")+1,200))&amp;",")-1)))=2,UPPER(TRIM(LEFT(TRIM(MID(TRIM(Applications!D1523),FIND(",",TRIM(Applications!D1523)&amp;",")+1,200)),FIND(",",TRIM(MID(TRIM(Applications!D1523),FIND(",",TRIM(Applications!D1523)&amp;",")+1,200))&amp;",")-1))),IFERROR(VLOOKUP(LOWER(TRIM(LEFT(TRIM(MID(TRIM(Applications!D1523),FIND(",",TRIM(Applications!D1523)&amp;",")+1,200)),FIND(",",TRIM(MID(TRIM(Applications!D1523),FIND(",",TRIM(Applications!D1523)&amp;",")+1,200))&amp;",")-1))),$U$2:$V$67,2,FALSE),"")))</f>
        <v/>
      </c>
      <c r="O1523" s="26">
        <f>IF(M1523="","",IF(N1523="",M1523,M1523&amp;", "&amp;N1523))</f>
        <v/>
      </c>
      <c r="P1523" s="26">
        <f>IF(O1523="","",IF(COUNTIF(O$2:O1523,O1523)=1,COUNTIF(O$2:O$2000,O1523)+(2001-ROW())/100000,""))</f>
        <v/>
      </c>
    </row>
    <row r="1524">
      <c r="A1524" s="26">
        <f>IF(AND(ISNUMBER(Applications!A1524),ISNUMBER(Applications!M1524),OR(UPPER(TRIM(Applications!I1524))="INTERVIEWING",UPPER(TRIM(Applications!I1524))="REJECTED",UPPER(TRIM(Applications!I1524))="OFFER")),IF(Applications!M1524&gt;=Applications!A1524,Applications!M1524-Applications!A1524,""),"")</f>
        <v/>
      </c>
      <c r="B1524" s="26">
        <f>IF(AND(D1524=1,ISNUMBER(Applications!A1524)),WEEKDAY(Applications!A1524),"")</f>
        <v/>
      </c>
      <c r="C1524" s="27">
        <f>IF(AND(D1524=1,ISNUMBER(Applications!A1524)),Applications!A1524-WEEKDAY(Applications!A1524,3),"")</f>
        <v/>
      </c>
      <c r="D1524" s="26">
        <f>IF(OR(UPPER(TRIM(Applications!I1524))="APPLIED",UPPER(TRIM(Applications!I1524))="INTERVIEWING",UPPER(TRIM(Applications!I1524))="REJECTED",UPPER(TRIM(Applications!I1524))="OFFER"),1,0)</f>
        <v/>
      </c>
      <c r="E1524" s="26">
        <f>IF(AND(ISNUMBER(Applications!M1524),OR(N(Applications!O1524)&gt;0,UPPER(TRIM(Applications!I1524))="INTERVIEWING",UPPER(TRIM(Applications!I1524))="OFFER")),Applications!M1524-WEEKDAY(Applications!M1524,3),"")</f>
        <v/>
      </c>
      <c r="F1524" s="26">
        <f>IF(AND(UPPER(TRIM(Applications!I1524))="SKIPPED",ISNUMBER(Applications!A1524)),Applications!A1524-WEEKDAY(Applications!A1524,3),"")</f>
        <v/>
      </c>
      <c r="G1524" s="26">
        <f>IF(AND(UPPER(TRIM(Applications!I1524))="BOOKMARKED",ISNUMBER(Applications!A1524)),Applications!A1524-WEEKDAY(Applications!A1524,3),"")</f>
        <v/>
      </c>
      <c r="H1524" s="26">
        <f>IF(AND(UPPER(TRIM(Applications!I1524))="NOT APPLIED",ISNUMBER(Applications!A1524)),Applications!A1524-WEEKDAY(Applications!A1524,3),"")</f>
        <v/>
      </c>
      <c r="I1524" s="26">
        <f>IF(AND(UPPER(TRIM(Applications!I1524))="REJECTED",ISNUMBER(Applications!M1524)),Applications!M1524-WEEKDAY(Applications!M1524,3),"")</f>
        <v/>
      </c>
      <c r="J1524" s="26">
        <f>IF(AND(UPPER(TRIM(Applications!I1524))="OFFER",ISNUMBER(Applications!M1524)),Applications!M1524-WEEKDAY(Applications!M1524,3),"")</f>
        <v/>
      </c>
      <c r="K1524" s="26">
        <f>IF(TRIM(Applications!J1524)="","",IFERROR(LOOKUP(2,1/ISNUMBER(SEARCH($R$2:$R$25,Applications!J1524)),$S$2:$S$25),""))</f>
        <v/>
      </c>
      <c r="L1524" s="26">
        <f>IF(K1524="","",IF(COUNTIF(K$2:K1524,K1524)=1,COUNTIF(K$2:K$2000,K1524)+(2001-ROW())/100000,""))</f>
        <v/>
      </c>
      <c r="M1524" s="26">
        <f>IF(TRIM(Applications!D1524)="","",TRIM(LEFT(TRIM(Applications!D1524),FIND(",",TRIM(Applications!D1524)&amp;",")-1)))</f>
        <v/>
      </c>
      <c r="N1524" s="26">
        <f>IF(M1524="","",IF(LEN(TRIM(LEFT(TRIM(MID(TRIM(Applications!D1524),FIND(",",TRIM(Applications!D1524)&amp;",")+1,200)),FIND(",",TRIM(MID(TRIM(Applications!D1524),FIND(",",TRIM(Applications!D1524)&amp;",")+1,200))&amp;",")-1)))=2,UPPER(TRIM(LEFT(TRIM(MID(TRIM(Applications!D1524),FIND(",",TRIM(Applications!D1524)&amp;",")+1,200)),FIND(",",TRIM(MID(TRIM(Applications!D1524),FIND(",",TRIM(Applications!D1524)&amp;",")+1,200))&amp;",")-1))),IFERROR(VLOOKUP(LOWER(TRIM(LEFT(TRIM(MID(TRIM(Applications!D1524),FIND(",",TRIM(Applications!D1524)&amp;",")+1,200)),FIND(",",TRIM(MID(TRIM(Applications!D1524),FIND(",",TRIM(Applications!D1524)&amp;",")+1,200))&amp;",")-1))),$U$2:$V$67,2,FALSE),"")))</f>
        <v/>
      </c>
      <c r="O1524" s="26">
        <f>IF(M1524="","",IF(N1524="",M1524,M1524&amp;", "&amp;N1524))</f>
        <v/>
      </c>
      <c r="P1524" s="26">
        <f>IF(O1524="","",IF(COUNTIF(O$2:O1524,O1524)=1,COUNTIF(O$2:O$2000,O1524)+(2001-ROW())/100000,""))</f>
        <v/>
      </c>
    </row>
    <row r="1525">
      <c r="A1525" s="26">
        <f>IF(AND(ISNUMBER(Applications!A1525),ISNUMBER(Applications!M1525),OR(UPPER(TRIM(Applications!I1525))="INTERVIEWING",UPPER(TRIM(Applications!I1525))="REJECTED",UPPER(TRIM(Applications!I1525))="OFFER")),IF(Applications!M1525&gt;=Applications!A1525,Applications!M1525-Applications!A1525,""),"")</f>
        <v/>
      </c>
      <c r="B1525" s="26">
        <f>IF(AND(D1525=1,ISNUMBER(Applications!A1525)),WEEKDAY(Applications!A1525),"")</f>
        <v/>
      </c>
      <c r="C1525" s="27">
        <f>IF(AND(D1525=1,ISNUMBER(Applications!A1525)),Applications!A1525-WEEKDAY(Applications!A1525,3),"")</f>
        <v/>
      </c>
      <c r="D1525" s="26">
        <f>IF(OR(UPPER(TRIM(Applications!I1525))="APPLIED",UPPER(TRIM(Applications!I1525))="INTERVIEWING",UPPER(TRIM(Applications!I1525))="REJECTED",UPPER(TRIM(Applications!I1525))="OFFER"),1,0)</f>
        <v/>
      </c>
      <c r="E1525" s="26">
        <f>IF(AND(ISNUMBER(Applications!M1525),OR(N(Applications!O1525)&gt;0,UPPER(TRIM(Applications!I1525))="INTERVIEWING",UPPER(TRIM(Applications!I1525))="OFFER")),Applications!M1525-WEEKDAY(Applications!M1525,3),"")</f>
        <v/>
      </c>
      <c r="F1525" s="26">
        <f>IF(AND(UPPER(TRIM(Applications!I1525))="SKIPPED",ISNUMBER(Applications!A1525)),Applications!A1525-WEEKDAY(Applications!A1525,3),"")</f>
        <v/>
      </c>
      <c r="G1525" s="26">
        <f>IF(AND(UPPER(TRIM(Applications!I1525))="BOOKMARKED",ISNUMBER(Applications!A1525)),Applications!A1525-WEEKDAY(Applications!A1525,3),"")</f>
        <v/>
      </c>
      <c r="H1525" s="26">
        <f>IF(AND(UPPER(TRIM(Applications!I1525))="NOT APPLIED",ISNUMBER(Applications!A1525)),Applications!A1525-WEEKDAY(Applications!A1525,3),"")</f>
        <v/>
      </c>
      <c r="I1525" s="26">
        <f>IF(AND(UPPER(TRIM(Applications!I1525))="REJECTED",ISNUMBER(Applications!M1525)),Applications!M1525-WEEKDAY(Applications!M1525,3),"")</f>
        <v/>
      </c>
      <c r="J1525" s="26">
        <f>IF(AND(UPPER(TRIM(Applications!I1525))="OFFER",ISNUMBER(Applications!M1525)),Applications!M1525-WEEKDAY(Applications!M1525,3),"")</f>
        <v/>
      </c>
      <c r="K1525" s="26">
        <f>IF(TRIM(Applications!J1525)="","",IFERROR(LOOKUP(2,1/ISNUMBER(SEARCH($R$2:$R$25,Applications!J1525)),$S$2:$S$25),""))</f>
        <v/>
      </c>
      <c r="L1525" s="26">
        <f>IF(K1525="","",IF(COUNTIF(K$2:K1525,K1525)=1,COUNTIF(K$2:K$2000,K1525)+(2001-ROW())/100000,""))</f>
        <v/>
      </c>
      <c r="M1525" s="26">
        <f>IF(TRIM(Applications!D1525)="","",TRIM(LEFT(TRIM(Applications!D1525),FIND(",",TRIM(Applications!D1525)&amp;",")-1)))</f>
        <v/>
      </c>
      <c r="N1525" s="26">
        <f>IF(M1525="","",IF(LEN(TRIM(LEFT(TRIM(MID(TRIM(Applications!D1525),FIND(",",TRIM(Applications!D1525)&amp;",")+1,200)),FIND(",",TRIM(MID(TRIM(Applications!D1525),FIND(",",TRIM(Applications!D1525)&amp;",")+1,200))&amp;",")-1)))=2,UPPER(TRIM(LEFT(TRIM(MID(TRIM(Applications!D1525),FIND(",",TRIM(Applications!D1525)&amp;",")+1,200)),FIND(",",TRIM(MID(TRIM(Applications!D1525),FIND(",",TRIM(Applications!D1525)&amp;",")+1,200))&amp;",")-1))),IFERROR(VLOOKUP(LOWER(TRIM(LEFT(TRIM(MID(TRIM(Applications!D1525),FIND(",",TRIM(Applications!D1525)&amp;",")+1,200)),FIND(",",TRIM(MID(TRIM(Applications!D1525),FIND(",",TRIM(Applications!D1525)&amp;",")+1,200))&amp;",")-1))),$U$2:$V$67,2,FALSE),"")))</f>
        <v/>
      </c>
      <c r="O1525" s="26">
        <f>IF(M1525="","",IF(N1525="",M1525,M1525&amp;", "&amp;N1525))</f>
        <v/>
      </c>
      <c r="P1525" s="26">
        <f>IF(O1525="","",IF(COUNTIF(O$2:O1525,O1525)=1,COUNTIF(O$2:O$2000,O1525)+(2001-ROW())/100000,""))</f>
        <v/>
      </c>
    </row>
    <row r="1526">
      <c r="A1526" s="26">
        <f>IF(AND(ISNUMBER(Applications!A1526),ISNUMBER(Applications!M1526),OR(UPPER(TRIM(Applications!I1526))="INTERVIEWING",UPPER(TRIM(Applications!I1526))="REJECTED",UPPER(TRIM(Applications!I1526))="OFFER")),IF(Applications!M1526&gt;=Applications!A1526,Applications!M1526-Applications!A1526,""),"")</f>
        <v/>
      </c>
      <c r="B1526" s="26">
        <f>IF(AND(D1526=1,ISNUMBER(Applications!A1526)),WEEKDAY(Applications!A1526),"")</f>
        <v/>
      </c>
      <c r="C1526" s="27">
        <f>IF(AND(D1526=1,ISNUMBER(Applications!A1526)),Applications!A1526-WEEKDAY(Applications!A1526,3),"")</f>
        <v/>
      </c>
      <c r="D1526" s="26">
        <f>IF(OR(UPPER(TRIM(Applications!I1526))="APPLIED",UPPER(TRIM(Applications!I1526))="INTERVIEWING",UPPER(TRIM(Applications!I1526))="REJECTED",UPPER(TRIM(Applications!I1526))="OFFER"),1,0)</f>
        <v/>
      </c>
      <c r="E1526" s="26">
        <f>IF(AND(ISNUMBER(Applications!M1526),OR(N(Applications!O1526)&gt;0,UPPER(TRIM(Applications!I1526))="INTERVIEWING",UPPER(TRIM(Applications!I1526))="OFFER")),Applications!M1526-WEEKDAY(Applications!M1526,3),"")</f>
        <v/>
      </c>
      <c r="F1526" s="26">
        <f>IF(AND(UPPER(TRIM(Applications!I1526))="SKIPPED",ISNUMBER(Applications!A1526)),Applications!A1526-WEEKDAY(Applications!A1526,3),"")</f>
        <v/>
      </c>
      <c r="G1526" s="26">
        <f>IF(AND(UPPER(TRIM(Applications!I1526))="BOOKMARKED",ISNUMBER(Applications!A1526)),Applications!A1526-WEEKDAY(Applications!A1526,3),"")</f>
        <v/>
      </c>
      <c r="H1526" s="26">
        <f>IF(AND(UPPER(TRIM(Applications!I1526))="NOT APPLIED",ISNUMBER(Applications!A1526)),Applications!A1526-WEEKDAY(Applications!A1526,3),"")</f>
        <v/>
      </c>
      <c r="I1526" s="26">
        <f>IF(AND(UPPER(TRIM(Applications!I1526))="REJECTED",ISNUMBER(Applications!M1526)),Applications!M1526-WEEKDAY(Applications!M1526,3),"")</f>
        <v/>
      </c>
      <c r="J1526" s="26">
        <f>IF(AND(UPPER(TRIM(Applications!I1526))="OFFER",ISNUMBER(Applications!M1526)),Applications!M1526-WEEKDAY(Applications!M1526,3),"")</f>
        <v/>
      </c>
      <c r="K1526" s="26">
        <f>IF(TRIM(Applications!J1526)="","",IFERROR(LOOKUP(2,1/ISNUMBER(SEARCH($R$2:$R$25,Applications!J1526)),$S$2:$S$25),""))</f>
        <v/>
      </c>
      <c r="L1526" s="26">
        <f>IF(K1526="","",IF(COUNTIF(K$2:K1526,K1526)=1,COUNTIF(K$2:K$2000,K1526)+(2001-ROW())/100000,""))</f>
        <v/>
      </c>
      <c r="M1526" s="26">
        <f>IF(TRIM(Applications!D1526)="","",TRIM(LEFT(TRIM(Applications!D1526),FIND(",",TRIM(Applications!D1526)&amp;",")-1)))</f>
        <v/>
      </c>
      <c r="N1526" s="26">
        <f>IF(M1526="","",IF(LEN(TRIM(LEFT(TRIM(MID(TRIM(Applications!D1526),FIND(",",TRIM(Applications!D1526)&amp;",")+1,200)),FIND(",",TRIM(MID(TRIM(Applications!D1526),FIND(",",TRIM(Applications!D1526)&amp;",")+1,200))&amp;",")-1)))=2,UPPER(TRIM(LEFT(TRIM(MID(TRIM(Applications!D1526),FIND(",",TRIM(Applications!D1526)&amp;",")+1,200)),FIND(",",TRIM(MID(TRIM(Applications!D1526),FIND(",",TRIM(Applications!D1526)&amp;",")+1,200))&amp;",")-1))),IFERROR(VLOOKUP(LOWER(TRIM(LEFT(TRIM(MID(TRIM(Applications!D1526),FIND(",",TRIM(Applications!D1526)&amp;",")+1,200)),FIND(",",TRIM(MID(TRIM(Applications!D1526),FIND(",",TRIM(Applications!D1526)&amp;",")+1,200))&amp;",")-1))),$U$2:$V$67,2,FALSE),"")))</f>
        <v/>
      </c>
      <c r="O1526" s="26">
        <f>IF(M1526="","",IF(N1526="",M1526,M1526&amp;", "&amp;N1526))</f>
        <v/>
      </c>
      <c r="P1526" s="26">
        <f>IF(O1526="","",IF(COUNTIF(O$2:O1526,O1526)=1,COUNTIF(O$2:O$2000,O1526)+(2001-ROW())/100000,""))</f>
        <v/>
      </c>
    </row>
    <row r="1527">
      <c r="A1527" s="26">
        <f>IF(AND(ISNUMBER(Applications!A1527),ISNUMBER(Applications!M1527),OR(UPPER(TRIM(Applications!I1527))="INTERVIEWING",UPPER(TRIM(Applications!I1527))="REJECTED",UPPER(TRIM(Applications!I1527))="OFFER")),IF(Applications!M1527&gt;=Applications!A1527,Applications!M1527-Applications!A1527,""),"")</f>
        <v/>
      </c>
      <c r="B1527" s="26">
        <f>IF(AND(D1527=1,ISNUMBER(Applications!A1527)),WEEKDAY(Applications!A1527),"")</f>
        <v/>
      </c>
      <c r="C1527" s="27">
        <f>IF(AND(D1527=1,ISNUMBER(Applications!A1527)),Applications!A1527-WEEKDAY(Applications!A1527,3),"")</f>
        <v/>
      </c>
      <c r="D1527" s="26">
        <f>IF(OR(UPPER(TRIM(Applications!I1527))="APPLIED",UPPER(TRIM(Applications!I1527))="INTERVIEWING",UPPER(TRIM(Applications!I1527))="REJECTED",UPPER(TRIM(Applications!I1527))="OFFER"),1,0)</f>
        <v/>
      </c>
      <c r="E1527" s="26">
        <f>IF(AND(ISNUMBER(Applications!M1527),OR(N(Applications!O1527)&gt;0,UPPER(TRIM(Applications!I1527))="INTERVIEWING",UPPER(TRIM(Applications!I1527))="OFFER")),Applications!M1527-WEEKDAY(Applications!M1527,3),"")</f>
        <v/>
      </c>
      <c r="F1527" s="26">
        <f>IF(AND(UPPER(TRIM(Applications!I1527))="SKIPPED",ISNUMBER(Applications!A1527)),Applications!A1527-WEEKDAY(Applications!A1527,3),"")</f>
        <v/>
      </c>
      <c r="G1527" s="26">
        <f>IF(AND(UPPER(TRIM(Applications!I1527))="BOOKMARKED",ISNUMBER(Applications!A1527)),Applications!A1527-WEEKDAY(Applications!A1527,3),"")</f>
        <v/>
      </c>
      <c r="H1527" s="26">
        <f>IF(AND(UPPER(TRIM(Applications!I1527))="NOT APPLIED",ISNUMBER(Applications!A1527)),Applications!A1527-WEEKDAY(Applications!A1527,3),"")</f>
        <v/>
      </c>
      <c r="I1527" s="26">
        <f>IF(AND(UPPER(TRIM(Applications!I1527))="REJECTED",ISNUMBER(Applications!M1527)),Applications!M1527-WEEKDAY(Applications!M1527,3),"")</f>
        <v/>
      </c>
      <c r="J1527" s="26">
        <f>IF(AND(UPPER(TRIM(Applications!I1527))="OFFER",ISNUMBER(Applications!M1527)),Applications!M1527-WEEKDAY(Applications!M1527,3),"")</f>
        <v/>
      </c>
      <c r="K1527" s="26">
        <f>IF(TRIM(Applications!J1527)="","",IFERROR(LOOKUP(2,1/ISNUMBER(SEARCH($R$2:$R$25,Applications!J1527)),$S$2:$S$25),""))</f>
        <v/>
      </c>
      <c r="L1527" s="26">
        <f>IF(K1527="","",IF(COUNTIF(K$2:K1527,K1527)=1,COUNTIF(K$2:K$2000,K1527)+(2001-ROW())/100000,""))</f>
        <v/>
      </c>
      <c r="M1527" s="26">
        <f>IF(TRIM(Applications!D1527)="","",TRIM(LEFT(TRIM(Applications!D1527),FIND(",",TRIM(Applications!D1527)&amp;",")-1)))</f>
        <v/>
      </c>
      <c r="N1527" s="26">
        <f>IF(M1527="","",IF(LEN(TRIM(LEFT(TRIM(MID(TRIM(Applications!D1527),FIND(",",TRIM(Applications!D1527)&amp;",")+1,200)),FIND(",",TRIM(MID(TRIM(Applications!D1527),FIND(",",TRIM(Applications!D1527)&amp;",")+1,200))&amp;",")-1)))=2,UPPER(TRIM(LEFT(TRIM(MID(TRIM(Applications!D1527),FIND(",",TRIM(Applications!D1527)&amp;",")+1,200)),FIND(",",TRIM(MID(TRIM(Applications!D1527),FIND(",",TRIM(Applications!D1527)&amp;",")+1,200))&amp;",")-1))),IFERROR(VLOOKUP(LOWER(TRIM(LEFT(TRIM(MID(TRIM(Applications!D1527),FIND(",",TRIM(Applications!D1527)&amp;",")+1,200)),FIND(",",TRIM(MID(TRIM(Applications!D1527),FIND(",",TRIM(Applications!D1527)&amp;",")+1,200))&amp;",")-1))),$U$2:$V$67,2,FALSE),"")))</f>
        <v/>
      </c>
      <c r="O1527" s="26">
        <f>IF(M1527="","",IF(N1527="",M1527,M1527&amp;", "&amp;N1527))</f>
        <v/>
      </c>
      <c r="P1527" s="26">
        <f>IF(O1527="","",IF(COUNTIF(O$2:O1527,O1527)=1,COUNTIF(O$2:O$2000,O1527)+(2001-ROW())/100000,""))</f>
        <v/>
      </c>
    </row>
    <row r="1528">
      <c r="A1528" s="26">
        <f>IF(AND(ISNUMBER(Applications!A1528),ISNUMBER(Applications!M1528),OR(UPPER(TRIM(Applications!I1528))="INTERVIEWING",UPPER(TRIM(Applications!I1528))="REJECTED",UPPER(TRIM(Applications!I1528))="OFFER")),IF(Applications!M1528&gt;=Applications!A1528,Applications!M1528-Applications!A1528,""),"")</f>
        <v/>
      </c>
      <c r="B1528" s="26">
        <f>IF(AND(D1528=1,ISNUMBER(Applications!A1528)),WEEKDAY(Applications!A1528),"")</f>
        <v/>
      </c>
      <c r="C1528" s="27">
        <f>IF(AND(D1528=1,ISNUMBER(Applications!A1528)),Applications!A1528-WEEKDAY(Applications!A1528,3),"")</f>
        <v/>
      </c>
      <c r="D1528" s="26">
        <f>IF(OR(UPPER(TRIM(Applications!I1528))="APPLIED",UPPER(TRIM(Applications!I1528))="INTERVIEWING",UPPER(TRIM(Applications!I1528))="REJECTED",UPPER(TRIM(Applications!I1528))="OFFER"),1,0)</f>
        <v/>
      </c>
      <c r="E1528" s="26">
        <f>IF(AND(ISNUMBER(Applications!M1528),OR(N(Applications!O1528)&gt;0,UPPER(TRIM(Applications!I1528))="INTERVIEWING",UPPER(TRIM(Applications!I1528))="OFFER")),Applications!M1528-WEEKDAY(Applications!M1528,3),"")</f>
        <v/>
      </c>
      <c r="F1528" s="26">
        <f>IF(AND(UPPER(TRIM(Applications!I1528))="SKIPPED",ISNUMBER(Applications!A1528)),Applications!A1528-WEEKDAY(Applications!A1528,3),"")</f>
        <v/>
      </c>
      <c r="G1528" s="26">
        <f>IF(AND(UPPER(TRIM(Applications!I1528))="BOOKMARKED",ISNUMBER(Applications!A1528)),Applications!A1528-WEEKDAY(Applications!A1528,3),"")</f>
        <v/>
      </c>
      <c r="H1528" s="26">
        <f>IF(AND(UPPER(TRIM(Applications!I1528))="NOT APPLIED",ISNUMBER(Applications!A1528)),Applications!A1528-WEEKDAY(Applications!A1528,3),"")</f>
        <v/>
      </c>
      <c r="I1528" s="26">
        <f>IF(AND(UPPER(TRIM(Applications!I1528))="REJECTED",ISNUMBER(Applications!M1528)),Applications!M1528-WEEKDAY(Applications!M1528,3),"")</f>
        <v/>
      </c>
      <c r="J1528" s="26">
        <f>IF(AND(UPPER(TRIM(Applications!I1528))="OFFER",ISNUMBER(Applications!M1528)),Applications!M1528-WEEKDAY(Applications!M1528,3),"")</f>
        <v/>
      </c>
      <c r="K1528" s="26">
        <f>IF(TRIM(Applications!J1528)="","",IFERROR(LOOKUP(2,1/ISNUMBER(SEARCH($R$2:$R$25,Applications!J1528)),$S$2:$S$25),""))</f>
        <v/>
      </c>
      <c r="L1528" s="26">
        <f>IF(K1528="","",IF(COUNTIF(K$2:K1528,K1528)=1,COUNTIF(K$2:K$2000,K1528)+(2001-ROW())/100000,""))</f>
        <v/>
      </c>
      <c r="M1528" s="26">
        <f>IF(TRIM(Applications!D1528)="","",TRIM(LEFT(TRIM(Applications!D1528),FIND(",",TRIM(Applications!D1528)&amp;",")-1)))</f>
        <v/>
      </c>
      <c r="N1528" s="26">
        <f>IF(M1528="","",IF(LEN(TRIM(LEFT(TRIM(MID(TRIM(Applications!D1528),FIND(",",TRIM(Applications!D1528)&amp;",")+1,200)),FIND(",",TRIM(MID(TRIM(Applications!D1528),FIND(",",TRIM(Applications!D1528)&amp;",")+1,200))&amp;",")-1)))=2,UPPER(TRIM(LEFT(TRIM(MID(TRIM(Applications!D1528),FIND(",",TRIM(Applications!D1528)&amp;",")+1,200)),FIND(",",TRIM(MID(TRIM(Applications!D1528),FIND(",",TRIM(Applications!D1528)&amp;",")+1,200))&amp;",")-1))),IFERROR(VLOOKUP(LOWER(TRIM(LEFT(TRIM(MID(TRIM(Applications!D1528),FIND(",",TRIM(Applications!D1528)&amp;",")+1,200)),FIND(",",TRIM(MID(TRIM(Applications!D1528),FIND(",",TRIM(Applications!D1528)&amp;",")+1,200))&amp;",")-1))),$U$2:$V$67,2,FALSE),"")))</f>
        <v/>
      </c>
      <c r="O1528" s="26">
        <f>IF(M1528="","",IF(N1528="",M1528,M1528&amp;", "&amp;N1528))</f>
        <v/>
      </c>
      <c r="P1528" s="26">
        <f>IF(O1528="","",IF(COUNTIF(O$2:O1528,O1528)=1,COUNTIF(O$2:O$2000,O1528)+(2001-ROW())/100000,""))</f>
        <v/>
      </c>
    </row>
    <row r="1529">
      <c r="A1529" s="26">
        <f>IF(AND(ISNUMBER(Applications!A1529),ISNUMBER(Applications!M1529),OR(UPPER(TRIM(Applications!I1529))="INTERVIEWING",UPPER(TRIM(Applications!I1529))="REJECTED",UPPER(TRIM(Applications!I1529))="OFFER")),IF(Applications!M1529&gt;=Applications!A1529,Applications!M1529-Applications!A1529,""),"")</f>
        <v/>
      </c>
      <c r="B1529" s="26">
        <f>IF(AND(D1529=1,ISNUMBER(Applications!A1529)),WEEKDAY(Applications!A1529),"")</f>
        <v/>
      </c>
      <c r="C1529" s="27">
        <f>IF(AND(D1529=1,ISNUMBER(Applications!A1529)),Applications!A1529-WEEKDAY(Applications!A1529,3),"")</f>
        <v/>
      </c>
      <c r="D1529" s="26">
        <f>IF(OR(UPPER(TRIM(Applications!I1529))="APPLIED",UPPER(TRIM(Applications!I1529))="INTERVIEWING",UPPER(TRIM(Applications!I1529))="REJECTED",UPPER(TRIM(Applications!I1529))="OFFER"),1,0)</f>
        <v/>
      </c>
      <c r="E1529" s="26">
        <f>IF(AND(ISNUMBER(Applications!M1529),OR(N(Applications!O1529)&gt;0,UPPER(TRIM(Applications!I1529))="INTERVIEWING",UPPER(TRIM(Applications!I1529))="OFFER")),Applications!M1529-WEEKDAY(Applications!M1529,3),"")</f>
        <v/>
      </c>
      <c r="F1529" s="26">
        <f>IF(AND(UPPER(TRIM(Applications!I1529))="SKIPPED",ISNUMBER(Applications!A1529)),Applications!A1529-WEEKDAY(Applications!A1529,3),"")</f>
        <v/>
      </c>
      <c r="G1529" s="26">
        <f>IF(AND(UPPER(TRIM(Applications!I1529))="BOOKMARKED",ISNUMBER(Applications!A1529)),Applications!A1529-WEEKDAY(Applications!A1529,3),"")</f>
        <v/>
      </c>
      <c r="H1529" s="26">
        <f>IF(AND(UPPER(TRIM(Applications!I1529))="NOT APPLIED",ISNUMBER(Applications!A1529)),Applications!A1529-WEEKDAY(Applications!A1529,3),"")</f>
        <v/>
      </c>
      <c r="I1529" s="26">
        <f>IF(AND(UPPER(TRIM(Applications!I1529))="REJECTED",ISNUMBER(Applications!M1529)),Applications!M1529-WEEKDAY(Applications!M1529,3),"")</f>
        <v/>
      </c>
      <c r="J1529" s="26">
        <f>IF(AND(UPPER(TRIM(Applications!I1529))="OFFER",ISNUMBER(Applications!M1529)),Applications!M1529-WEEKDAY(Applications!M1529,3),"")</f>
        <v/>
      </c>
      <c r="K1529" s="26">
        <f>IF(TRIM(Applications!J1529)="","",IFERROR(LOOKUP(2,1/ISNUMBER(SEARCH($R$2:$R$25,Applications!J1529)),$S$2:$S$25),""))</f>
        <v/>
      </c>
      <c r="L1529" s="26">
        <f>IF(K1529="","",IF(COUNTIF(K$2:K1529,K1529)=1,COUNTIF(K$2:K$2000,K1529)+(2001-ROW())/100000,""))</f>
        <v/>
      </c>
      <c r="M1529" s="26">
        <f>IF(TRIM(Applications!D1529)="","",TRIM(LEFT(TRIM(Applications!D1529),FIND(",",TRIM(Applications!D1529)&amp;",")-1)))</f>
        <v/>
      </c>
      <c r="N1529" s="26">
        <f>IF(M1529="","",IF(LEN(TRIM(LEFT(TRIM(MID(TRIM(Applications!D1529),FIND(",",TRIM(Applications!D1529)&amp;",")+1,200)),FIND(",",TRIM(MID(TRIM(Applications!D1529),FIND(",",TRIM(Applications!D1529)&amp;",")+1,200))&amp;",")-1)))=2,UPPER(TRIM(LEFT(TRIM(MID(TRIM(Applications!D1529),FIND(",",TRIM(Applications!D1529)&amp;",")+1,200)),FIND(",",TRIM(MID(TRIM(Applications!D1529),FIND(",",TRIM(Applications!D1529)&amp;",")+1,200))&amp;",")-1))),IFERROR(VLOOKUP(LOWER(TRIM(LEFT(TRIM(MID(TRIM(Applications!D1529),FIND(",",TRIM(Applications!D1529)&amp;",")+1,200)),FIND(",",TRIM(MID(TRIM(Applications!D1529),FIND(",",TRIM(Applications!D1529)&amp;",")+1,200))&amp;",")-1))),$U$2:$V$67,2,FALSE),"")))</f>
        <v/>
      </c>
      <c r="O1529" s="26">
        <f>IF(M1529="","",IF(N1529="",M1529,M1529&amp;", "&amp;N1529))</f>
        <v/>
      </c>
      <c r="P1529" s="26">
        <f>IF(O1529="","",IF(COUNTIF(O$2:O1529,O1529)=1,COUNTIF(O$2:O$2000,O1529)+(2001-ROW())/100000,""))</f>
        <v/>
      </c>
    </row>
    <row r="1530">
      <c r="A1530" s="26">
        <f>IF(AND(ISNUMBER(Applications!A1530),ISNUMBER(Applications!M1530),OR(UPPER(TRIM(Applications!I1530))="INTERVIEWING",UPPER(TRIM(Applications!I1530))="REJECTED",UPPER(TRIM(Applications!I1530))="OFFER")),IF(Applications!M1530&gt;=Applications!A1530,Applications!M1530-Applications!A1530,""),"")</f>
        <v/>
      </c>
      <c r="B1530" s="26">
        <f>IF(AND(D1530=1,ISNUMBER(Applications!A1530)),WEEKDAY(Applications!A1530),"")</f>
        <v/>
      </c>
      <c r="C1530" s="27">
        <f>IF(AND(D1530=1,ISNUMBER(Applications!A1530)),Applications!A1530-WEEKDAY(Applications!A1530,3),"")</f>
        <v/>
      </c>
      <c r="D1530" s="26">
        <f>IF(OR(UPPER(TRIM(Applications!I1530))="APPLIED",UPPER(TRIM(Applications!I1530))="INTERVIEWING",UPPER(TRIM(Applications!I1530))="REJECTED",UPPER(TRIM(Applications!I1530))="OFFER"),1,0)</f>
        <v/>
      </c>
      <c r="E1530" s="26">
        <f>IF(AND(ISNUMBER(Applications!M1530),OR(N(Applications!O1530)&gt;0,UPPER(TRIM(Applications!I1530))="INTERVIEWING",UPPER(TRIM(Applications!I1530))="OFFER")),Applications!M1530-WEEKDAY(Applications!M1530,3),"")</f>
        <v/>
      </c>
      <c r="F1530" s="26">
        <f>IF(AND(UPPER(TRIM(Applications!I1530))="SKIPPED",ISNUMBER(Applications!A1530)),Applications!A1530-WEEKDAY(Applications!A1530,3),"")</f>
        <v/>
      </c>
      <c r="G1530" s="26">
        <f>IF(AND(UPPER(TRIM(Applications!I1530))="BOOKMARKED",ISNUMBER(Applications!A1530)),Applications!A1530-WEEKDAY(Applications!A1530,3),"")</f>
        <v/>
      </c>
      <c r="H1530" s="26">
        <f>IF(AND(UPPER(TRIM(Applications!I1530))="NOT APPLIED",ISNUMBER(Applications!A1530)),Applications!A1530-WEEKDAY(Applications!A1530,3),"")</f>
        <v/>
      </c>
      <c r="I1530" s="26">
        <f>IF(AND(UPPER(TRIM(Applications!I1530))="REJECTED",ISNUMBER(Applications!M1530)),Applications!M1530-WEEKDAY(Applications!M1530,3),"")</f>
        <v/>
      </c>
      <c r="J1530" s="26">
        <f>IF(AND(UPPER(TRIM(Applications!I1530))="OFFER",ISNUMBER(Applications!M1530)),Applications!M1530-WEEKDAY(Applications!M1530,3),"")</f>
        <v/>
      </c>
      <c r="K1530" s="26">
        <f>IF(TRIM(Applications!J1530)="","",IFERROR(LOOKUP(2,1/ISNUMBER(SEARCH($R$2:$R$25,Applications!J1530)),$S$2:$S$25),""))</f>
        <v/>
      </c>
      <c r="L1530" s="26">
        <f>IF(K1530="","",IF(COUNTIF(K$2:K1530,K1530)=1,COUNTIF(K$2:K$2000,K1530)+(2001-ROW())/100000,""))</f>
        <v/>
      </c>
      <c r="M1530" s="26">
        <f>IF(TRIM(Applications!D1530)="","",TRIM(LEFT(TRIM(Applications!D1530),FIND(",",TRIM(Applications!D1530)&amp;",")-1)))</f>
        <v/>
      </c>
      <c r="N1530" s="26">
        <f>IF(M1530="","",IF(LEN(TRIM(LEFT(TRIM(MID(TRIM(Applications!D1530),FIND(",",TRIM(Applications!D1530)&amp;",")+1,200)),FIND(",",TRIM(MID(TRIM(Applications!D1530),FIND(",",TRIM(Applications!D1530)&amp;",")+1,200))&amp;",")-1)))=2,UPPER(TRIM(LEFT(TRIM(MID(TRIM(Applications!D1530),FIND(",",TRIM(Applications!D1530)&amp;",")+1,200)),FIND(",",TRIM(MID(TRIM(Applications!D1530),FIND(",",TRIM(Applications!D1530)&amp;",")+1,200))&amp;",")-1))),IFERROR(VLOOKUP(LOWER(TRIM(LEFT(TRIM(MID(TRIM(Applications!D1530),FIND(",",TRIM(Applications!D1530)&amp;",")+1,200)),FIND(",",TRIM(MID(TRIM(Applications!D1530),FIND(",",TRIM(Applications!D1530)&amp;",")+1,200))&amp;",")-1))),$U$2:$V$67,2,FALSE),"")))</f>
        <v/>
      </c>
      <c r="O1530" s="26">
        <f>IF(M1530="","",IF(N1530="",M1530,M1530&amp;", "&amp;N1530))</f>
        <v/>
      </c>
      <c r="P1530" s="26">
        <f>IF(O1530="","",IF(COUNTIF(O$2:O1530,O1530)=1,COUNTIF(O$2:O$2000,O1530)+(2001-ROW())/100000,""))</f>
        <v/>
      </c>
    </row>
    <row r="1531">
      <c r="A1531" s="26">
        <f>IF(AND(ISNUMBER(Applications!A1531),ISNUMBER(Applications!M1531),OR(UPPER(TRIM(Applications!I1531))="INTERVIEWING",UPPER(TRIM(Applications!I1531))="REJECTED",UPPER(TRIM(Applications!I1531))="OFFER")),IF(Applications!M1531&gt;=Applications!A1531,Applications!M1531-Applications!A1531,""),"")</f>
        <v/>
      </c>
      <c r="B1531" s="26">
        <f>IF(AND(D1531=1,ISNUMBER(Applications!A1531)),WEEKDAY(Applications!A1531),"")</f>
        <v/>
      </c>
      <c r="C1531" s="27">
        <f>IF(AND(D1531=1,ISNUMBER(Applications!A1531)),Applications!A1531-WEEKDAY(Applications!A1531,3),"")</f>
        <v/>
      </c>
      <c r="D1531" s="26">
        <f>IF(OR(UPPER(TRIM(Applications!I1531))="APPLIED",UPPER(TRIM(Applications!I1531))="INTERVIEWING",UPPER(TRIM(Applications!I1531))="REJECTED",UPPER(TRIM(Applications!I1531))="OFFER"),1,0)</f>
        <v/>
      </c>
      <c r="E1531" s="26">
        <f>IF(AND(ISNUMBER(Applications!M1531),OR(N(Applications!O1531)&gt;0,UPPER(TRIM(Applications!I1531))="INTERVIEWING",UPPER(TRIM(Applications!I1531))="OFFER")),Applications!M1531-WEEKDAY(Applications!M1531,3),"")</f>
        <v/>
      </c>
      <c r="F1531" s="26">
        <f>IF(AND(UPPER(TRIM(Applications!I1531))="SKIPPED",ISNUMBER(Applications!A1531)),Applications!A1531-WEEKDAY(Applications!A1531,3),"")</f>
        <v/>
      </c>
      <c r="G1531" s="26">
        <f>IF(AND(UPPER(TRIM(Applications!I1531))="BOOKMARKED",ISNUMBER(Applications!A1531)),Applications!A1531-WEEKDAY(Applications!A1531,3),"")</f>
        <v/>
      </c>
      <c r="H1531" s="26">
        <f>IF(AND(UPPER(TRIM(Applications!I1531))="NOT APPLIED",ISNUMBER(Applications!A1531)),Applications!A1531-WEEKDAY(Applications!A1531,3),"")</f>
        <v/>
      </c>
      <c r="I1531" s="26">
        <f>IF(AND(UPPER(TRIM(Applications!I1531))="REJECTED",ISNUMBER(Applications!M1531)),Applications!M1531-WEEKDAY(Applications!M1531,3),"")</f>
        <v/>
      </c>
      <c r="J1531" s="26">
        <f>IF(AND(UPPER(TRIM(Applications!I1531))="OFFER",ISNUMBER(Applications!M1531)),Applications!M1531-WEEKDAY(Applications!M1531,3),"")</f>
        <v/>
      </c>
      <c r="K1531" s="26">
        <f>IF(TRIM(Applications!J1531)="","",IFERROR(LOOKUP(2,1/ISNUMBER(SEARCH($R$2:$R$25,Applications!J1531)),$S$2:$S$25),""))</f>
        <v/>
      </c>
      <c r="L1531" s="26">
        <f>IF(K1531="","",IF(COUNTIF(K$2:K1531,K1531)=1,COUNTIF(K$2:K$2000,K1531)+(2001-ROW())/100000,""))</f>
        <v/>
      </c>
      <c r="M1531" s="26">
        <f>IF(TRIM(Applications!D1531)="","",TRIM(LEFT(TRIM(Applications!D1531),FIND(",",TRIM(Applications!D1531)&amp;",")-1)))</f>
        <v/>
      </c>
      <c r="N1531" s="26">
        <f>IF(M1531="","",IF(LEN(TRIM(LEFT(TRIM(MID(TRIM(Applications!D1531),FIND(",",TRIM(Applications!D1531)&amp;",")+1,200)),FIND(",",TRIM(MID(TRIM(Applications!D1531),FIND(",",TRIM(Applications!D1531)&amp;",")+1,200))&amp;",")-1)))=2,UPPER(TRIM(LEFT(TRIM(MID(TRIM(Applications!D1531),FIND(",",TRIM(Applications!D1531)&amp;",")+1,200)),FIND(",",TRIM(MID(TRIM(Applications!D1531),FIND(",",TRIM(Applications!D1531)&amp;",")+1,200))&amp;",")-1))),IFERROR(VLOOKUP(LOWER(TRIM(LEFT(TRIM(MID(TRIM(Applications!D1531),FIND(",",TRIM(Applications!D1531)&amp;",")+1,200)),FIND(",",TRIM(MID(TRIM(Applications!D1531),FIND(",",TRIM(Applications!D1531)&amp;",")+1,200))&amp;",")-1))),$U$2:$V$67,2,FALSE),"")))</f>
        <v/>
      </c>
      <c r="O1531" s="26">
        <f>IF(M1531="","",IF(N1531="",M1531,M1531&amp;", "&amp;N1531))</f>
        <v/>
      </c>
      <c r="P1531" s="26">
        <f>IF(O1531="","",IF(COUNTIF(O$2:O1531,O1531)=1,COUNTIF(O$2:O$2000,O1531)+(2001-ROW())/100000,""))</f>
        <v/>
      </c>
    </row>
    <row r="1532">
      <c r="A1532" s="26">
        <f>IF(AND(ISNUMBER(Applications!A1532),ISNUMBER(Applications!M1532),OR(UPPER(TRIM(Applications!I1532))="INTERVIEWING",UPPER(TRIM(Applications!I1532))="REJECTED",UPPER(TRIM(Applications!I1532))="OFFER")),IF(Applications!M1532&gt;=Applications!A1532,Applications!M1532-Applications!A1532,""),"")</f>
        <v/>
      </c>
      <c r="B1532" s="26">
        <f>IF(AND(D1532=1,ISNUMBER(Applications!A1532)),WEEKDAY(Applications!A1532),"")</f>
        <v/>
      </c>
      <c r="C1532" s="27">
        <f>IF(AND(D1532=1,ISNUMBER(Applications!A1532)),Applications!A1532-WEEKDAY(Applications!A1532,3),"")</f>
        <v/>
      </c>
      <c r="D1532" s="26">
        <f>IF(OR(UPPER(TRIM(Applications!I1532))="APPLIED",UPPER(TRIM(Applications!I1532))="INTERVIEWING",UPPER(TRIM(Applications!I1532))="REJECTED",UPPER(TRIM(Applications!I1532))="OFFER"),1,0)</f>
        <v/>
      </c>
      <c r="E1532" s="26">
        <f>IF(AND(ISNUMBER(Applications!M1532),OR(N(Applications!O1532)&gt;0,UPPER(TRIM(Applications!I1532))="INTERVIEWING",UPPER(TRIM(Applications!I1532))="OFFER")),Applications!M1532-WEEKDAY(Applications!M1532,3),"")</f>
        <v/>
      </c>
      <c r="F1532" s="26">
        <f>IF(AND(UPPER(TRIM(Applications!I1532))="SKIPPED",ISNUMBER(Applications!A1532)),Applications!A1532-WEEKDAY(Applications!A1532,3),"")</f>
        <v/>
      </c>
      <c r="G1532" s="26">
        <f>IF(AND(UPPER(TRIM(Applications!I1532))="BOOKMARKED",ISNUMBER(Applications!A1532)),Applications!A1532-WEEKDAY(Applications!A1532,3),"")</f>
        <v/>
      </c>
      <c r="H1532" s="26">
        <f>IF(AND(UPPER(TRIM(Applications!I1532))="NOT APPLIED",ISNUMBER(Applications!A1532)),Applications!A1532-WEEKDAY(Applications!A1532,3),"")</f>
        <v/>
      </c>
      <c r="I1532" s="26">
        <f>IF(AND(UPPER(TRIM(Applications!I1532))="REJECTED",ISNUMBER(Applications!M1532)),Applications!M1532-WEEKDAY(Applications!M1532,3),"")</f>
        <v/>
      </c>
      <c r="J1532" s="26">
        <f>IF(AND(UPPER(TRIM(Applications!I1532))="OFFER",ISNUMBER(Applications!M1532)),Applications!M1532-WEEKDAY(Applications!M1532,3),"")</f>
        <v/>
      </c>
      <c r="K1532" s="26">
        <f>IF(TRIM(Applications!J1532)="","",IFERROR(LOOKUP(2,1/ISNUMBER(SEARCH($R$2:$R$25,Applications!J1532)),$S$2:$S$25),""))</f>
        <v/>
      </c>
      <c r="L1532" s="26">
        <f>IF(K1532="","",IF(COUNTIF(K$2:K1532,K1532)=1,COUNTIF(K$2:K$2000,K1532)+(2001-ROW())/100000,""))</f>
        <v/>
      </c>
      <c r="M1532" s="26">
        <f>IF(TRIM(Applications!D1532)="","",TRIM(LEFT(TRIM(Applications!D1532),FIND(",",TRIM(Applications!D1532)&amp;",")-1)))</f>
        <v/>
      </c>
      <c r="N1532" s="26">
        <f>IF(M1532="","",IF(LEN(TRIM(LEFT(TRIM(MID(TRIM(Applications!D1532),FIND(",",TRIM(Applications!D1532)&amp;",")+1,200)),FIND(",",TRIM(MID(TRIM(Applications!D1532),FIND(",",TRIM(Applications!D1532)&amp;",")+1,200))&amp;",")-1)))=2,UPPER(TRIM(LEFT(TRIM(MID(TRIM(Applications!D1532),FIND(",",TRIM(Applications!D1532)&amp;",")+1,200)),FIND(",",TRIM(MID(TRIM(Applications!D1532),FIND(",",TRIM(Applications!D1532)&amp;",")+1,200))&amp;",")-1))),IFERROR(VLOOKUP(LOWER(TRIM(LEFT(TRIM(MID(TRIM(Applications!D1532),FIND(",",TRIM(Applications!D1532)&amp;",")+1,200)),FIND(",",TRIM(MID(TRIM(Applications!D1532),FIND(",",TRIM(Applications!D1532)&amp;",")+1,200))&amp;",")-1))),$U$2:$V$67,2,FALSE),"")))</f>
        <v/>
      </c>
      <c r="O1532" s="26">
        <f>IF(M1532="","",IF(N1532="",M1532,M1532&amp;", "&amp;N1532))</f>
        <v/>
      </c>
      <c r="P1532" s="26">
        <f>IF(O1532="","",IF(COUNTIF(O$2:O1532,O1532)=1,COUNTIF(O$2:O$2000,O1532)+(2001-ROW())/100000,""))</f>
        <v/>
      </c>
    </row>
    <row r="1533">
      <c r="A1533" s="26">
        <f>IF(AND(ISNUMBER(Applications!A1533),ISNUMBER(Applications!M1533),OR(UPPER(TRIM(Applications!I1533))="INTERVIEWING",UPPER(TRIM(Applications!I1533))="REJECTED",UPPER(TRIM(Applications!I1533))="OFFER")),IF(Applications!M1533&gt;=Applications!A1533,Applications!M1533-Applications!A1533,""),"")</f>
        <v/>
      </c>
      <c r="B1533" s="26">
        <f>IF(AND(D1533=1,ISNUMBER(Applications!A1533)),WEEKDAY(Applications!A1533),"")</f>
        <v/>
      </c>
      <c r="C1533" s="27">
        <f>IF(AND(D1533=1,ISNUMBER(Applications!A1533)),Applications!A1533-WEEKDAY(Applications!A1533,3),"")</f>
        <v/>
      </c>
      <c r="D1533" s="26">
        <f>IF(OR(UPPER(TRIM(Applications!I1533))="APPLIED",UPPER(TRIM(Applications!I1533))="INTERVIEWING",UPPER(TRIM(Applications!I1533))="REJECTED",UPPER(TRIM(Applications!I1533))="OFFER"),1,0)</f>
        <v/>
      </c>
      <c r="E1533" s="26">
        <f>IF(AND(ISNUMBER(Applications!M1533),OR(N(Applications!O1533)&gt;0,UPPER(TRIM(Applications!I1533))="INTERVIEWING",UPPER(TRIM(Applications!I1533))="OFFER")),Applications!M1533-WEEKDAY(Applications!M1533,3),"")</f>
        <v/>
      </c>
      <c r="F1533" s="26">
        <f>IF(AND(UPPER(TRIM(Applications!I1533))="SKIPPED",ISNUMBER(Applications!A1533)),Applications!A1533-WEEKDAY(Applications!A1533,3),"")</f>
        <v/>
      </c>
      <c r="G1533" s="26">
        <f>IF(AND(UPPER(TRIM(Applications!I1533))="BOOKMARKED",ISNUMBER(Applications!A1533)),Applications!A1533-WEEKDAY(Applications!A1533,3),"")</f>
        <v/>
      </c>
      <c r="H1533" s="26">
        <f>IF(AND(UPPER(TRIM(Applications!I1533))="NOT APPLIED",ISNUMBER(Applications!A1533)),Applications!A1533-WEEKDAY(Applications!A1533,3),"")</f>
        <v/>
      </c>
      <c r="I1533" s="26">
        <f>IF(AND(UPPER(TRIM(Applications!I1533))="REJECTED",ISNUMBER(Applications!M1533)),Applications!M1533-WEEKDAY(Applications!M1533,3),"")</f>
        <v/>
      </c>
      <c r="J1533" s="26">
        <f>IF(AND(UPPER(TRIM(Applications!I1533))="OFFER",ISNUMBER(Applications!M1533)),Applications!M1533-WEEKDAY(Applications!M1533,3),"")</f>
        <v/>
      </c>
      <c r="K1533" s="26">
        <f>IF(TRIM(Applications!J1533)="","",IFERROR(LOOKUP(2,1/ISNUMBER(SEARCH($R$2:$R$25,Applications!J1533)),$S$2:$S$25),""))</f>
        <v/>
      </c>
      <c r="L1533" s="26">
        <f>IF(K1533="","",IF(COUNTIF(K$2:K1533,K1533)=1,COUNTIF(K$2:K$2000,K1533)+(2001-ROW())/100000,""))</f>
        <v/>
      </c>
      <c r="M1533" s="26">
        <f>IF(TRIM(Applications!D1533)="","",TRIM(LEFT(TRIM(Applications!D1533),FIND(",",TRIM(Applications!D1533)&amp;",")-1)))</f>
        <v/>
      </c>
      <c r="N1533" s="26">
        <f>IF(M1533="","",IF(LEN(TRIM(LEFT(TRIM(MID(TRIM(Applications!D1533),FIND(",",TRIM(Applications!D1533)&amp;",")+1,200)),FIND(",",TRIM(MID(TRIM(Applications!D1533),FIND(",",TRIM(Applications!D1533)&amp;",")+1,200))&amp;",")-1)))=2,UPPER(TRIM(LEFT(TRIM(MID(TRIM(Applications!D1533),FIND(",",TRIM(Applications!D1533)&amp;",")+1,200)),FIND(",",TRIM(MID(TRIM(Applications!D1533),FIND(",",TRIM(Applications!D1533)&amp;",")+1,200))&amp;",")-1))),IFERROR(VLOOKUP(LOWER(TRIM(LEFT(TRIM(MID(TRIM(Applications!D1533),FIND(",",TRIM(Applications!D1533)&amp;",")+1,200)),FIND(",",TRIM(MID(TRIM(Applications!D1533),FIND(",",TRIM(Applications!D1533)&amp;",")+1,200))&amp;",")-1))),$U$2:$V$67,2,FALSE),"")))</f>
        <v/>
      </c>
      <c r="O1533" s="26">
        <f>IF(M1533="","",IF(N1533="",M1533,M1533&amp;", "&amp;N1533))</f>
        <v/>
      </c>
      <c r="P1533" s="26">
        <f>IF(O1533="","",IF(COUNTIF(O$2:O1533,O1533)=1,COUNTIF(O$2:O$2000,O1533)+(2001-ROW())/100000,""))</f>
        <v/>
      </c>
    </row>
    <row r="1534">
      <c r="A1534" s="26">
        <f>IF(AND(ISNUMBER(Applications!A1534),ISNUMBER(Applications!M1534),OR(UPPER(TRIM(Applications!I1534))="INTERVIEWING",UPPER(TRIM(Applications!I1534))="REJECTED",UPPER(TRIM(Applications!I1534))="OFFER")),IF(Applications!M1534&gt;=Applications!A1534,Applications!M1534-Applications!A1534,""),"")</f>
        <v/>
      </c>
      <c r="B1534" s="26">
        <f>IF(AND(D1534=1,ISNUMBER(Applications!A1534)),WEEKDAY(Applications!A1534),"")</f>
        <v/>
      </c>
      <c r="C1534" s="27">
        <f>IF(AND(D1534=1,ISNUMBER(Applications!A1534)),Applications!A1534-WEEKDAY(Applications!A1534,3),"")</f>
        <v/>
      </c>
      <c r="D1534" s="26">
        <f>IF(OR(UPPER(TRIM(Applications!I1534))="APPLIED",UPPER(TRIM(Applications!I1534))="INTERVIEWING",UPPER(TRIM(Applications!I1534))="REJECTED",UPPER(TRIM(Applications!I1534))="OFFER"),1,0)</f>
        <v/>
      </c>
      <c r="E1534" s="26">
        <f>IF(AND(ISNUMBER(Applications!M1534),OR(N(Applications!O1534)&gt;0,UPPER(TRIM(Applications!I1534))="INTERVIEWING",UPPER(TRIM(Applications!I1534))="OFFER")),Applications!M1534-WEEKDAY(Applications!M1534,3),"")</f>
        <v/>
      </c>
      <c r="F1534" s="26">
        <f>IF(AND(UPPER(TRIM(Applications!I1534))="SKIPPED",ISNUMBER(Applications!A1534)),Applications!A1534-WEEKDAY(Applications!A1534,3),"")</f>
        <v/>
      </c>
      <c r="G1534" s="26">
        <f>IF(AND(UPPER(TRIM(Applications!I1534))="BOOKMARKED",ISNUMBER(Applications!A1534)),Applications!A1534-WEEKDAY(Applications!A1534,3),"")</f>
        <v/>
      </c>
      <c r="H1534" s="26">
        <f>IF(AND(UPPER(TRIM(Applications!I1534))="NOT APPLIED",ISNUMBER(Applications!A1534)),Applications!A1534-WEEKDAY(Applications!A1534,3),"")</f>
        <v/>
      </c>
      <c r="I1534" s="26">
        <f>IF(AND(UPPER(TRIM(Applications!I1534))="REJECTED",ISNUMBER(Applications!M1534)),Applications!M1534-WEEKDAY(Applications!M1534,3),"")</f>
        <v/>
      </c>
      <c r="J1534" s="26">
        <f>IF(AND(UPPER(TRIM(Applications!I1534))="OFFER",ISNUMBER(Applications!M1534)),Applications!M1534-WEEKDAY(Applications!M1534,3),"")</f>
        <v/>
      </c>
      <c r="K1534" s="26">
        <f>IF(TRIM(Applications!J1534)="","",IFERROR(LOOKUP(2,1/ISNUMBER(SEARCH($R$2:$R$25,Applications!J1534)),$S$2:$S$25),""))</f>
        <v/>
      </c>
      <c r="L1534" s="26">
        <f>IF(K1534="","",IF(COUNTIF(K$2:K1534,K1534)=1,COUNTIF(K$2:K$2000,K1534)+(2001-ROW())/100000,""))</f>
        <v/>
      </c>
      <c r="M1534" s="26">
        <f>IF(TRIM(Applications!D1534)="","",TRIM(LEFT(TRIM(Applications!D1534),FIND(",",TRIM(Applications!D1534)&amp;",")-1)))</f>
        <v/>
      </c>
      <c r="N1534" s="26">
        <f>IF(M1534="","",IF(LEN(TRIM(LEFT(TRIM(MID(TRIM(Applications!D1534),FIND(",",TRIM(Applications!D1534)&amp;",")+1,200)),FIND(",",TRIM(MID(TRIM(Applications!D1534),FIND(",",TRIM(Applications!D1534)&amp;",")+1,200))&amp;",")-1)))=2,UPPER(TRIM(LEFT(TRIM(MID(TRIM(Applications!D1534),FIND(",",TRIM(Applications!D1534)&amp;",")+1,200)),FIND(",",TRIM(MID(TRIM(Applications!D1534),FIND(",",TRIM(Applications!D1534)&amp;",")+1,200))&amp;",")-1))),IFERROR(VLOOKUP(LOWER(TRIM(LEFT(TRIM(MID(TRIM(Applications!D1534),FIND(",",TRIM(Applications!D1534)&amp;",")+1,200)),FIND(",",TRIM(MID(TRIM(Applications!D1534),FIND(",",TRIM(Applications!D1534)&amp;",")+1,200))&amp;",")-1))),$U$2:$V$67,2,FALSE),"")))</f>
        <v/>
      </c>
      <c r="O1534" s="26">
        <f>IF(M1534="","",IF(N1534="",M1534,M1534&amp;", "&amp;N1534))</f>
        <v/>
      </c>
      <c r="P1534" s="26">
        <f>IF(O1534="","",IF(COUNTIF(O$2:O1534,O1534)=1,COUNTIF(O$2:O$2000,O1534)+(2001-ROW())/100000,""))</f>
        <v/>
      </c>
    </row>
    <row r="1535">
      <c r="A1535" s="26">
        <f>IF(AND(ISNUMBER(Applications!A1535),ISNUMBER(Applications!M1535),OR(UPPER(TRIM(Applications!I1535))="INTERVIEWING",UPPER(TRIM(Applications!I1535))="REJECTED",UPPER(TRIM(Applications!I1535))="OFFER")),IF(Applications!M1535&gt;=Applications!A1535,Applications!M1535-Applications!A1535,""),"")</f>
        <v/>
      </c>
      <c r="B1535" s="26">
        <f>IF(AND(D1535=1,ISNUMBER(Applications!A1535)),WEEKDAY(Applications!A1535),"")</f>
        <v/>
      </c>
      <c r="C1535" s="27">
        <f>IF(AND(D1535=1,ISNUMBER(Applications!A1535)),Applications!A1535-WEEKDAY(Applications!A1535,3),"")</f>
        <v/>
      </c>
      <c r="D1535" s="26">
        <f>IF(OR(UPPER(TRIM(Applications!I1535))="APPLIED",UPPER(TRIM(Applications!I1535))="INTERVIEWING",UPPER(TRIM(Applications!I1535))="REJECTED",UPPER(TRIM(Applications!I1535))="OFFER"),1,0)</f>
        <v/>
      </c>
      <c r="E1535" s="26">
        <f>IF(AND(ISNUMBER(Applications!M1535),OR(N(Applications!O1535)&gt;0,UPPER(TRIM(Applications!I1535))="INTERVIEWING",UPPER(TRIM(Applications!I1535))="OFFER")),Applications!M1535-WEEKDAY(Applications!M1535,3),"")</f>
        <v/>
      </c>
      <c r="F1535" s="26">
        <f>IF(AND(UPPER(TRIM(Applications!I1535))="SKIPPED",ISNUMBER(Applications!A1535)),Applications!A1535-WEEKDAY(Applications!A1535,3),"")</f>
        <v/>
      </c>
      <c r="G1535" s="26">
        <f>IF(AND(UPPER(TRIM(Applications!I1535))="BOOKMARKED",ISNUMBER(Applications!A1535)),Applications!A1535-WEEKDAY(Applications!A1535,3),"")</f>
        <v/>
      </c>
      <c r="H1535" s="26">
        <f>IF(AND(UPPER(TRIM(Applications!I1535))="NOT APPLIED",ISNUMBER(Applications!A1535)),Applications!A1535-WEEKDAY(Applications!A1535,3),"")</f>
        <v/>
      </c>
      <c r="I1535" s="26">
        <f>IF(AND(UPPER(TRIM(Applications!I1535))="REJECTED",ISNUMBER(Applications!M1535)),Applications!M1535-WEEKDAY(Applications!M1535,3),"")</f>
        <v/>
      </c>
      <c r="J1535" s="26">
        <f>IF(AND(UPPER(TRIM(Applications!I1535))="OFFER",ISNUMBER(Applications!M1535)),Applications!M1535-WEEKDAY(Applications!M1535,3),"")</f>
        <v/>
      </c>
      <c r="K1535" s="26">
        <f>IF(TRIM(Applications!J1535)="","",IFERROR(LOOKUP(2,1/ISNUMBER(SEARCH($R$2:$R$25,Applications!J1535)),$S$2:$S$25),""))</f>
        <v/>
      </c>
      <c r="L1535" s="26">
        <f>IF(K1535="","",IF(COUNTIF(K$2:K1535,K1535)=1,COUNTIF(K$2:K$2000,K1535)+(2001-ROW())/100000,""))</f>
        <v/>
      </c>
      <c r="M1535" s="26">
        <f>IF(TRIM(Applications!D1535)="","",TRIM(LEFT(TRIM(Applications!D1535),FIND(",",TRIM(Applications!D1535)&amp;",")-1)))</f>
        <v/>
      </c>
      <c r="N1535" s="26">
        <f>IF(M1535="","",IF(LEN(TRIM(LEFT(TRIM(MID(TRIM(Applications!D1535),FIND(",",TRIM(Applications!D1535)&amp;",")+1,200)),FIND(",",TRIM(MID(TRIM(Applications!D1535),FIND(",",TRIM(Applications!D1535)&amp;",")+1,200))&amp;",")-1)))=2,UPPER(TRIM(LEFT(TRIM(MID(TRIM(Applications!D1535),FIND(",",TRIM(Applications!D1535)&amp;",")+1,200)),FIND(",",TRIM(MID(TRIM(Applications!D1535),FIND(",",TRIM(Applications!D1535)&amp;",")+1,200))&amp;",")-1))),IFERROR(VLOOKUP(LOWER(TRIM(LEFT(TRIM(MID(TRIM(Applications!D1535),FIND(",",TRIM(Applications!D1535)&amp;",")+1,200)),FIND(",",TRIM(MID(TRIM(Applications!D1535),FIND(",",TRIM(Applications!D1535)&amp;",")+1,200))&amp;",")-1))),$U$2:$V$67,2,FALSE),"")))</f>
        <v/>
      </c>
      <c r="O1535" s="26">
        <f>IF(M1535="","",IF(N1535="",M1535,M1535&amp;", "&amp;N1535))</f>
        <v/>
      </c>
      <c r="P1535" s="26">
        <f>IF(O1535="","",IF(COUNTIF(O$2:O1535,O1535)=1,COUNTIF(O$2:O$2000,O1535)+(2001-ROW())/100000,""))</f>
        <v/>
      </c>
    </row>
    <row r="1536">
      <c r="A1536" s="26">
        <f>IF(AND(ISNUMBER(Applications!A1536),ISNUMBER(Applications!M1536),OR(UPPER(TRIM(Applications!I1536))="INTERVIEWING",UPPER(TRIM(Applications!I1536))="REJECTED",UPPER(TRIM(Applications!I1536))="OFFER")),IF(Applications!M1536&gt;=Applications!A1536,Applications!M1536-Applications!A1536,""),"")</f>
        <v/>
      </c>
      <c r="B1536" s="26">
        <f>IF(AND(D1536=1,ISNUMBER(Applications!A1536)),WEEKDAY(Applications!A1536),"")</f>
        <v/>
      </c>
      <c r="C1536" s="27">
        <f>IF(AND(D1536=1,ISNUMBER(Applications!A1536)),Applications!A1536-WEEKDAY(Applications!A1536,3),"")</f>
        <v/>
      </c>
      <c r="D1536" s="26">
        <f>IF(OR(UPPER(TRIM(Applications!I1536))="APPLIED",UPPER(TRIM(Applications!I1536))="INTERVIEWING",UPPER(TRIM(Applications!I1536))="REJECTED",UPPER(TRIM(Applications!I1536))="OFFER"),1,0)</f>
        <v/>
      </c>
      <c r="E1536" s="26">
        <f>IF(AND(ISNUMBER(Applications!M1536),OR(N(Applications!O1536)&gt;0,UPPER(TRIM(Applications!I1536))="INTERVIEWING",UPPER(TRIM(Applications!I1536))="OFFER")),Applications!M1536-WEEKDAY(Applications!M1536,3),"")</f>
        <v/>
      </c>
      <c r="F1536" s="26">
        <f>IF(AND(UPPER(TRIM(Applications!I1536))="SKIPPED",ISNUMBER(Applications!A1536)),Applications!A1536-WEEKDAY(Applications!A1536,3),"")</f>
        <v/>
      </c>
      <c r="G1536" s="26">
        <f>IF(AND(UPPER(TRIM(Applications!I1536))="BOOKMARKED",ISNUMBER(Applications!A1536)),Applications!A1536-WEEKDAY(Applications!A1536,3),"")</f>
        <v/>
      </c>
      <c r="H1536" s="26">
        <f>IF(AND(UPPER(TRIM(Applications!I1536))="NOT APPLIED",ISNUMBER(Applications!A1536)),Applications!A1536-WEEKDAY(Applications!A1536,3),"")</f>
        <v/>
      </c>
      <c r="I1536" s="26">
        <f>IF(AND(UPPER(TRIM(Applications!I1536))="REJECTED",ISNUMBER(Applications!M1536)),Applications!M1536-WEEKDAY(Applications!M1536,3),"")</f>
        <v/>
      </c>
      <c r="J1536" s="26">
        <f>IF(AND(UPPER(TRIM(Applications!I1536))="OFFER",ISNUMBER(Applications!M1536)),Applications!M1536-WEEKDAY(Applications!M1536,3),"")</f>
        <v/>
      </c>
      <c r="K1536" s="26">
        <f>IF(TRIM(Applications!J1536)="","",IFERROR(LOOKUP(2,1/ISNUMBER(SEARCH($R$2:$R$25,Applications!J1536)),$S$2:$S$25),""))</f>
        <v/>
      </c>
      <c r="L1536" s="26">
        <f>IF(K1536="","",IF(COUNTIF(K$2:K1536,K1536)=1,COUNTIF(K$2:K$2000,K1536)+(2001-ROW())/100000,""))</f>
        <v/>
      </c>
      <c r="M1536" s="26">
        <f>IF(TRIM(Applications!D1536)="","",TRIM(LEFT(TRIM(Applications!D1536),FIND(",",TRIM(Applications!D1536)&amp;",")-1)))</f>
        <v/>
      </c>
      <c r="N1536" s="26">
        <f>IF(M1536="","",IF(LEN(TRIM(LEFT(TRIM(MID(TRIM(Applications!D1536),FIND(",",TRIM(Applications!D1536)&amp;",")+1,200)),FIND(",",TRIM(MID(TRIM(Applications!D1536),FIND(",",TRIM(Applications!D1536)&amp;",")+1,200))&amp;",")-1)))=2,UPPER(TRIM(LEFT(TRIM(MID(TRIM(Applications!D1536),FIND(",",TRIM(Applications!D1536)&amp;",")+1,200)),FIND(",",TRIM(MID(TRIM(Applications!D1536),FIND(",",TRIM(Applications!D1536)&amp;",")+1,200))&amp;",")-1))),IFERROR(VLOOKUP(LOWER(TRIM(LEFT(TRIM(MID(TRIM(Applications!D1536),FIND(",",TRIM(Applications!D1536)&amp;",")+1,200)),FIND(",",TRIM(MID(TRIM(Applications!D1536),FIND(",",TRIM(Applications!D1536)&amp;",")+1,200))&amp;",")-1))),$U$2:$V$67,2,FALSE),"")))</f>
        <v/>
      </c>
      <c r="O1536" s="26">
        <f>IF(M1536="","",IF(N1536="",M1536,M1536&amp;", "&amp;N1536))</f>
        <v/>
      </c>
      <c r="P1536" s="26">
        <f>IF(O1536="","",IF(COUNTIF(O$2:O1536,O1536)=1,COUNTIF(O$2:O$2000,O1536)+(2001-ROW())/100000,""))</f>
        <v/>
      </c>
    </row>
    <row r="1537">
      <c r="A1537" s="26">
        <f>IF(AND(ISNUMBER(Applications!A1537),ISNUMBER(Applications!M1537),OR(UPPER(TRIM(Applications!I1537))="INTERVIEWING",UPPER(TRIM(Applications!I1537))="REJECTED",UPPER(TRIM(Applications!I1537))="OFFER")),IF(Applications!M1537&gt;=Applications!A1537,Applications!M1537-Applications!A1537,""),"")</f>
        <v/>
      </c>
      <c r="B1537" s="26">
        <f>IF(AND(D1537=1,ISNUMBER(Applications!A1537)),WEEKDAY(Applications!A1537),"")</f>
        <v/>
      </c>
      <c r="C1537" s="27">
        <f>IF(AND(D1537=1,ISNUMBER(Applications!A1537)),Applications!A1537-WEEKDAY(Applications!A1537,3),"")</f>
        <v/>
      </c>
      <c r="D1537" s="26">
        <f>IF(OR(UPPER(TRIM(Applications!I1537))="APPLIED",UPPER(TRIM(Applications!I1537))="INTERVIEWING",UPPER(TRIM(Applications!I1537))="REJECTED",UPPER(TRIM(Applications!I1537))="OFFER"),1,0)</f>
        <v/>
      </c>
      <c r="E1537" s="26">
        <f>IF(AND(ISNUMBER(Applications!M1537),OR(N(Applications!O1537)&gt;0,UPPER(TRIM(Applications!I1537))="INTERVIEWING",UPPER(TRIM(Applications!I1537))="OFFER")),Applications!M1537-WEEKDAY(Applications!M1537,3),"")</f>
        <v/>
      </c>
      <c r="F1537" s="26">
        <f>IF(AND(UPPER(TRIM(Applications!I1537))="SKIPPED",ISNUMBER(Applications!A1537)),Applications!A1537-WEEKDAY(Applications!A1537,3),"")</f>
        <v/>
      </c>
      <c r="G1537" s="26">
        <f>IF(AND(UPPER(TRIM(Applications!I1537))="BOOKMARKED",ISNUMBER(Applications!A1537)),Applications!A1537-WEEKDAY(Applications!A1537,3),"")</f>
        <v/>
      </c>
      <c r="H1537" s="26">
        <f>IF(AND(UPPER(TRIM(Applications!I1537))="NOT APPLIED",ISNUMBER(Applications!A1537)),Applications!A1537-WEEKDAY(Applications!A1537,3),"")</f>
        <v/>
      </c>
      <c r="I1537" s="26">
        <f>IF(AND(UPPER(TRIM(Applications!I1537))="REJECTED",ISNUMBER(Applications!M1537)),Applications!M1537-WEEKDAY(Applications!M1537,3),"")</f>
        <v/>
      </c>
      <c r="J1537" s="26">
        <f>IF(AND(UPPER(TRIM(Applications!I1537))="OFFER",ISNUMBER(Applications!M1537)),Applications!M1537-WEEKDAY(Applications!M1537,3),"")</f>
        <v/>
      </c>
      <c r="K1537" s="26">
        <f>IF(TRIM(Applications!J1537)="","",IFERROR(LOOKUP(2,1/ISNUMBER(SEARCH($R$2:$R$25,Applications!J1537)),$S$2:$S$25),""))</f>
        <v/>
      </c>
      <c r="L1537" s="26">
        <f>IF(K1537="","",IF(COUNTIF(K$2:K1537,K1537)=1,COUNTIF(K$2:K$2000,K1537)+(2001-ROW())/100000,""))</f>
        <v/>
      </c>
      <c r="M1537" s="26">
        <f>IF(TRIM(Applications!D1537)="","",TRIM(LEFT(TRIM(Applications!D1537),FIND(",",TRIM(Applications!D1537)&amp;",")-1)))</f>
        <v/>
      </c>
      <c r="N1537" s="26">
        <f>IF(M1537="","",IF(LEN(TRIM(LEFT(TRIM(MID(TRIM(Applications!D1537),FIND(",",TRIM(Applications!D1537)&amp;",")+1,200)),FIND(",",TRIM(MID(TRIM(Applications!D1537),FIND(",",TRIM(Applications!D1537)&amp;",")+1,200))&amp;",")-1)))=2,UPPER(TRIM(LEFT(TRIM(MID(TRIM(Applications!D1537),FIND(",",TRIM(Applications!D1537)&amp;",")+1,200)),FIND(",",TRIM(MID(TRIM(Applications!D1537),FIND(",",TRIM(Applications!D1537)&amp;",")+1,200))&amp;",")-1))),IFERROR(VLOOKUP(LOWER(TRIM(LEFT(TRIM(MID(TRIM(Applications!D1537),FIND(",",TRIM(Applications!D1537)&amp;",")+1,200)),FIND(",",TRIM(MID(TRIM(Applications!D1537),FIND(",",TRIM(Applications!D1537)&amp;",")+1,200))&amp;",")-1))),$U$2:$V$67,2,FALSE),"")))</f>
        <v/>
      </c>
      <c r="O1537" s="26">
        <f>IF(M1537="","",IF(N1537="",M1537,M1537&amp;", "&amp;N1537))</f>
        <v/>
      </c>
      <c r="P1537" s="26">
        <f>IF(O1537="","",IF(COUNTIF(O$2:O1537,O1537)=1,COUNTIF(O$2:O$2000,O1537)+(2001-ROW())/100000,""))</f>
        <v/>
      </c>
    </row>
    <row r="1538">
      <c r="A1538" s="26">
        <f>IF(AND(ISNUMBER(Applications!A1538),ISNUMBER(Applications!M1538),OR(UPPER(TRIM(Applications!I1538))="INTERVIEWING",UPPER(TRIM(Applications!I1538))="REJECTED",UPPER(TRIM(Applications!I1538))="OFFER")),IF(Applications!M1538&gt;=Applications!A1538,Applications!M1538-Applications!A1538,""),"")</f>
        <v/>
      </c>
      <c r="B1538" s="26">
        <f>IF(AND(D1538=1,ISNUMBER(Applications!A1538)),WEEKDAY(Applications!A1538),"")</f>
        <v/>
      </c>
      <c r="C1538" s="27">
        <f>IF(AND(D1538=1,ISNUMBER(Applications!A1538)),Applications!A1538-WEEKDAY(Applications!A1538,3),"")</f>
        <v/>
      </c>
      <c r="D1538" s="26">
        <f>IF(OR(UPPER(TRIM(Applications!I1538))="APPLIED",UPPER(TRIM(Applications!I1538))="INTERVIEWING",UPPER(TRIM(Applications!I1538))="REJECTED",UPPER(TRIM(Applications!I1538))="OFFER"),1,0)</f>
        <v/>
      </c>
      <c r="E1538" s="26">
        <f>IF(AND(ISNUMBER(Applications!M1538),OR(N(Applications!O1538)&gt;0,UPPER(TRIM(Applications!I1538))="INTERVIEWING",UPPER(TRIM(Applications!I1538))="OFFER")),Applications!M1538-WEEKDAY(Applications!M1538,3),"")</f>
        <v/>
      </c>
      <c r="F1538" s="26">
        <f>IF(AND(UPPER(TRIM(Applications!I1538))="SKIPPED",ISNUMBER(Applications!A1538)),Applications!A1538-WEEKDAY(Applications!A1538,3),"")</f>
        <v/>
      </c>
      <c r="G1538" s="26">
        <f>IF(AND(UPPER(TRIM(Applications!I1538))="BOOKMARKED",ISNUMBER(Applications!A1538)),Applications!A1538-WEEKDAY(Applications!A1538,3),"")</f>
        <v/>
      </c>
      <c r="H1538" s="26">
        <f>IF(AND(UPPER(TRIM(Applications!I1538))="NOT APPLIED",ISNUMBER(Applications!A1538)),Applications!A1538-WEEKDAY(Applications!A1538,3),"")</f>
        <v/>
      </c>
      <c r="I1538" s="26">
        <f>IF(AND(UPPER(TRIM(Applications!I1538))="REJECTED",ISNUMBER(Applications!M1538)),Applications!M1538-WEEKDAY(Applications!M1538,3),"")</f>
        <v/>
      </c>
      <c r="J1538" s="26">
        <f>IF(AND(UPPER(TRIM(Applications!I1538))="OFFER",ISNUMBER(Applications!M1538)),Applications!M1538-WEEKDAY(Applications!M1538,3),"")</f>
        <v/>
      </c>
      <c r="K1538" s="26">
        <f>IF(TRIM(Applications!J1538)="","",IFERROR(LOOKUP(2,1/ISNUMBER(SEARCH($R$2:$R$25,Applications!J1538)),$S$2:$S$25),""))</f>
        <v/>
      </c>
      <c r="L1538" s="26">
        <f>IF(K1538="","",IF(COUNTIF(K$2:K1538,K1538)=1,COUNTIF(K$2:K$2000,K1538)+(2001-ROW())/100000,""))</f>
        <v/>
      </c>
      <c r="M1538" s="26">
        <f>IF(TRIM(Applications!D1538)="","",TRIM(LEFT(TRIM(Applications!D1538),FIND(",",TRIM(Applications!D1538)&amp;",")-1)))</f>
        <v/>
      </c>
      <c r="N1538" s="26">
        <f>IF(M1538="","",IF(LEN(TRIM(LEFT(TRIM(MID(TRIM(Applications!D1538),FIND(",",TRIM(Applications!D1538)&amp;",")+1,200)),FIND(",",TRIM(MID(TRIM(Applications!D1538),FIND(",",TRIM(Applications!D1538)&amp;",")+1,200))&amp;",")-1)))=2,UPPER(TRIM(LEFT(TRIM(MID(TRIM(Applications!D1538),FIND(",",TRIM(Applications!D1538)&amp;",")+1,200)),FIND(",",TRIM(MID(TRIM(Applications!D1538),FIND(",",TRIM(Applications!D1538)&amp;",")+1,200))&amp;",")-1))),IFERROR(VLOOKUP(LOWER(TRIM(LEFT(TRIM(MID(TRIM(Applications!D1538),FIND(",",TRIM(Applications!D1538)&amp;",")+1,200)),FIND(",",TRIM(MID(TRIM(Applications!D1538),FIND(",",TRIM(Applications!D1538)&amp;",")+1,200))&amp;",")-1))),$U$2:$V$67,2,FALSE),"")))</f>
        <v/>
      </c>
      <c r="O1538" s="26">
        <f>IF(M1538="","",IF(N1538="",M1538,M1538&amp;", "&amp;N1538))</f>
        <v/>
      </c>
      <c r="P1538" s="26">
        <f>IF(O1538="","",IF(COUNTIF(O$2:O1538,O1538)=1,COUNTIF(O$2:O$2000,O1538)+(2001-ROW())/100000,""))</f>
        <v/>
      </c>
    </row>
    <row r="1539">
      <c r="A1539" s="26">
        <f>IF(AND(ISNUMBER(Applications!A1539),ISNUMBER(Applications!M1539),OR(UPPER(TRIM(Applications!I1539))="INTERVIEWING",UPPER(TRIM(Applications!I1539))="REJECTED",UPPER(TRIM(Applications!I1539))="OFFER")),IF(Applications!M1539&gt;=Applications!A1539,Applications!M1539-Applications!A1539,""),"")</f>
        <v/>
      </c>
      <c r="B1539" s="26">
        <f>IF(AND(D1539=1,ISNUMBER(Applications!A1539)),WEEKDAY(Applications!A1539),"")</f>
        <v/>
      </c>
      <c r="C1539" s="27">
        <f>IF(AND(D1539=1,ISNUMBER(Applications!A1539)),Applications!A1539-WEEKDAY(Applications!A1539,3),"")</f>
        <v/>
      </c>
      <c r="D1539" s="26">
        <f>IF(OR(UPPER(TRIM(Applications!I1539))="APPLIED",UPPER(TRIM(Applications!I1539))="INTERVIEWING",UPPER(TRIM(Applications!I1539))="REJECTED",UPPER(TRIM(Applications!I1539))="OFFER"),1,0)</f>
        <v/>
      </c>
      <c r="E1539" s="26">
        <f>IF(AND(ISNUMBER(Applications!M1539),OR(N(Applications!O1539)&gt;0,UPPER(TRIM(Applications!I1539))="INTERVIEWING",UPPER(TRIM(Applications!I1539))="OFFER")),Applications!M1539-WEEKDAY(Applications!M1539,3),"")</f>
        <v/>
      </c>
      <c r="F1539" s="26">
        <f>IF(AND(UPPER(TRIM(Applications!I1539))="SKIPPED",ISNUMBER(Applications!A1539)),Applications!A1539-WEEKDAY(Applications!A1539,3),"")</f>
        <v/>
      </c>
      <c r="G1539" s="26">
        <f>IF(AND(UPPER(TRIM(Applications!I1539))="BOOKMARKED",ISNUMBER(Applications!A1539)),Applications!A1539-WEEKDAY(Applications!A1539,3),"")</f>
        <v/>
      </c>
      <c r="H1539" s="26">
        <f>IF(AND(UPPER(TRIM(Applications!I1539))="NOT APPLIED",ISNUMBER(Applications!A1539)),Applications!A1539-WEEKDAY(Applications!A1539,3),"")</f>
        <v/>
      </c>
      <c r="I1539" s="26">
        <f>IF(AND(UPPER(TRIM(Applications!I1539))="REJECTED",ISNUMBER(Applications!M1539)),Applications!M1539-WEEKDAY(Applications!M1539,3),"")</f>
        <v/>
      </c>
      <c r="J1539" s="26">
        <f>IF(AND(UPPER(TRIM(Applications!I1539))="OFFER",ISNUMBER(Applications!M1539)),Applications!M1539-WEEKDAY(Applications!M1539,3),"")</f>
        <v/>
      </c>
      <c r="K1539" s="26">
        <f>IF(TRIM(Applications!J1539)="","",IFERROR(LOOKUP(2,1/ISNUMBER(SEARCH($R$2:$R$25,Applications!J1539)),$S$2:$S$25),""))</f>
        <v/>
      </c>
      <c r="L1539" s="26">
        <f>IF(K1539="","",IF(COUNTIF(K$2:K1539,K1539)=1,COUNTIF(K$2:K$2000,K1539)+(2001-ROW())/100000,""))</f>
        <v/>
      </c>
      <c r="M1539" s="26">
        <f>IF(TRIM(Applications!D1539)="","",TRIM(LEFT(TRIM(Applications!D1539),FIND(",",TRIM(Applications!D1539)&amp;",")-1)))</f>
        <v/>
      </c>
      <c r="N1539" s="26">
        <f>IF(M1539="","",IF(LEN(TRIM(LEFT(TRIM(MID(TRIM(Applications!D1539),FIND(",",TRIM(Applications!D1539)&amp;",")+1,200)),FIND(",",TRIM(MID(TRIM(Applications!D1539),FIND(",",TRIM(Applications!D1539)&amp;",")+1,200))&amp;",")-1)))=2,UPPER(TRIM(LEFT(TRIM(MID(TRIM(Applications!D1539),FIND(",",TRIM(Applications!D1539)&amp;",")+1,200)),FIND(",",TRIM(MID(TRIM(Applications!D1539),FIND(",",TRIM(Applications!D1539)&amp;",")+1,200))&amp;",")-1))),IFERROR(VLOOKUP(LOWER(TRIM(LEFT(TRIM(MID(TRIM(Applications!D1539),FIND(",",TRIM(Applications!D1539)&amp;",")+1,200)),FIND(",",TRIM(MID(TRIM(Applications!D1539),FIND(",",TRIM(Applications!D1539)&amp;",")+1,200))&amp;",")-1))),$U$2:$V$67,2,FALSE),"")))</f>
        <v/>
      </c>
      <c r="O1539" s="26">
        <f>IF(M1539="","",IF(N1539="",M1539,M1539&amp;", "&amp;N1539))</f>
        <v/>
      </c>
      <c r="P1539" s="26">
        <f>IF(O1539="","",IF(COUNTIF(O$2:O1539,O1539)=1,COUNTIF(O$2:O$2000,O1539)+(2001-ROW())/100000,""))</f>
        <v/>
      </c>
    </row>
    <row r="1540">
      <c r="A1540" s="26">
        <f>IF(AND(ISNUMBER(Applications!A1540),ISNUMBER(Applications!M1540),OR(UPPER(TRIM(Applications!I1540))="INTERVIEWING",UPPER(TRIM(Applications!I1540))="REJECTED",UPPER(TRIM(Applications!I1540))="OFFER")),IF(Applications!M1540&gt;=Applications!A1540,Applications!M1540-Applications!A1540,""),"")</f>
        <v/>
      </c>
      <c r="B1540" s="26">
        <f>IF(AND(D1540=1,ISNUMBER(Applications!A1540)),WEEKDAY(Applications!A1540),"")</f>
        <v/>
      </c>
      <c r="C1540" s="27">
        <f>IF(AND(D1540=1,ISNUMBER(Applications!A1540)),Applications!A1540-WEEKDAY(Applications!A1540,3),"")</f>
        <v/>
      </c>
      <c r="D1540" s="26">
        <f>IF(OR(UPPER(TRIM(Applications!I1540))="APPLIED",UPPER(TRIM(Applications!I1540))="INTERVIEWING",UPPER(TRIM(Applications!I1540))="REJECTED",UPPER(TRIM(Applications!I1540))="OFFER"),1,0)</f>
        <v/>
      </c>
      <c r="E1540" s="26">
        <f>IF(AND(ISNUMBER(Applications!M1540),OR(N(Applications!O1540)&gt;0,UPPER(TRIM(Applications!I1540))="INTERVIEWING",UPPER(TRIM(Applications!I1540))="OFFER")),Applications!M1540-WEEKDAY(Applications!M1540,3),"")</f>
        <v/>
      </c>
      <c r="F1540" s="26">
        <f>IF(AND(UPPER(TRIM(Applications!I1540))="SKIPPED",ISNUMBER(Applications!A1540)),Applications!A1540-WEEKDAY(Applications!A1540,3),"")</f>
        <v/>
      </c>
      <c r="G1540" s="26">
        <f>IF(AND(UPPER(TRIM(Applications!I1540))="BOOKMARKED",ISNUMBER(Applications!A1540)),Applications!A1540-WEEKDAY(Applications!A1540,3),"")</f>
        <v/>
      </c>
      <c r="H1540" s="26">
        <f>IF(AND(UPPER(TRIM(Applications!I1540))="NOT APPLIED",ISNUMBER(Applications!A1540)),Applications!A1540-WEEKDAY(Applications!A1540,3),"")</f>
        <v/>
      </c>
      <c r="I1540" s="26">
        <f>IF(AND(UPPER(TRIM(Applications!I1540))="REJECTED",ISNUMBER(Applications!M1540)),Applications!M1540-WEEKDAY(Applications!M1540,3),"")</f>
        <v/>
      </c>
      <c r="J1540" s="26">
        <f>IF(AND(UPPER(TRIM(Applications!I1540))="OFFER",ISNUMBER(Applications!M1540)),Applications!M1540-WEEKDAY(Applications!M1540,3),"")</f>
        <v/>
      </c>
      <c r="K1540" s="26">
        <f>IF(TRIM(Applications!J1540)="","",IFERROR(LOOKUP(2,1/ISNUMBER(SEARCH($R$2:$R$25,Applications!J1540)),$S$2:$S$25),""))</f>
        <v/>
      </c>
      <c r="L1540" s="26">
        <f>IF(K1540="","",IF(COUNTIF(K$2:K1540,K1540)=1,COUNTIF(K$2:K$2000,K1540)+(2001-ROW())/100000,""))</f>
        <v/>
      </c>
      <c r="M1540" s="26">
        <f>IF(TRIM(Applications!D1540)="","",TRIM(LEFT(TRIM(Applications!D1540),FIND(",",TRIM(Applications!D1540)&amp;",")-1)))</f>
        <v/>
      </c>
      <c r="N1540" s="26">
        <f>IF(M1540="","",IF(LEN(TRIM(LEFT(TRIM(MID(TRIM(Applications!D1540),FIND(",",TRIM(Applications!D1540)&amp;",")+1,200)),FIND(",",TRIM(MID(TRIM(Applications!D1540),FIND(",",TRIM(Applications!D1540)&amp;",")+1,200))&amp;",")-1)))=2,UPPER(TRIM(LEFT(TRIM(MID(TRIM(Applications!D1540),FIND(",",TRIM(Applications!D1540)&amp;",")+1,200)),FIND(",",TRIM(MID(TRIM(Applications!D1540),FIND(",",TRIM(Applications!D1540)&amp;",")+1,200))&amp;",")-1))),IFERROR(VLOOKUP(LOWER(TRIM(LEFT(TRIM(MID(TRIM(Applications!D1540),FIND(",",TRIM(Applications!D1540)&amp;",")+1,200)),FIND(",",TRIM(MID(TRIM(Applications!D1540),FIND(",",TRIM(Applications!D1540)&amp;",")+1,200))&amp;",")-1))),$U$2:$V$67,2,FALSE),"")))</f>
        <v/>
      </c>
      <c r="O1540" s="26">
        <f>IF(M1540="","",IF(N1540="",M1540,M1540&amp;", "&amp;N1540))</f>
        <v/>
      </c>
      <c r="P1540" s="26">
        <f>IF(O1540="","",IF(COUNTIF(O$2:O1540,O1540)=1,COUNTIF(O$2:O$2000,O1540)+(2001-ROW())/100000,""))</f>
        <v/>
      </c>
    </row>
    <row r="1541">
      <c r="A1541" s="26">
        <f>IF(AND(ISNUMBER(Applications!A1541),ISNUMBER(Applications!M1541),OR(UPPER(TRIM(Applications!I1541))="INTERVIEWING",UPPER(TRIM(Applications!I1541))="REJECTED",UPPER(TRIM(Applications!I1541))="OFFER")),IF(Applications!M1541&gt;=Applications!A1541,Applications!M1541-Applications!A1541,""),"")</f>
        <v/>
      </c>
      <c r="B1541" s="26">
        <f>IF(AND(D1541=1,ISNUMBER(Applications!A1541)),WEEKDAY(Applications!A1541),"")</f>
        <v/>
      </c>
      <c r="C1541" s="27">
        <f>IF(AND(D1541=1,ISNUMBER(Applications!A1541)),Applications!A1541-WEEKDAY(Applications!A1541,3),"")</f>
        <v/>
      </c>
      <c r="D1541" s="26">
        <f>IF(OR(UPPER(TRIM(Applications!I1541))="APPLIED",UPPER(TRIM(Applications!I1541))="INTERVIEWING",UPPER(TRIM(Applications!I1541))="REJECTED",UPPER(TRIM(Applications!I1541))="OFFER"),1,0)</f>
        <v/>
      </c>
      <c r="E1541" s="26">
        <f>IF(AND(ISNUMBER(Applications!M1541),OR(N(Applications!O1541)&gt;0,UPPER(TRIM(Applications!I1541))="INTERVIEWING",UPPER(TRIM(Applications!I1541))="OFFER")),Applications!M1541-WEEKDAY(Applications!M1541,3),"")</f>
        <v/>
      </c>
      <c r="F1541" s="26">
        <f>IF(AND(UPPER(TRIM(Applications!I1541))="SKIPPED",ISNUMBER(Applications!A1541)),Applications!A1541-WEEKDAY(Applications!A1541,3),"")</f>
        <v/>
      </c>
      <c r="G1541" s="26">
        <f>IF(AND(UPPER(TRIM(Applications!I1541))="BOOKMARKED",ISNUMBER(Applications!A1541)),Applications!A1541-WEEKDAY(Applications!A1541,3),"")</f>
        <v/>
      </c>
      <c r="H1541" s="26">
        <f>IF(AND(UPPER(TRIM(Applications!I1541))="NOT APPLIED",ISNUMBER(Applications!A1541)),Applications!A1541-WEEKDAY(Applications!A1541,3),"")</f>
        <v/>
      </c>
      <c r="I1541" s="26">
        <f>IF(AND(UPPER(TRIM(Applications!I1541))="REJECTED",ISNUMBER(Applications!M1541)),Applications!M1541-WEEKDAY(Applications!M1541,3),"")</f>
        <v/>
      </c>
      <c r="J1541" s="26">
        <f>IF(AND(UPPER(TRIM(Applications!I1541))="OFFER",ISNUMBER(Applications!M1541)),Applications!M1541-WEEKDAY(Applications!M1541,3),"")</f>
        <v/>
      </c>
      <c r="K1541" s="26">
        <f>IF(TRIM(Applications!J1541)="","",IFERROR(LOOKUP(2,1/ISNUMBER(SEARCH($R$2:$R$25,Applications!J1541)),$S$2:$S$25),""))</f>
        <v/>
      </c>
      <c r="L1541" s="26">
        <f>IF(K1541="","",IF(COUNTIF(K$2:K1541,K1541)=1,COUNTIF(K$2:K$2000,K1541)+(2001-ROW())/100000,""))</f>
        <v/>
      </c>
      <c r="M1541" s="26">
        <f>IF(TRIM(Applications!D1541)="","",TRIM(LEFT(TRIM(Applications!D1541),FIND(",",TRIM(Applications!D1541)&amp;",")-1)))</f>
        <v/>
      </c>
      <c r="N1541" s="26">
        <f>IF(M1541="","",IF(LEN(TRIM(LEFT(TRIM(MID(TRIM(Applications!D1541),FIND(",",TRIM(Applications!D1541)&amp;",")+1,200)),FIND(",",TRIM(MID(TRIM(Applications!D1541),FIND(",",TRIM(Applications!D1541)&amp;",")+1,200))&amp;",")-1)))=2,UPPER(TRIM(LEFT(TRIM(MID(TRIM(Applications!D1541),FIND(",",TRIM(Applications!D1541)&amp;",")+1,200)),FIND(",",TRIM(MID(TRIM(Applications!D1541),FIND(",",TRIM(Applications!D1541)&amp;",")+1,200))&amp;",")-1))),IFERROR(VLOOKUP(LOWER(TRIM(LEFT(TRIM(MID(TRIM(Applications!D1541),FIND(",",TRIM(Applications!D1541)&amp;",")+1,200)),FIND(",",TRIM(MID(TRIM(Applications!D1541),FIND(",",TRIM(Applications!D1541)&amp;",")+1,200))&amp;",")-1))),$U$2:$V$67,2,FALSE),"")))</f>
        <v/>
      </c>
      <c r="O1541" s="26">
        <f>IF(M1541="","",IF(N1541="",M1541,M1541&amp;", "&amp;N1541))</f>
        <v/>
      </c>
      <c r="P1541" s="26">
        <f>IF(O1541="","",IF(COUNTIF(O$2:O1541,O1541)=1,COUNTIF(O$2:O$2000,O1541)+(2001-ROW())/100000,""))</f>
        <v/>
      </c>
    </row>
    <row r="1542">
      <c r="A1542" s="26">
        <f>IF(AND(ISNUMBER(Applications!A1542),ISNUMBER(Applications!M1542),OR(UPPER(TRIM(Applications!I1542))="INTERVIEWING",UPPER(TRIM(Applications!I1542))="REJECTED",UPPER(TRIM(Applications!I1542))="OFFER")),IF(Applications!M1542&gt;=Applications!A1542,Applications!M1542-Applications!A1542,""),"")</f>
        <v/>
      </c>
      <c r="B1542" s="26">
        <f>IF(AND(D1542=1,ISNUMBER(Applications!A1542)),WEEKDAY(Applications!A1542),"")</f>
        <v/>
      </c>
      <c r="C1542" s="27">
        <f>IF(AND(D1542=1,ISNUMBER(Applications!A1542)),Applications!A1542-WEEKDAY(Applications!A1542,3),"")</f>
        <v/>
      </c>
      <c r="D1542" s="26">
        <f>IF(OR(UPPER(TRIM(Applications!I1542))="APPLIED",UPPER(TRIM(Applications!I1542))="INTERVIEWING",UPPER(TRIM(Applications!I1542))="REJECTED",UPPER(TRIM(Applications!I1542))="OFFER"),1,0)</f>
        <v/>
      </c>
      <c r="E1542" s="26">
        <f>IF(AND(ISNUMBER(Applications!M1542),OR(N(Applications!O1542)&gt;0,UPPER(TRIM(Applications!I1542))="INTERVIEWING",UPPER(TRIM(Applications!I1542))="OFFER")),Applications!M1542-WEEKDAY(Applications!M1542,3),"")</f>
        <v/>
      </c>
      <c r="F1542" s="26">
        <f>IF(AND(UPPER(TRIM(Applications!I1542))="SKIPPED",ISNUMBER(Applications!A1542)),Applications!A1542-WEEKDAY(Applications!A1542,3),"")</f>
        <v/>
      </c>
      <c r="G1542" s="26">
        <f>IF(AND(UPPER(TRIM(Applications!I1542))="BOOKMARKED",ISNUMBER(Applications!A1542)),Applications!A1542-WEEKDAY(Applications!A1542,3),"")</f>
        <v/>
      </c>
      <c r="H1542" s="26">
        <f>IF(AND(UPPER(TRIM(Applications!I1542))="NOT APPLIED",ISNUMBER(Applications!A1542)),Applications!A1542-WEEKDAY(Applications!A1542,3),"")</f>
        <v/>
      </c>
      <c r="I1542" s="26">
        <f>IF(AND(UPPER(TRIM(Applications!I1542))="REJECTED",ISNUMBER(Applications!M1542)),Applications!M1542-WEEKDAY(Applications!M1542,3),"")</f>
        <v/>
      </c>
      <c r="J1542" s="26">
        <f>IF(AND(UPPER(TRIM(Applications!I1542))="OFFER",ISNUMBER(Applications!M1542)),Applications!M1542-WEEKDAY(Applications!M1542,3),"")</f>
        <v/>
      </c>
      <c r="K1542" s="26">
        <f>IF(TRIM(Applications!J1542)="","",IFERROR(LOOKUP(2,1/ISNUMBER(SEARCH($R$2:$R$25,Applications!J1542)),$S$2:$S$25),""))</f>
        <v/>
      </c>
      <c r="L1542" s="26">
        <f>IF(K1542="","",IF(COUNTIF(K$2:K1542,K1542)=1,COUNTIF(K$2:K$2000,K1542)+(2001-ROW())/100000,""))</f>
        <v/>
      </c>
      <c r="M1542" s="26">
        <f>IF(TRIM(Applications!D1542)="","",TRIM(LEFT(TRIM(Applications!D1542),FIND(",",TRIM(Applications!D1542)&amp;",")-1)))</f>
        <v/>
      </c>
      <c r="N1542" s="26">
        <f>IF(M1542="","",IF(LEN(TRIM(LEFT(TRIM(MID(TRIM(Applications!D1542),FIND(",",TRIM(Applications!D1542)&amp;",")+1,200)),FIND(",",TRIM(MID(TRIM(Applications!D1542),FIND(",",TRIM(Applications!D1542)&amp;",")+1,200))&amp;",")-1)))=2,UPPER(TRIM(LEFT(TRIM(MID(TRIM(Applications!D1542),FIND(",",TRIM(Applications!D1542)&amp;",")+1,200)),FIND(",",TRIM(MID(TRIM(Applications!D1542),FIND(",",TRIM(Applications!D1542)&amp;",")+1,200))&amp;",")-1))),IFERROR(VLOOKUP(LOWER(TRIM(LEFT(TRIM(MID(TRIM(Applications!D1542),FIND(",",TRIM(Applications!D1542)&amp;",")+1,200)),FIND(",",TRIM(MID(TRIM(Applications!D1542),FIND(",",TRIM(Applications!D1542)&amp;",")+1,200))&amp;",")-1))),$U$2:$V$67,2,FALSE),"")))</f>
        <v/>
      </c>
      <c r="O1542" s="26">
        <f>IF(M1542="","",IF(N1542="",M1542,M1542&amp;", "&amp;N1542))</f>
        <v/>
      </c>
      <c r="P1542" s="26">
        <f>IF(O1542="","",IF(COUNTIF(O$2:O1542,O1542)=1,COUNTIF(O$2:O$2000,O1542)+(2001-ROW())/100000,""))</f>
        <v/>
      </c>
    </row>
    <row r="1543">
      <c r="A1543" s="26">
        <f>IF(AND(ISNUMBER(Applications!A1543),ISNUMBER(Applications!M1543),OR(UPPER(TRIM(Applications!I1543))="INTERVIEWING",UPPER(TRIM(Applications!I1543))="REJECTED",UPPER(TRIM(Applications!I1543))="OFFER")),IF(Applications!M1543&gt;=Applications!A1543,Applications!M1543-Applications!A1543,""),"")</f>
        <v/>
      </c>
      <c r="B1543" s="26">
        <f>IF(AND(D1543=1,ISNUMBER(Applications!A1543)),WEEKDAY(Applications!A1543),"")</f>
        <v/>
      </c>
      <c r="C1543" s="27">
        <f>IF(AND(D1543=1,ISNUMBER(Applications!A1543)),Applications!A1543-WEEKDAY(Applications!A1543,3),"")</f>
        <v/>
      </c>
      <c r="D1543" s="26">
        <f>IF(OR(UPPER(TRIM(Applications!I1543))="APPLIED",UPPER(TRIM(Applications!I1543))="INTERVIEWING",UPPER(TRIM(Applications!I1543))="REJECTED",UPPER(TRIM(Applications!I1543))="OFFER"),1,0)</f>
        <v/>
      </c>
      <c r="E1543" s="26">
        <f>IF(AND(ISNUMBER(Applications!M1543),OR(N(Applications!O1543)&gt;0,UPPER(TRIM(Applications!I1543))="INTERVIEWING",UPPER(TRIM(Applications!I1543))="OFFER")),Applications!M1543-WEEKDAY(Applications!M1543,3),"")</f>
        <v/>
      </c>
      <c r="F1543" s="26">
        <f>IF(AND(UPPER(TRIM(Applications!I1543))="SKIPPED",ISNUMBER(Applications!A1543)),Applications!A1543-WEEKDAY(Applications!A1543,3),"")</f>
        <v/>
      </c>
      <c r="G1543" s="26">
        <f>IF(AND(UPPER(TRIM(Applications!I1543))="BOOKMARKED",ISNUMBER(Applications!A1543)),Applications!A1543-WEEKDAY(Applications!A1543,3),"")</f>
        <v/>
      </c>
      <c r="H1543" s="26">
        <f>IF(AND(UPPER(TRIM(Applications!I1543))="NOT APPLIED",ISNUMBER(Applications!A1543)),Applications!A1543-WEEKDAY(Applications!A1543,3),"")</f>
        <v/>
      </c>
      <c r="I1543" s="26">
        <f>IF(AND(UPPER(TRIM(Applications!I1543))="REJECTED",ISNUMBER(Applications!M1543)),Applications!M1543-WEEKDAY(Applications!M1543,3),"")</f>
        <v/>
      </c>
      <c r="J1543" s="26">
        <f>IF(AND(UPPER(TRIM(Applications!I1543))="OFFER",ISNUMBER(Applications!M1543)),Applications!M1543-WEEKDAY(Applications!M1543,3),"")</f>
        <v/>
      </c>
      <c r="K1543" s="26">
        <f>IF(TRIM(Applications!J1543)="","",IFERROR(LOOKUP(2,1/ISNUMBER(SEARCH($R$2:$R$25,Applications!J1543)),$S$2:$S$25),""))</f>
        <v/>
      </c>
      <c r="L1543" s="26">
        <f>IF(K1543="","",IF(COUNTIF(K$2:K1543,K1543)=1,COUNTIF(K$2:K$2000,K1543)+(2001-ROW())/100000,""))</f>
        <v/>
      </c>
      <c r="M1543" s="26">
        <f>IF(TRIM(Applications!D1543)="","",TRIM(LEFT(TRIM(Applications!D1543),FIND(",",TRIM(Applications!D1543)&amp;",")-1)))</f>
        <v/>
      </c>
      <c r="N1543" s="26">
        <f>IF(M1543="","",IF(LEN(TRIM(LEFT(TRIM(MID(TRIM(Applications!D1543),FIND(",",TRIM(Applications!D1543)&amp;",")+1,200)),FIND(",",TRIM(MID(TRIM(Applications!D1543),FIND(",",TRIM(Applications!D1543)&amp;",")+1,200))&amp;",")-1)))=2,UPPER(TRIM(LEFT(TRIM(MID(TRIM(Applications!D1543),FIND(",",TRIM(Applications!D1543)&amp;",")+1,200)),FIND(",",TRIM(MID(TRIM(Applications!D1543),FIND(",",TRIM(Applications!D1543)&amp;",")+1,200))&amp;",")-1))),IFERROR(VLOOKUP(LOWER(TRIM(LEFT(TRIM(MID(TRIM(Applications!D1543),FIND(",",TRIM(Applications!D1543)&amp;",")+1,200)),FIND(",",TRIM(MID(TRIM(Applications!D1543),FIND(",",TRIM(Applications!D1543)&amp;",")+1,200))&amp;",")-1))),$U$2:$V$67,2,FALSE),"")))</f>
        <v/>
      </c>
      <c r="O1543" s="26">
        <f>IF(M1543="","",IF(N1543="",M1543,M1543&amp;", "&amp;N1543))</f>
        <v/>
      </c>
      <c r="P1543" s="26">
        <f>IF(O1543="","",IF(COUNTIF(O$2:O1543,O1543)=1,COUNTIF(O$2:O$2000,O1543)+(2001-ROW())/100000,""))</f>
        <v/>
      </c>
    </row>
    <row r="1544">
      <c r="A1544" s="26">
        <f>IF(AND(ISNUMBER(Applications!A1544),ISNUMBER(Applications!M1544),OR(UPPER(TRIM(Applications!I1544))="INTERVIEWING",UPPER(TRIM(Applications!I1544))="REJECTED",UPPER(TRIM(Applications!I1544))="OFFER")),IF(Applications!M1544&gt;=Applications!A1544,Applications!M1544-Applications!A1544,""),"")</f>
        <v/>
      </c>
      <c r="B1544" s="26">
        <f>IF(AND(D1544=1,ISNUMBER(Applications!A1544)),WEEKDAY(Applications!A1544),"")</f>
        <v/>
      </c>
      <c r="C1544" s="27">
        <f>IF(AND(D1544=1,ISNUMBER(Applications!A1544)),Applications!A1544-WEEKDAY(Applications!A1544,3),"")</f>
        <v/>
      </c>
      <c r="D1544" s="26">
        <f>IF(OR(UPPER(TRIM(Applications!I1544))="APPLIED",UPPER(TRIM(Applications!I1544))="INTERVIEWING",UPPER(TRIM(Applications!I1544))="REJECTED",UPPER(TRIM(Applications!I1544))="OFFER"),1,0)</f>
        <v/>
      </c>
      <c r="E1544" s="26">
        <f>IF(AND(ISNUMBER(Applications!M1544),OR(N(Applications!O1544)&gt;0,UPPER(TRIM(Applications!I1544))="INTERVIEWING",UPPER(TRIM(Applications!I1544))="OFFER")),Applications!M1544-WEEKDAY(Applications!M1544,3),"")</f>
        <v/>
      </c>
      <c r="F1544" s="26">
        <f>IF(AND(UPPER(TRIM(Applications!I1544))="SKIPPED",ISNUMBER(Applications!A1544)),Applications!A1544-WEEKDAY(Applications!A1544,3),"")</f>
        <v/>
      </c>
      <c r="G1544" s="26">
        <f>IF(AND(UPPER(TRIM(Applications!I1544))="BOOKMARKED",ISNUMBER(Applications!A1544)),Applications!A1544-WEEKDAY(Applications!A1544,3),"")</f>
        <v/>
      </c>
      <c r="H1544" s="26">
        <f>IF(AND(UPPER(TRIM(Applications!I1544))="NOT APPLIED",ISNUMBER(Applications!A1544)),Applications!A1544-WEEKDAY(Applications!A1544,3),"")</f>
        <v/>
      </c>
      <c r="I1544" s="26">
        <f>IF(AND(UPPER(TRIM(Applications!I1544))="REJECTED",ISNUMBER(Applications!M1544)),Applications!M1544-WEEKDAY(Applications!M1544,3),"")</f>
        <v/>
      </c>
      <c r="J1544" s="26">
        <f>IF(AND(UPPER(TRIM(Applications!I1544))="OFFER",ISNUMBER(Applications!M1544)),Applications!M1544-WEEKDAY(Applications!M1544,3),"")</f>
        <v/>
      </c>
      <c r="K1544" s="26">
        <f>IF(TRIM(Applications!J1544)="","",IFERROR(LOOKUP(2,1/ISNUMBER(SEARCH($R$2:$R$25,Applications!J1544)),$S$2:$S$25),""))</f>
        <v/>
      </c>
      <c r="L1544" s="26">
        <f>IF(K1544="","",IF(COUNTIF(K$2:K1544,K1544)=1,COUNTIF(K$2:K$2000,K1544)+(2001-ROW())/100000,""))</f>
        <v/>
      </c>
      <c r="M1544" s="26">
        <f>IF(TRIM(Applications!D1544)="","",TRIM(LEFT(TRIM(Applications!D1544),FIND(",",TRIM(Applications!D1544)&amp;",")-1)))</f>
        <v/>
      </c>
      <c r="N1544" s="26">
        <f>IF(M1544="","",IF(LEN(TRIM(LEFT(TRIM(MID(TRIM(Applications!D1544),FIND(",",TRIM(Applications!D1544)&amp;",")+1,200)),FIND(",",TRIM(MID(TRIM(Applications!D1544),FIND(",",TRIM(Applications!D1544)&amp;",")+1,200))&amp;",")-1)))=2,UPPER(TRIM(LEFT(TRIM(MID(TRIM(Applications!D1544),FIND(",",TRIM(Applications!D1544)&amp;",")+1,200)),FIND(",",TRIM(MID(TRIM(Applications!D1544),FIND(",",TRIM(Applications!D1544)&amp;",")+1,200))&amp;",")-1))),IFERROR(VLOOKUP(LOWER(TRIM(LEFT(TRIM(MID(TRIM(Applications!D1544),FIND(",",TRIM(Applications!D1544)&amp;",")+1,200)),FIND(",",TRIM(MID(TRIM(Applications!D1544),FIND(",",TRIM(Applications!D1544)&amp;",")+1,200))&amp;",")-1))),$U$2:$V$67,2,FALSE),"")))</f>
        <v/>
      </c>
      <c r="O1544" s="26">
        <f>IF(M1544="","",IF(N1544="",M1544,M1544&amp;", "&amp;N1544))</f>
        <v/>
      </c>
      <c r="P1544" s="26">
        <f>IF(O1544="","",IF(COUNTIF(O$2:O1544,O1544)=1,COUNTIF(O$2:O$2000,O1544)+(2001-ROW())/100000,""))</f>
        <v/>
      </c>
    </row>
    <row r="1545">
      <c r="A1545" s="26">
        <f>IF(AND(ISNUMBER(Applications!A1545),ISNUMBER(Applications!M1545),OR(UPPER(TRIM(Applications!I1545))="INTERVIEWING",UPPER(TRIM(Applications!I1545))="REJECTED",UPPER(TRIM(Applications!I1545))="OFFER")),IF(Applications!M1545&gt;=Applications!A1545,Applications!M1545-Applications!A1545,""),"")</f>
        <v/>
      </c>
      <c r="B1545" s="26">
        <f>IF(AND(D1545=1,ISNUMBER(Applications!A1545)),WEEKDAY(Applications!A1545),"")</f>
        <v/>
      </c>
      <c r="C1545" s="27">
        <f>IF(AND(D1545=1,ISNUMBER(Applications!A1545)),Applications!A1545-WEEKDAY(Applications!A1545,3),"")</f>
        <v/>
      </c>
      <c r="D1545" s="26">
        <f>IF(OR(UPPER(TRIM(Applications!I1545))="APPLIED",UPPER(TRIM(Applications!I1545))="INTERVIEWING",UPPER(TRIM(Applications!I1545))="REJECTED",UPPER(TRIM(Applications!I1545))="OFFER"),1,0)</f>
        <v/>
      </c>
      <c r="E1545" s="26">
        <f>IF(AND(ISNUMBER(Applications!M1545),OR(N(Applications!O1545)&gt;0,UPPER(TRIM(Applications!I1545))="INTERVIEWING",UPPER(TRIM(Applications!I1545))="OFFER")),Applications!M1545-WEEKDAY(Applications!M1545,3),"")</f>
        <v/>
      </c>
      <c r="F1545" s="26">
        <f>IF(AND(UPPER(TRIM(Applications!I1545))="SKIPPED",ISNUMBER(Applications!A1545)),Applications!A1545-WEEKDAY(Applications!A1545,3),"")</f>
        <v/>
      </c>
      <c r="G1545" s="26">
        <f>IF(AND(UPPER(TRIM(Applications!I1545))="BOOKMARKED",ISNUMBER(Applications!A1545)),Applications!A1545-WEEKDAY(Applications!A1545,3),"")</f>
        <v/>
      </c>
      <c r="H1545" s="26">
        <f>IF(AND(UPPER(TRIM(Applications!I1545))="NOT APPLIED",ISNUMBER(Applications!A1545)),Applications!A1545-WEEKDAY(Applications!A1545,3),"")</f>
        <v/>
      </c>
      <c r="I1545" s="26">
        <f>IF(AND(UPPER(TRIM(Applications!I1545))="REJECTED",ISNUMBER(Applications!M1545)),Applications!M1545-WEEKDAY(Applications!M1545,3),"")</f>
        <v/>
      </c>
      <c r="J1545" s="26">
        <f>IF(AND(UPPER(TRIM(Applications!I1545))="OFFER",ISNUMBER(Applications!M1545)),Applications!M1545-WEEKDAY(Applications!M1545,3),"")</f>
        <v/>
      </c>
      <c r="K1545" s="26">
        <f>IF(TRIM(Applications!J1545)="","",IFERROR(LOOKUP(2,1/ISNUMBER(SEARCH($R$2:$R$25,Applications!J1545)),$S$2:$S$25),""))</f>
        <v/>
      </c>
      <c r="L1545" s="26">
        <f>IF(K1545="","",IF(COUNTIF(K$2:K1545,K1545)=1,COUNTIF(K$2:K$2000,K1545)+(2001-ROW())/100000,""))</f>
        <v/>
      </c>
      <c r="M1545" s="26">
        <f>IF(TRIM(Applications!D1545)="","",TRIM(LEFT(TRIM(Applications!D1545),FIND(",",TRIM(Applications!D1545)&amp;",")-1)))</f>
        <v/>
      </c>
      <c r="N1545" s="26">
        <f>IF(M1545="","",IF(LEN(TRIM(LEFT(TRIM(MID(TRIM(Applications!D1545),FIND(",",TRIM(Applications!D1545)&amp;",")+1,200)),FIND(",",TRIM(MID(TRIM(Applications!D1545),FIND(",",TRIM(Applications!D1545)&amp;",")+1,200))&amp;",")-1)))=2,UPPER(TRIM(LEFT(TRIM(MID(TRIM(Applications!D1545),FIND(",",TRIM(Applications!D1545)&amp;",")+1,200)),FIND(",",TRIM(MID(TRIM(Applications!D1545),FIND(",",TRIM(Applications!D1545)&amp;",")+1,200))&amp;",")-1))),IFERROR(VLOOKUP(LOWER(TRIM(LEFT(TRIM(MID(TRIM(Applications!D1545),FIND(",",TRIM(Applications!D1545)&amp;",")+1,200)),FIND(",",TRIM(MID(TRIM(Applications!D1545),FIND(",",TRIM(Applications!D1545)&amp;",")+1,200))&amp;",")-1))),$U$2:$V$67,2,FALSE),"")))</f>
        <v/>
      </c>
      <c r="O1545" s="26">
        <f>IF(M1545="","",IF(N1545="",M1545,M1545&amp;", "&amp;N1545))</f>
        <v/>
      </c>
      <c r="P1545" s="26">
        <f>IF(O1545="","",IF(COUNTIF(O$2:O1545,O1545)=1,COUNTIF(O$2:O$2000,O1545)+(2001-ROW())/100000,""))</f>
        <v/>
      </c>
    </row>
    <row r="1546">
      <c r="A1546" s="26">
        <f>IF(AND(ISNUMBER(Applications!A1546),ISNUMBER(Applications!M1546),OR(UPPER(TRIM(Applications!I1546))="INTERVIEWING",UPPER(TRIM(Applications!I1546))="REJECTED",UPPER(TRIM(Applications!I1546))="OFFER")),IF(Applications!M1546&gt;=Applications!A1546,Applications!M1546-Applications!A1546,""),"")</f>
        <v/>
      </c>
      <c r="B1546" s="26">
        <f>IF(AND(D1546=1,ISNUMBER(Applications!A1546)),WEEKDAY(Applications!A1546),"")</f>
        <v/>
      </c>
      <c r="C1546" s="27">
        <f>IF(AND(D1546=1,ISNUMBER(Applications!A1546)),Applications!A1546-WEEKDAY(Applications!A1546,3),"")</f>
        <v/>
      </c>
      <c r="D1546" s="26">
        <f>IF(OR(UPPER(TRIM(Applications!I1546))="APPLIED",UPPER(TRIM(Applications!I1546))="INTERVIEWING",UPPER(TRIM(Applications!I1546))="REJECTED",UPPER(TRIM(Applications!I1546))="OFFER"),1,0)</f>
        <v/>
      </c>
      <c r="E1546" s="26">
        <f>IF(AND(ISNUMBER(Applications!M1546),OR(N(Applications!O1546)&gt;0,UPPER(TRIM(Applications!I1546))="INTERVIEWING",UPPER(TRIM(Applications!I1546))="OFFER")),Applications!M1546-WEEKDAY(Applications!M1546,3),"")</f>
        <v/>
      </c>
      <c r="F1546" s="26">
        <f>IF(AND(UPPER(TRIM(Applications!I1546))="SKIPPED",ISNUMBER(Applications!A1546)),Applications!A1546-WEEKDAY(Applications!A1546,3),"")</f>
        <v/>
      </c>
      <c r="G1546" s="26">
        <f>IF(AND(UPPER(TRIM(Applications!I1546))="BOOKMARKED",ISNUMBER(Applications!A1546)),Applications!A1546-WEEKDAY(Applications!A1546,3),"")</f>
        <v/>
      </c>
      <c r="H1546" s="26">
        <f>IF(AND(UPPER(TRIM(Applications!I1546))="NOT APPLIED",ISNUMBER(Applications!A1546)),Applications!A1546-WEEKDAY(Applications!A1546,3),"")</f>
        <v/>
      </c>
      <c r="I1546" s="26">
        <f>IF(AND(UPPER(TRIM(Applications!I1546))="REJECTED",ISNUMBER(Applications!M1546)),Applications!M1546-WEEKDAY(Applications!M1546,3),"")</f>
        <v/>
      </c>
      <c r="J1546" s="26">
        <f>IF(AND(UPPER(TRIM(Applications!I1546))="OFFER",ISNUMBER(Applications!M1546)),Applications!M1546-WEEKDAY(Applications!M1546,3),"")</f>
        <v/>
      </c>
      <c r="K1546" s="26">
        <f>IF(TRIM(Applications!J1546)="","",IFERROR(LOOKUP(2,1/ISNUMBER(SEARCH($R$2:$R$25,Applications!J1546)),$S$2:$S$25),""))</f>
        <v/>
      </c>
      <c r="L1546" s="26">
        <f>IF(K1546="","",IF(COUNTIF(K$2:K1546,K1546)=1,COUNTIF(K$2:K$2000,K1546)+(2001-ROW())/100000,""))</f>
        <v/>
      </c>
      <c r="M1546" s="26">
        <f>IF(TRIM(Applications!D1546)="","",TRIM(LEFT(TRIM(Applications!D1546),FIND(",",TRIM(Applications!D1546)&amp;",")-1)))</f>
        <v/>
      </c>
      <c r="N1546" s="26">
        <f>IF(M1546="","",IF(LEN(TRIM(LEFT(TRIM(MID(TRIM(Applications!D1546),FIND(",",TRIM(Applications!D1546)&amp;",")+1,200)),FIND(",",TRIM(MID(TRIM(Applications!D1546),FIND(",",TRIM(Applications!D1546)&amp;",")+1,200))&amp;",")-1)))=2,UPPER(TRIM(LEFT(TRIM(MID(TRIM(Applications!D1546),FIND(",",TRIM(Applications!D1546)&amp;",")+1,200)),FIND(",",TRIM(MID(TRIM(Applications!D1546),FIND(",",TRIM(Applications!D1546)&amp;",")+1,200))&amp;",")-1))),IFERROR(VLOOKUP(LOWER(TRIM(LEFT(TRIM(MID(TRIM(Applications!D1546),FIND(",",TRIM(Applications!D1546)&amp;",")+1,200)),FIND(",",TRIM(MID(TRIM(Applications!D1546),FIND(",",TRIM(Applications!D1546)&amp;",")+1,200))&amp;",")-1))),$U$2:$V$67,2,FALSE),"")))</f>
        <v/>
      </c>
      <c r="O1546" s="26">
        <f>IF(M1546="","",IF(N1546="",M1546,M1546&amp;", "&amp;N1546))</f>
        <v/>
      </c>
      <c r="P1546" s="26">
        <f>IF(O1546="","",IF(COUNTIF(O$2:O1546,O1546)=1,COUNTIF(O$2:O$2000,O1546)+(2001-ROW())/100000,""))</f>
        <v/>
      </c>
    </row>
    <row r="1547">
      <c r="A1547" s="26">
        <f>IF(AND(ISNUMBER(Applications!A1547),ISNUMBER(Applications!M1547),OR(UPPER(TRIM(Applications!I1547))="INTERVIEWING",UPPER(TRIM(Applications!I1547))="REJECTED",UPPER(TRIM(Applications!I1547))="OFFER")),IF(Applications!M1547&gt;=Applications!A1547,Applications!M1547-Applications!A1547,""),"")</f>
        <v/>
      </c>
      <c r="B1547" s="26">
        <f>IF(AND(D1547=1,ISNUMBER(Applications!A1547)),WEEKDAY(Applications!A1547),"")</f>
        <v/>
      </c>
      <c r="C1547" s="27">
        <f>IF(AND(D1547=1,ISNUMBER(Applications!A1547)),Applications!A1547-WEEKDAY(Applications!A1547,3),"")</f>
        <v/>
      </c>
      <c r="D1547" s="26">
        <f>IF(OR(UPPER(TRIM(Applications!I1547))="APPLIED",UPPER(TRIM(Applications!I1547))="INTERVIEWING",UPPER(TRIM(Applications!I1547))="REJECTED",UPPER(TRIM(Applications!I1547))="OFFER"),1,0)</f>
        <v/>
      </c>
      <c r="E1547" s="26">
        <f>IF(AND(ISNUMBER(Applications!M1547),OR(N(Applications!O1547)&gt;0,UPPER(TRIM(Applications!I1547))="INTERVIEWING",UPPER(TRIM(Applications!I1547))="OFFER")),Applications!M1547-WEEKDAY(Applications!M1547,3),"")</f>
        <v/>
      </c>
      <c r="F1547" s="26">
        <f>IF(AND(UPPER(TRIM(Applications!I1547))="SKIPPED",ISNUMBER(Applications!A1547)),Applications!A1547-WEEKDAY(Applications!A1547,3),"")</f>
        <v/>
      </c>
      <c r="G1547" s="26">
        <f>IF(AND(UPPER(TRIM(Applications!I1547))="BOOKMARKED",ISNUMBER(Applications!A1547)),Applications!A1547-WEEKDAY(Applications!A1547,3),"")</f>
        <v/>
      </c>
      <c r="H1547" s="26">
        <f>IF(AND(UPPER(TRIM(Applications!I1547))="NOT APPLIED",ISNUMBER(Applications!A1547)),Applications!A1547-WEEKDAY(Applications!A1547,3),"")</f>
        <v/>
      </c>
      <c r="I1547" s="26">
        <f>IF(AND(UPPER(TRIM(Applications!I1547))="REJECTED",ISNUMBER(Applications!M1547)),Applications!M1547-WEEKDAY(Applications!M1547,3),"")</f>
        <v/>
      </c>
      <c r="J1547" s="26">
        <f>IF(AND(UPPER(TRIM(Applications!I1547))="OFFER",ISNUMBER(Applications!M1547)),Applications!M1547-WEEKDAY(Applications!M1547,3),"")</f>
        <v/>
      </c>
      <c r="K1547" s="26">
        <f>IF(TRIM(Applications!J1547)="","",IFERROR(LOOKUP(2,1/ISNUMBER(SEARCH($R$2:$R$25,Applications!J1547)),$S$2:$S$25),""))</f>
        <v/>
      </c>
      <c r="L1547" s="26">
        <f>IF(K1547="","",IF(COUNTIF(K$2:K1547,K1547)=1,COUNTIF(K$2:K$2000,K1547)+(2001-ROW())/100000,""))</f>
        <v/>
      </c>
      <c r="M1547" s="26">
        <f>IF(TRIM(Applications!D1547)="","",TRIM(LEFT(TRIM(Applications!D1547),FIND(",",TRIM(Applications!D1547)&amp;",")-1)))</f>
        <v/>
      </c>
      <c r="N1547" s="26">
        <f>IF(M1547="","",IF(LEN(TRIM(LEFT(TRIM(MID(TRIM(Applications!D1547),FIND(",",TRIM(Applications!D1547)&amp;",")+1,200)),FIND(",",TRIM(MID(TRIM(Applications!D1547),FIND(",",TRIM(Applications!D1547)&amp;",")+1,200))&amp;",")-1)))=2,UPPER(TRIM(LEFT(TRIM(MID(TRIM(Applications!D1547),FIND(",",TRIM(Applications!D1547)&amp;",")+1,200)),FIND(",",TRIM(MID(TRIM(Applications!D1547),FIND(",",TRIM(Applications!D1547)&amp;",")+1,200))&amp;",")-1))),IFERROR(VLOOKUP(LOWER(TRIM(LEFT(TRIM(MID(TRIM(Applications!D1547),FIND(",",TRIM(Applications!D1547)&amp;",")+1,200)),FIND(",",TRIM(MID(TRIM(Applications!D1547),FIND(",",TRIM(Applications!D1547)&amp;",")+1,200))&amp;",")-1))),$U$2:$V$67,2,FALSE),"")))</f>
        <v/>
      </c>
      <c r="O1547" s="26">
        <f>IF(M1547="","",IF(N1547="",M1547,M1547&amp;", "&amp;N1547))</f>
        <v/>
      </c>
      <c r="P1547" s="26">
        <f>IF(O1547="","",IF(COUNTIF(O$2:O1547,O1547)=1,COUNTIF(O$2:O$2000,O1547)+(2001-ROW())/100000,""))</f>
        <v/>
      </c>
    </row>
    <row r="1548">
      <c r="A1548" s="26">
        <f>IF(AND(ISNUMBER(Applications!A1548),ISNUMBER(Applications!M1548),OR(UPPER(TRIM(Applications!I1548))="INTERVIEWING",UPPER(TRIM(Applications!I1548))="REJECTED",UPPER(TRIM(Applications!I1548))="OFFER")),IF(Applications!M1548&gt;=Applications!A1548,Applications!M1548-Applications!A1548,""),"")</f>
        <v/>
      </c>
      <c r="B1548" s="26">
        <f>IF(AND(D1548=1,ISNUMBER(Applications!A1548)),WEEKDAY(Applications!A1548),"")</f>
        <v/>
      </c>
      <c r="C1548" s="27">
        <f>IF(AND(D1548=1,ISNUMBER(Applications!A1548)),Applications!A1548-WEEKDAY(Applications!A1548,3),"")</f>
        <v/>
      </c>
      <c r="D1548" s="26">
        <f>IF(OR(UPPER(TRIM(Applications!I1548))="APPLIED",UPPER(TRIM(Applications!I1548))="INTERVIEWING",UPPER(TRIM(Applications!I1548))="REJECTED",UPPER(TRIM(Applications!I1548))="OFFER"),1,0)</f>
        <v/>
      </c>
      <c r="E1548" s="26">
        <f>IF(AND(ISNUMBER(Applications!M1548),OR(N(Applications!O1548)&gt;0,UPPER(TRIM(Applications!I1548))="INTERVIEWING",UPPER(TRIM(Applications!I1548))="OFFER")),Applications!M1548-WEEKDAY(Applications!M1548,3),"")</f>
        <v/>
      </c>
      <c r="F1548" s="26">
        <f>IF(AND(UPPER(TRIM(Applications!I1548))="SKIPPED",ISNUMBER(Applications!A1548)),Applications!A1548-WEEKDAY(Applications!A1548,3),"")</f>
        <v/>
      </c>
      <c r="G1548" s="26">
        <f>IF(AND(UPPER(TRIM(Applications!I1548))="BOOKMARKED",ISNUMBER(Applications!A1548)),Applications!A1548-WEEKDAY(Applications!A1548,3),"")</f>
        <v/>
      </c>
      <c r="H1548" s="26">
        <f>IF(AND(UPPER(TRIM(Applications!I1548))="NOT APPLIED",ISNUMBER(Applications!A1548)),Applications!A1548-WEEKDAY(Applications!A1548,3),"")</f>
        <v/>
      </c>
      <c r="I1548" s="26">
        <f>IF(AND(UPPER(TRIM(Applications!I1548))="REJECTED",ISNUMBER(Applications!M1548)),Applications!M1548-WEEKDAY(Applications!M1548,3),"")</f>
        <v/>
      </c>
      <c r="J1548" s="26">
        <f>IF(AND(UPPER(TRIM(Applications!I1548))="OFFER",ISNUMBER(Applications!M1548)),Applications!M1548-WEEKDAY(Applications!M1548,3),"")</f>
        <v/>
      </c>
      <c r="K1548" s="26">
        <f>IF(TRIM(Applications!J1548)="","",IFERROR(LOOKUP(2,1/ISNUMBER(SEARCH($R$2:$R$25,Applications!J1548)),$S$2:$S$25),""))</f>
        <v/>
      </c>
      <c r="L1548" s="26">
        <f>IF(K1548="","",IF(COUNTIF(K$2:K1548,K1548)=1,COUNTIF(K$2:K$2000,K1548)+(2001-ROW())/100000,""))</f>
        <v/>
      </c>
      <c r="M1548" s="26">
        <f>IF(TRIM(Applications!D1548)="","",TRIM(LEFT(TRIM(Applications!D1548),FIND(",",TRIM(Applications!D1548)&amp;",")-1)))</f>
        <v/>
      </c>
      <c r="N1548" s="26">
        <f>IF(M1548="","",IF(LEN(TRIM(LEFT(TRIM(MID(TRIM(Applications!D1548),FIND(",",TRIM(Applications!D1548)&amp;",")+1,200)),FIND(",",TRIM(MID(TRIM(Applications!D1548),FIND(",",TRIM(Applications!D1548)&amp;",")+1,200))&amp;",")-1)))=2,UPPER(TRIM(LEFT(TRIM(MID(TRIM(Applications!D1548),FIND(",",TRIM(Applications!D1548)&amp;",")+1,200)),FIND(",",TRIM(MID(TRIM(Applications!D1548),FIND(",",TRIM(Applications!D1548)&amp;",")+1,200))&amp;",")-1))),IFERROR(VLOOKUP(LOWER(TRIM(LEFT(TRIM(MID(TRIM(Applications!D1548),FIND(",",TRIM(Applications!D1548)&amp;",")+1,200)),FIND(",",TRIM(MID(TRIM(Applications!D1548),FIND(",",TRIM(Applications!D1548)&amp;",")+1,200))&amp;",")-1))),$U$2:$V$67,2,FALSE),"")))</f>
        <v/>
      </c>
      <c r="O1548" s="26">
        <f>IF(M1548="","",IF(N1548="",M1548,M1548&amp;", "&amp;N1548))</f>
        <v/>
      </c>
      <c r="P1548" s="26">
        <f>IF(O1548="","",IF(COUNTIF(O$2:O1548,O1548)=1,COUNTIF(O$2:O$2000,O1548)+(2001-ROW())/100000,""))</f>
        <v/>
      </c>
    </row>
    <row r="1549">
      <c r="A1549" s="26">
        <f>IF(AND(ISNUMBER(Applications!A1549),ISNUMBER(Applications!M1549),OR(UPPER(TRIM(Applications!I1549))="INTERVIEWING",UPPER(TRIM(Applications!I1549))="REJECTED",UPPER(TRIM(Applications!I1549))="OFFER")),IF(Applications!M1549&gt;=Applications!A1549,Applications!M1549-Applications!A1549,""),"")</f>
        <v/>
      </c>
      <c r="B1549" s="26">
        <f>IF(AND(D1549=1,ISNUMBER(Applications!A1549)),WEEKDAY(Applications!A1549),"")</f>
        <v/>
      </c>
      <c r="C1549" s="27">
        <f>IF(AND(D1549=1,ISNUMBER(Applications!A1549)),Applications!A1549-WEEKDAY(Applications!A1549,3),"")</f>
        <v/>
      </c>
      <c r="D1549" s="26">
        <f>IF(OR(UPPER(TRIM(Applications!I1549))="APPLIED",UPPER(TRIM(Applications!I1549))="INTERVIEWING",UPPER(TRIM(Applications!I1549))="REJECTED",UPPER(TRIM(Applications!I1549))="OFFER"),1,0)</f>
        <v/>
      </c>
      <c r="E1549" s="26">
        <f>IF(AND(ISNUMBER(Applications!M1549),OR(N(Applications!O1549)&gt;0,UPPER(TRIM(Applications!I1549))="INTERVIEWING",UPPER(TRIM(Applications!I1549))="OFFER")),Applications!M1549-WEEKDAY(Applications!M1549,3),"")</f>
        <v/>
      </c>
      <c r="F1549" s="26">
        <f>IF(AND(UPPER(TRIM(Applications!I1549))="SKIPPED",ISNUMBER(Applications!A1549)),Applications!A1549-WEEKDAY(Applications!A1549,3),"")</f>
        <v/>
      </c>
      <c r="G1549" s="26">
        <f>IF(AND(UPPER(TRIM(Applications!I1549))="BOOKMARKED",ISNUMBER(Applications!A1549)),Applications!A1549-WEEKDAY(Applications!A1549,3),"")</f>
        <v/>
      </c>
      <c r="H1549" s="26">
        <f>IF(AND(UPPER(TRIM(Applications!I1549))="NOT APPLIED",ISNUMBER(Applications!A1549)),Applications!A1549-WEEKDAY(Applications!A1549,3),"")</f>
        <v/>
      </c>
      <c r="I1549" s="26">
        <f>IF(AND(UPPER(TRIM(Applications!I1549))="REJECTED",ISNUMBER(Applications!M1549)),Applications!M1549-WEEKDAY(Applications!M1549,3),"")</f>
        <v/>
      </c>
      <c r="J1549" s="26">
        <f>IF(AND(UPPER(TRIM(Applications!I1549))="OFFER",ISNUMBER(Applications!M1549)),Applications!M1549-WEEKDAY(Applications!M1549,3),"")</f>
        <v/>
      </c>
      <c r="K1549" s="26">
        <f>IF(TRIM(Applications!J1549)="","",IFERROR(LOOKUP(2,1/ISNUMBER(SEARCH($R$2:$R$25,Applications!J1549)),$S$2:$S$25),""))</f>
        <v/>
      </c>
      <c r="L1549" s="26">
        <f>IF(K1549="","",IF(COUNTIF(K$2:K1549,K1549)=1,COUNTIF(K$2:K$2000,K1549)+(2001-ROW())/100000,""))</f>
        <v/>
      </c>
      <c r="M1549" s="26">
        <f>IF(TRIM(Applications!D1549)="","",TRIM(LEFT(TRIM(Applications!D1549),FIND(",",TRIM(Applications!D1549)&amp;",")-1)))</f>
        <v/>
      </c>
      <c r="N1549" s="26">
        <f>IF(M1549="","",IF(LEN(TRIM(LEFT(TRIM(MID(TRIM(Applications!D1549),FIND(",",TRIM(Applications!D1549)&amp;",")+1,200)),FIND(",",TRIM(MID(TRIM(Applications!D1549),FIND(",",TRIM(Applications!D1549)&amp;",")+1,200))&amp;",")-1)))=2,UPPER(TRIM(LEFT(TRIM(MID(TRIM(Applications!D1549),FIND(",",TRIM(Applications!D1549)&amp;",")+1,200)),FIND(",",TRIM(MID(TRIM(Applications!D1549),FIND(",",TRIM(Applications!D1549)&amp;",")+1,200))&amp;",")-1))),IFERROR(VLOOKUP(LOWER(TRIM(LEFT(TRIM(MID(TRIM(Applications!D1549),FIND(",",TRIM(Applications!D1549)&amp;",")+1,200)),FIND(",",TRIM(MID(TRIM(Applications!D1549),FIND(",",TRIM(Applications!D1549)&amp;",")+1,200))&amp;",")-1))),$U$2:$V$67,2,FALSE),"")))</f>
        <v/>
      </c>
      <c r="O1549" s="26">
        <f>IF(M1549="","",IF(N1549="",M1549,M1549&amp;", "&amp;N1549))</f>
        <v/>
      </c>
      <c r="P1549" s="26">
        <f>IF(O1549="","",IF(COUNTIF(O$2:O1549,O1549)=1,COUNTIF(O$2:O$2000,O1549)+(2001-ROW())/100000,""))</f>
        <v/>
      </c>
    </row>
    <row r="1550">
      <c r="A1550" s="26">
        <f>IF(AND(ISNUMBER(Applications!A1550),ISNUMBER(Applications!M1550),OR(UPPER(TRIM(Applications!I1550))="INTERVIEWING",UPPER(TRIM(Applications!I1550))="REJECTED",UPPER(TRIM(Applications!I1550))="OFFER")),IF(Applications!M1550&gt;=Applications!A1550,Applications!M1550-Applications!A1550,""),"")</f>
        <v/>
      </c>
      <c r="B1550" s="26">
        <f>IF(AND(D1550=1,ISNUMBER(Applications!A1550)),WEEKDAY(Applications!A1550),"")</f>
        <v/>
      </c>
      <c r="C1550" s="27">
        <f>IF(AND(D1550=1,ISNUMBER(Applications!A1550)),Applications!A1550-WEEKDAY(Applications!A1550,3),"")</f>
        <v/>
      </c>
      <c r="D1550" s="26">
        <f>IF(OR(UPPER(TRIM(Applications!I1550))="APPLIED",UPPER(TRIM(Applications!I1550))="INTERVIEWING",UPPER(TRIM(Applications!I1550))="REJECTED",UPPER(TRIM(Applications!I1550))="OFFER"),1,0)</f>
        <v/>
      </c>
      <c r="E1550" s="26">
        <f>IF(AND(ISNUMBER(Applications!M1550),OR(N(Applications!O1550)&gt;0,UPPER(TRIM(Applications!I1550))="INTERVIEWING",UPPER(TRIM(Applications!I1550))="OFFER")),Applications!M1550-WEEKDAY(Applications!M1550,3),"")</f>
        <v/>
      </c>
      <c r="F1550" s="26">
        <f>IF(AND(UPPER(TRIM(Applications!I1550))="SKIPPED",ISNUMBER(Applications!A1550)),Applications!A1550-WEEKDAY(Applications!A1550,3),"")</f>
        <v/>
      </c>
      <c r="G1550" s="26">
        <f>IF(AND(UPPER(TRIM(Applications!I1550))="BOOKMARKED",ISNUMBER(Applications!A1550)),Applications!A1550-WEEKDAY(Applications!A1550,3),"")</f>
        <v/>
      </c>
      <c r="H1550" s="26">
        <f>IF(AND(UPPER(TRIM(Applications!I1550))="NOT APPLIED",ISNUMBER(Applications!A1550)),Applications!A1550-WEEKDAY(Applications!A1550,3),"")</f>
        <v/>
      </c>
      <c r="I1550" s="26">
        <f>IF(AND(UPPER(TRIM(Applications!I1550))="REJECTED",ISNUMBER(Applications!M1550)),Applications!M1550-WEEKDAY(Applications!M1550,3),"")</f>
        <v/>
      </c>
      <c r="J1550" s="26">
        <f>IF(AND(UPPER(TRIM(Applications!I1550))="OFFER",ISNUMBER(Applications!M1550)),Applications!M1550-WEEKDAY(Applications!M1550,3),"")</f>
        <v/>
      </c>
      <c r="K1550" s="26">
        <f>IF(TRIM(Applications!J1550)="","",IFERROR(LOOKUP(2,1/ISNUMBER(SEARCH($R$2:$R$25,Applications!J1550)),$S$2:$S$25),""))</f>
        <v/>
      </c>
      <c r="L1550" s="26">
        <f>IF(K1550="","",IF(COUNTIF(K$2:K1550,K1550)=1,COUNTIF(K$2:K$2000,K1550)+(2001-ROW())/100000,""))</f>
        <v/>
      </c>
      <c r="M1550" s="26">
        <f>IF(TRIM(Applications!D1550)="","",TRIM(LEFT(TRIM(Applications!D1550),FIND(",",TRIM(Applications!D1550)&amp;",")-1)))</f>
        <v/>
      </c>
      <c r="N1550" s="26">
        <f>IF(M1550="","",IF(LEN(TRIM(LEFT(TRIM(MID(TRIM(Applications!D1550),FIND(",",TRIM(Applications!D1550)&amp;",")+1,200)),FIND(",",TRIM(MID(TRIM(Applications!D1550),FIND(",",TRIM(Applications!D1550)&amp;",")+1,200))&amp;",")-1)))=2,UPPER(TRIM(LEFT(TRIM(MID(TRIM(Applications!D1550),FIND(",",TRIM(Applications!D1550)&amp;",")+1,200)),FIND(",",TRIM(MID(TRIM(Applications!D1550),FIND(",",TRIM(Applications!D1550)&amp;",")+1,200))&amp;",")-1))),IFERROR(VLOOKUP(LOWER(TRIM(LEFT(TRIM(MID(TRIM(Applications!D1550),FIND(",",TRIM(Applications!D1550)&amp;",")+1,200)),FIND(",",TRIM(MID(TRIM(Applications!D1550),FIND(",",TRIM(Applications!D1550)&amp;",")+1,200))&amp;",")-1))),$U$2:$V$67,2,FALSE),"")))</f>
        <v/>
      </c>
      <c r="O1550" s="26">
        <f>IF(M1550="","",IF(N1550="",M1550,M1550&amp;", "&amp;N1550))</f>
        <v/>
      </c>
      <c r="P1550" s="26">
        <f>IF(O1550="","",IF(COUNTIF(O$2:O1550,O1550)=1,COUNTIF(O$2:O$2000,O1550)+(2001-ROW())/100000,""))</f>
        <v/>
      </c>
    </row>
    <row r="1551">
      <c r="A1551" s="26">
        <f>IF(AND(ISNUMBER(Applications!A1551),ISNUMBER(Applications!M1551),OR(UPPER(TRIM(Applications!I1551))="INTERVIEWING",UPPER(TRIM(Applications!I1551))="REJECTED",UPPER(TRIM(Applications!I1551))="OFFER")),IF(Applications!M1551&gt;=Applications!A1551,Applications!M1551-Applications!A1551,""),"")</f>
        <v/>
      </c>
      <c r="B1551" s="26">
        <f>IF(AND(D1551=1,ISNUMBER(Applications!A1551)),WEEKDAY(Applications!A1551),"")</f>
        <v/>
      </c>
      <c r="C1551" s="27">
        <f>IF(AND(D1551=1,ISNUMBER(Applications!A1551)),Applications!A1551-WEEKDAY(Applications!A1551,3),"")</f>
        <v/>
      </c>
      <c r="D1551" s="26">
        <f>IF(OR(UPPER(TRIM(Applications!I1551))="APPLIED",UPPER(TRIM(Applications!I1551))="INTERVIEWING",UPPER(TRIM(Applications!I1551))="REJECTED",UPPER(TRIM(Applications!I1551))="OFFER"),1,0)</f>
        <v/>
      </c>
      <c r="E1551" s="26">
        <f>IF(AND(ISNUMBER(Applications!M1551),OR(N(Applications!O1551)&gt;0,UPPER(TRIM(Applications!I1551))="INTERVIEWING",UPPER(TRIM(Applications!I1551))="OFFER")),Applications!M1551-WEEKDAY(Applications!M1551,3),"")</f>
        <v/>
      </c>
      <c r="F1551" s="26">
        <f>IF(AND(UPPER(TRIM(Applications!I1551))="SKIPPED",ISNUMBER(Applications!A1551)),Applications!A1551-WEEKDAY(Applications!A1551,3),"")</f>
        <v/>
      </c>
      <c r="G1551" s="26">
        <f>IF(AND(UPPER(TRIM(Applications!I1551))="BOOKMARKED",ISNUMBER(Applications!A1551)),Applications!A1551-WEEKDAY(Applications!A1551,3),"")</f>
        <v/>
      </c>
      <c r="H1551" s="26">
        <f>IF(AND(UPPER(TRIM(Applications!I1551))="NOT APPLIED",ISNUMBER(Applications!A1551)),Applications!A1551-WEEKDAY(Applications!A1551,3),"")</f>
        <v/>
      </c>
      <c r="I1551" s="26">
        <f>IF(AND(UPPER(TRIM(Applications!I1551))="REJECTED",ISNUMBER(Applications!M1551)),Applications!M1551-WEEKDAY(Applications!M1551,3),"")</f>
        <v/>
      </c>
      <c r="J1551" s="26">
        <f>IF(AND(UPPER(TRIM(Applications!I1551))="OFFER",ISNUMBER(Applications!M1551)),Applications!M1551-WEEKDAY(Applications!M1551,3),"")</f>
        <v/>
      </c>
      <c r="K1551" s="26">
        <f>IF(TRIM(Applications!J1551)="","",IFERROR(LOOKUP(2,1/ISNUMBER(SEARCH($R$2:$R$25,Applications!J1551)),$S$2:$S$25),""))</f>
        <v/>
      </c>
      <c r="L1551" s="26">
        <f>IF(K1551="","",IF(COUNTIF(K$2:K1551,K1551)=1,COUNTIF(K$2:K$2000,K1551)+(2001-ROW())/100000,""))</f>
        <v/>
      </c>
      <c r="M1551" s="26">
        <f>IF(TRIM(Applications!D1551)="","",TRIM(LEFT(TRIM(Applications!D1551),FIND(",",TRIM(Applications!D1551)&amp;",")-1)))</f>
        <v/>
      </c>
      <c r="N1551" s="26">
        <f>IF(M1551="","",IF(LEN(TRIM(LEFT(TRIM(MID(TRIM(Applications!D1551),FIND(",",TRIM(Applications!D1551)&amp;",")+1,200)),FIND(",",TRIM(MID(TRIM(Applications!D1551),FIND(",",TRIM(Applications!D1551)&amp;",")+1,200))&amp;",")-1)))=2,UPPER(TRIM(LEFT(TRIM(MID(TRIM(Applications!D1551),FIND(",",TRIM(Applications!D1551)&amp;",")+1,200)),FIND(",",TRIM(MID(TRIM(Applications!D1551),FIND(",",TRIM(Applications!D1551)&amp;",")+1,200))&amp;",")-1))),IFERROR(VLOOKUP(LOWER(TRIM(LEFT(TRIM(MID(TRIM(Applications!D1551),FIND(",",TRIM(Applications!D1551)&amp;",")+1,200)),FIND(",",TRIM(MID(TRIM(Applications!D1551),FIND(",",TRIM(Applications!D1551)&amp;",")+1,200))&amp;",")-1))),$U$2:$V$67,2,FALSE),"")))</f>
        <v/>
      </c>
      <c r="O1551" s="26">
        <f>IF(M1551="","",IF(N1551="",M1551,M1551&amp;", "&amp;N1551))</f>
        <v/>
      </c>
      <c r="P1551" s="26">
        <f>IF(O1551="","",IF(COUNTIF(O$2:O1551,O1551)=1,COUNTIF(O$2:O$2000,O1551)+(2001-ROW())/100000,""))</f>
        <v/>
      </c>
    </row>
    <row r="1552">
      <c r="A1552" s="26">
        <f>IF(AND(ISNUMBER(Applications!A1552),ISNUMBER(Applications!M1552),OR(UPPER(TRIM(Applications!I1552))="INTERVIEWING",UPPER(TRIM(Applications!I1552))="REJECTED",UPPER(TRIM(Applications!I1552))="OFFER")),IF(Applications!M1552&gt;=Applications!A1552,Applications!M1552-Applications!A1552,""),"")</f>
        <v/>
      </c>
      <c r="B1552" s="26">
        <f>IF(AND(D1552=1,ISNUMBER(Applications!A1552)),WEEKDAY(Applications!A1552),"")</f>
        <v/>
      </c>
      <c r="C1552" s="27">
        <f>IF(AND(D1552=1,ISNUMBER(Applications!A1552)),Applications!A1552-WEEKDAY(Applications!A1552,3),"")</f>
        <v/>
      </c>
      <c r="D1552" s="26">
        <f>IF(OR(UPPER(TRIM(Applications!I1552))="APPLIED",UPPER(TRIM(Applications!I1552))="INTERVIEWING",UPPER(TRIM(Applications!I1552))="REJECTED",UPPER(TRIM(Applications!I1552))="OFFER"),1,0)</f>
        <v/>
      </c>
      <c r="E1552" s="26">
        <f>IF(AND(ISNUMBER(Applications!M1552),OR(N(Applications!O1552)&gt;0,UPPER(TRIM(Applications!I1552))="INTERVIEWING",UPPER(TRIM(Applications!I1552))="OFFER")),Applications!M1552-WEEKDAY(Applications!M1552,3),"")</f>
        <v/>
      </c>
      <c r="F1552" s="26">
        <f>IF(AND(UPPER(TRIM(Applications!I1552))="SKIPPED",ISNUMBER(Applications!A1552)),Applications!A1552-WEEKDAY(Applications!A1552,3),"")</f>
        <v/>
      </c>
      <c r="G1552" s="26">
        <f>IF(AND(UPPER(TRIM(Applications!I1552))="BOOKMARKED",ISNUMBER(Applications!A1552)),Applications!A1552-WEEKDAY(Applications!A1552,3),"")</f>
        <v/>
      </c>
      <c r="H1552" s="26">
        <f>IF(AND(UPPER(TRIM(Applications!I1552))="NOT APPLIED",ISNUMBER(Applications!A1552)),Applications!A1552-WEEKDAY(Applications!A1552,3),"")</f>
        <v/>
      </c>
      <c r="I1552" s="26">
        <f>IF(AND(UPPER(TRIM(Applications!I1552))="REJECTED",ISNUMBER(Applications!M1552)),Applications!M1552-WEEKDAY(Applications!M1552,3),"")</f>
        <v/>
      </c>
      <c r="J1552" s="26">
        <f>IF(AND(UPPER(TRIM(Applications!I1552))="OFFER",ISNUMBER(Applications!M1552)),Applications!M1552-WEEKDAY(Applications!M1552,3),"")</f>
        <v/>
      </c>
      <c r="K1552" s="26">
        <f>IF(TRIM(Applications!J1552)="","",IFERROR(LOOKUP(2,1/ISNUMBER(SEARCH($R$2:$R$25,Applications!J1552)),$S$2:$S$25),""))</f>
        <v/>
      </c>
      <c r="L1552" s="26">
        <f>IF(K1552="","",IF(COUNTIF(K$2:K1552,K1552)=1,COUNTIF(K$2:K$2000,K1552)+(2001-ROW())/100000,""))</f>
        <v/>
      </c>
      <c r="M1552" s="26">
        <f>IF(TRIM(Applications!D1552)="","",TRIM(LEFT(TRIM(Applications!D1552),FIND(",",TRIM(Applications!D1552)&amp;",")-1)))</f>
        <v/>
      </c>
      <c r="N1552" s="26">
        <f>IF(M1552="","",IF(LEN(TRIM(LEFT(TRIM(MID(TRIM(Applications!D1552),FIND(",",TRIM(Applications!D1552)&amp;",")+1,200)),FIND(",",TRIM(MID(TRIM(Applications!D1552),FIND(",",TRIM(Applications!D1552)&amp;",")+1,200))&amp;",")-1)))=2,UPPER(TRIM(LEFT(TRIM(MID(TRIM(Applications!D1552),FIND(",",TRIM(Applications!D1552)&amp;",")+1,200)),FIND(",",TRIM(MID(TRIM(Applications!D1552),FIND(",",TRIM(Applications!D1552)&amp;",")+1,200))&amp;",")-1))),IFERROR(VLOOKUP(LOWER(TRIM(LEFT(TRIM(MID(TRIM(Applications!D1552),FIND(",",TRIM(Applications!D1552)&amp;",")+1,200)),FIND(",",TRIM(MID(TRIM(Applications!D1552),FIND(",",TRIM(Applications!D1552)&amp;",")+1,200))&amp;",")-1))),$U$2:$V$67,2,FALSE),"")))</f>
        <v/>
      </c>
      <c r="O1552" s="26">
        <f>IF(M1552="","",IF(N1552="",M1552,M1552&amp;", "&amp;N1552))</f>
        <v/>
      </c>
      <c r="P1552" s="26">
        <f>IF(O1552="","",IF(COUNTIF(O$2:O1552,O1552)=1,COUNTIF(O$2:O$2000,O1552)+(2001-ROW())/100000,""))</f>
        <v/>
      </c>
    </row>
    <row r="1553">
      <c r="A1553" s="26">
        <f>IF(AND(ISNUMBER(Applications!A1553),ISNUMBER(Applications!M1553),OR(UPPER(TRIM(Applications!I1553))="INTERVIEWING",UPPER(TRIM(Applications!I1553))="REJECTED",UPPER(TRIM(Applications!I1553))="OFFER")),IF(Applications!M1553&gt;=Applications!A1553,Applications!M1553-Applications!A1553,""),"")</f>
        <v/>
      </c>
      <c r="B1553" s="26">
        <f>IF(AND(D1553=1,ISNUMBER(Applications!A1553)),WEEKDAY(Applications!A1553),"")</f>
        <v/>
      </c>
      <c r="C1553" s="27">
        <f>IF(AND(D1553=1,ISNUMBER(Applications!A1553)),Applications!A1553-WEEKDAY(Applications!A1553,3),"")</f>
        <v/>
      </c>
      <c r="D1553" s="26">
        <f>IF(OR(UPPER(TRIM(Applications!I1553))="APPLIED",UPPER(TRIM(Applications!I1553))="INTERVIEWING",UPPER(TRIM(Applications!I1553))="REJECTED",UPPER(TRIM(Applications!I1553))="OFFER"),1,0)</f>
        <v/>
      </c>
      <c r="E1553" s="26">
        <f>IF(AND(ISNUMBER(Applications!M1553),OR(N(Applications!O1553)&gt;0,UPPER(TRIM(Applications!I1553))="INTERVIEWING",UPPER(TRIM(Applications!I1553))="OFFER")),Applications!M1553-WEEKDAY(Applications!M1553,3),"")</f>
        <v/>
      </c>
      <c r="F1553" s="26">
        <f>IF(AND(UPPER(TRIM(Applications!I1553))="SKIPPED",ISNUMBER(Applications!A1553)),Applications!A1553-WEEKDAY(Applications!A1553,3),"")</f>
        <v/>
      </c>
      <c r="G1553" s="26">
        <f>IF(AND(UPPER(TRIM(Applications!I1553))="BOOKMARKED",ISNUMBER(Applications!A1553)),Applications!A1553-WEEKDAY(Applications!A1553,3),"")</f>
        <v/>
      </c>
      <c r="H1553" s="26">
        <f>IF(AND(UPPER(TRIM(Applications!I1553))="NOT APPLIED",ISNUMBER(Applications!A1553)),Applications!A1553-WEEKDAY(Applications!A1553,3),"")</f>
        <v/>
      </c>
      <c r="I1553" s="26">
        <f>IF(AND(UPPER(TRIM(Applications!I1553))="REJECTED",ISNUMBER(Applications!M1553)),Applications!M1553-WEEKDAY(Applications!M1553,3),"")</f>
        <v/>
      </c>
      <c r="J1553" s="26">
        <f>IF(AND(UPPER(TRIM(Applications!I1553))="OFFER",ISNUMBER(Applications!M1553)),Applications!M1553-WEEKDAY(Applications!M1553,3),"")</f>
        <v/>
      </c>
      <c r="K1553" s="26">
        <f>IF(TRIM(Applications!J1553)="","",IFERROR(LOOKUP(2,1/ISNUMBER(SEARCH($R$2:$R$25,Applications!J1553)),$S$2:$S$25),""))</f>
        <v/>
      </c>
      <c r="L1553" s="26">
        <f>IF(K1553="","",IF(COUNTIF(K$2:K1553,K1553)=1,COUNTIF(K$2:K$2000,K1553)+(2001-ROW())/100000,""))</f>
        <v/>
      </c>
      <c r="M1553" s="26">
        <f>IF(TRIM(Applications!D1553)="","",TRIM(LEFT(TRIM(Applications!D1553),FIND(",",TRIM(Applications!D1553)&amp;",")-1)))</f>
        <v/>
      </c>
      <c r="N1553" s="26">
        <f>IF(M1553="","",IF(LEN(TRIM(LEFT(TRIM(MID(TRIM(Applications!D1553),FIND(",",TRIM(Applications!D1553)&amp;",")+1,200)),FIND(",",TRIM(MID(TRIM(Applications!D1553),FIND(",",TRIM(Applications!D1553)&amp;",")+1,200))&amp;",")-1)))=2,UPPER(TRIM(LEFT(TRIM(MID(TRIM(Applications!D1553),FIND(",",TRIM(Applications!D1553)&amp;",")+1,200)),FIND(",",TRIM(MID(TRIM(Applications!D1553),FIND(",",TRIM(Applications!D1553)&amp;",")+1,200))&amp;",")-1))),IFERROR(VLOOKUP(LOWER(TRIM(LEFT(TRIM(MID(TRIM(Applications!D1553),FIND(",",TRIM(Applications!D1553)&amp;",")+1,200)),FIND(",",TRIM(MID(TRIM(Applications!D1553),FIND(",",TRIM(Applications!D1553)&amp;",")+1,200))&amp;",")-1))),$U$2:$V$67,2,FALSE),"")))</f>
        <v/>
      </c>
      <c r="O1553" s="26">
        <f>IF(M1553="","",IF(N1553="",M1553,M1553&amp;", "&amp;N1553))</f>
        <v/>
      </c>
      <c r="P1553" s="26">
        <f>IF(O1553="","",IF(COUNTIF(O$2:O1553,O1553)=1,COUNTIF(O$2:O$2000,O1553)+(2001-ROW())/100000,""))</f>
        <v/>
      </c>
    </row>
    <row r="1554">
      <c r="A1554" s="26">
        <f>IF(AND(ISNUMBER(Applications!A1554),ISNUMBER(Applications!M1554),OR(UPPER(TRIM(Applications!I1554))="INTERVIEWING",UPPER(TRIM(Applications!I1554))="REJECTED",UPPER(TRIM(Applications!I1554))="OFFER")),IF(Applications!M1554&gt;=Applications!A1554,Applications!M1554-Applications!A1554,""),"")</f>
        <v/>
      </c>
      <c r="B1554" s="26">
        <f>IF(AND(D1554=1,ISNUMBER(Applications!A1554)),WEEKDAY(Applications!A1554),"")</f>
        <v/>
      </c>
      <c r="C1554" s="27">
        <f>IF(AND(D1554=1,ISNUMBER(Applications!A1554)),Applications!A1554-WEEKDAY(Applications!A1554,3),"")</f>
        <v/>
      </c>
      <c r="D1554" s="26">
        <f>IF(OR(UPPER(TRIM(Applications!I1554))="APPLIED",UPPER(TRIM(Applications!I1554))="INTERVIEWING",UPPER(TRIM(Applications!I1554))="REJECTED",UPPER(TRIM(Applications!I1554))="OFFER"),1,0)</f>
        <v/>
      </c>
      <c r="E1554" s="26">
        <f>IF(AND(ISNUMBER(Applications!M1554),OR(N(Applications!O1554)&gt;0,UPPER(TRIM(Applications!I1554))="INTERVIEWING",UPPER(TRIM(Applications!I1554))="OFFER")),Applications!M1554-WEEKDAY(Applications!M1554,3),"")</f>
        <v/>
      </c>
      <c r="F1554" s="26">
        <f>IF(AND(UPPER(TRIM(Applications!I1554))="SKIPPED",ISNUMBER(Applications!A1554)),Applications!A1554-WEEKDAY(Applications!A1554,3),"")</f>
        <v/>
      </c>
      <c r="G1554" s="26">
        <f>IF(AND(UPPER(TRIM(Applications!I1554))="BOOKMARKED",ISNUMBER(Applications!A1554)),Applications!A1554-WEEKDAY(Applications!A1554,3),"")</f>
        <v/>
      </c>
      <c r="H1554" s="26">
        <f>IF(AND(UPPER(TRIM(Applications!I1554))="NOT APPLIED",ISNUMBER(Applications!A1554)),Applications!A1554-WEEKDAY(Applications!A1554,3),"")</f>
        <v/>
      </c>
      <c r="I1554" s="26">
        <f>IF(AND(UPPER(TRIM(Applications!I1554))="REJECTED",ISNUMBER(Applications!M1554)),Applications!M1554-WEEKDAY(Applications!M1554,3),"")</f>
        <v/>
      </c>
      <c r="J1554" s="26">
        <f>IF(AND(UPPER(TRIM(Applications!I1554))="OFFER",ISNUMBER(Applications!M1554)),Applications!M1554-WEEKDAY(Applications!M1554,3),"")</f>
        <v/>
      </c>
      <c r="K1554" s="26">
        <f>IF(TRIM(Applications!J1554)="","",IFERROR(LOOKUP(2,1/ISNUMBER(SEARCH($R$2:$R$25,Applications!J1554)),$S$2:$S$25),""))</f>
        <v/>
      </c>
      <c r="L1554" s="26">
        <f>IF(K1554="","",IF(COUNTIF(K$2:K1554,K1554)=1,COUNTIF(K$2:K$2000,K1554)+(2001-ROW())/100000,""))</f>
        <v/>
      </c>
      <c r="M1554" s="26">
        <f>IF(TRIM(Applications!D1554)="","",TRIM(LEFT(TRIM(Applications!D1554),FIND(",",TRIM(Applications!D1554)&amp;",")-1)))</f>
        <v/>
      </c>
      <c r="N1554" s="26">
        <f>IF(M1554="","",IF(LEN(TRIM(LEFT(TRIM(MID(TRIM(Applications!D1554),FIND(",",TRIM(Applications!D1554)&amp;",")+1,200)),FIND(",",TRIM(MID(TRIM(Applications!D1554),FIND(",",TRIM(Applications!D1554)&amp;",")+1,200))&amp;",")-1)))=2,UPPER(TRIM(LEFT(TRIM(MID(TRIM(Applications!D1554),FIND(",",TRIM(Applications!D1554)&amp;",")+1,200)),FIND(",",TRIM(MID(TRIM(Applications!D1554),FIND(",",TRIM(Applications!D1554)&amp;",")+1,200))&amp;",")-1))),IFERROR(VLOOKUP(LOWER(TRIM(LEFT(TRIM(MID(TRIM(Applications!D1554),FIND(",",TRIM(Applications!D1554)&amp;",")+1,200)),FIND(",",TRIM(MID(TRIM(Applications!D1554),FIND(",",TRIM(Applications!D1554)&amp;",")+1,200))&amp;",")-1))),$U$2:$V$67,2,FALSE),"")))</f>
        <v/>
      </c>
      <c r="O1554" s="26">
        <f>IF(M1554="","",IF(N1554="",M1554,M1554&amp;", "&amp;N1554))</f>
        <v/>
      </c>
      <c r="P1554" s="26">
        <f>IF(O1554="","",IF(COUNTIF(O$2:O1554,O1554)=1,COUNTIF(O$2:O$2000,O1554)+(2001-ROW())/100000,""))</f>
        <v/>
      </c>
    </row>
    <row r="1555">
      <c r="A1555" s="26">
        <f>IF(AND(ISNUMBER(Applications!A1555),ISNUMBER(Applications!M1555),OR(UPPER(TRIM(Applications!I1555))="INTERVIEWING",UPPER(TRIM(Applications!I1555))="REJECTED",UPPER(TRIM(Applications!I1555))="OFFER")),IF(Applications!M1555&gt;=Applications!A1555,Applications!M1555-Applications!A1555,""),"")</f>
        <v/>
      </c>
      <c r="B1555" s="26">
        <f>IF(AND(D1555=1,ISNUMBER(Applications!A1555)),WEEKDAY(Applications!A1555),"")</f>
        <v/>
      </c>
      <c r="C1555" s="27">
        <f>IF(AND(D1555=1,ISNUMBER(Applications!A1555)),Applications!A1555-WEEKDAY(Applications!A1555,3),"")</f>
        <v/>
      </c>
      <c r="D1555" s="26">
        <f>IF(OR(UPPER(TRIM(Applications!I1555))="APPLIED",UPPER(TRIM(Applications!I1555))="INTERVIEWING",UPPER(TRIM(Applications!I1555))="REJECTED",UPPER(TRIM(Applications!I1555))="OFFER"),1,0)</f>
        <v/>
      </c>
      <c r="E1555" s="26">
        <f>IF(AND(ISNUMBER(Applications!M1555),OR(N(Applications!O1555)&gt;0,UPPER(TRIM(Applications!I1555))="INTERVIEWING",UPPER(TRIM(Applications!I1555))="OFFER")),Applications!M1555-WEEKDAY(Applications!M1555,3),"")</f>
        <v/>
      </c>
      <c r="F1555" s="26">
        <f>IF(AND(UPPER(TRIM(Applications!I1555))="SKIPPED",ISNUMBER(Applications!A1555)),Applications!A1555-WEEKDAY(Applications!A1555,3),"")</f>
        <v/>
      </c>
      <c r="G1555" s="26">
        <f>IF(AND(UPPER(TRIM(Applications!I1555))="BOOKMARKED",ISNUMBER(Applications!A1555)),Applications!A1555-WEEKDAY(Applications!A1555,3),"")</f>
        <v/>
      </c>
      <c r="H1555" s="26">
        <f>IF(AND(UPPER(TRIM(Applications!I1555))="NOT APPLIED",ISNUMBER(Applications!A1555)),Applications!A1555-WEEKDAY(Applications!A1555,3),"")</f>
        <v/>
      </c>
      <c r="I1555" s="26">
        <f>IF(AND(UPPER(TRIM(Applications!I1555))="REJECTED",ISNUMBER(Applications!M1555)),Applications!M1555-WEEKDAY(Applications!M1555,3),"")</f>
        <v/>
      </c>
      <c r="J1555" s="26">
        <f>IF(AND(UPPER(TRIM(Applications!I1555))="OFFER",ISNUMBER(Applications!M1555)),Applications!M1555-WEEKDAY(Applications!M1555,3),"")</f>
        <v/>
      </c>
      <c r="K1555" s="26">
        <f>IF(TRIM(Applications!J1555)="","",IFERROR(LOOKUP(2,1/ISNUMBER(SEARCH($R$2:$R$25,Applications!J1555)),$S$2:$S$25),""))</f>
        <v/>
      </c>
      <c r="L1555" s="26">
        <f>IF(K1555="","",IF(COUNTIF(K$2:K1555,K1555)=1,COUNTIF(K$2:K$2000,K1555)+(2001-ROW())/100000,""))</f>
        <v/>
      </c>
      <c r="M1555" s="26">
        <f>IF(TRIM(Applications!D1555)="","",TRIM(LEFT(TRIM(Applications!D1555),FIND(",",TRIM(Applications!D1555)&amp;",")-1)))</f>
        <v/>
      </c>
      <c r="N1555" s="26">
        <f>IF(M1555="","",IF(LEN(TRIM(LEFT(TRIM(MID(TRIM(Applications!D1555),FIND(",",TRIM(Applications!D1555)&amp;",")+1,200)),FIND(",",TRIM(MID(TRIM(Applications!D1555),FIND(",",TRIM(Applications!D1555)&amp;",")+1,200))&amp;",")-1)))=2,UPPER(TRIM(LEFT(TRIM(MID(TRIM(Applications!D1555),FIND(",",TRIM(Applications!D1555)&amp;",")+1,200)),FIND(",",TRIM(MID(TRIM(Applications!D1555),FIND(",",TRIM(Applications!D1555)&amp;",")+1,200))&amp;",")-1))),IFERROR(VLOOKUP(LOWER(TRIM(LEFT(TRIM(MID(TRIM(Applications!D1555),FIND(",",TRIM(Applications!D1555)&amp;",")+1,200)),FIND(",",TRIM(MID(TRIM(Applications!D1555),FIND(",",TRIM(Applications!D1555)&amp;",")+1,200))&amp;",")-1))),$U$2:$V$67,2,FALSE),"")))</f>
        <v/>
      </c>
      <c r="O1555" s="26">
        <f>IF(M1555="","",IF(N1555="",M1555,M1555&amp;", "&amp;N1555))</f>
        <v/>
      </c>
      <c r="P1555" s="26">
        <f>IF(O1555="","",IF(COUNTIF(O$2:O1555,O1555)=1,COUNTIF(O$2:O$2000,O1555)+(2001-ROW())/100000,""))</f>
        <v/>
      </c>
    </row>
    <row r="1556">
      <c r="A1556" s="26">
        <f>IF(AND(ISNUMBER(Applications!A1556),ISNUMBER(Applications!M1556),OR(UPPER(TRIM(Applications!I1556))="INTERVIEWING",UPPER(TRIM(Applications!I1556))="REJECTED",UPPER(TRIM(Applications!I1556))="OFFER")),IF(Applications!M1556&gt;=Applications!A1556,Applications!M1556-Applications!A1556,""),"")</f>
        <v/>
      </c>
      <c r="B1556" s="26">
        <f>IF(AND(D1556=1,ISNUMBER(Applications!A1556)),WEEKDAY(Applications!A1556),"")</f>
        <v/>
      </c>
      <c r="C1556" s="27">
        <f>IF(AND(D1556=1,ISNUMBER(Applications!A1556)),Applications!A1556-WEEKDAY(Applications!A1556,3),"")</f>
        <v/>
      </c>
      <c r="D1556" s="26">
        <f>IF(OR(UPPER(TRIM(Applications!I1556))="APPLIED",UPPER(TRIM(Applications!I1556))="INTERVIEWING",UPPER(TRIM(Applications!I1556))="REJECTED",UPPER(TRIM(Applications!I1556))="OFFER"),1,0)</f>
        <v/>
      </c>
      <c r="E1556" s="26">
        <f>IF(AND(ISNUMBER(Applications!M1556),OR(N(Applications!O1556)&gt;0,UPPER(TRIM(Applications!I1556))="INTERVIEWING",UPPER(TRIM(Applications!I1556))="OFFER")),Applications!M1556-WEEKDAY(Applications!M1556,3),"")</f>
        <v/>
      </c>
      <c r="F1556" s="26">
        <f>IF(AND(UPPER(TRIM(Applications!I1556))="SKIPPED",ISNUMBER(Applications!A1556)),Applications!A1556-WEEKDAY(Applications!A1556,3),"")</f>
        <v/>
      </c>
      <c r="G1556" s="26">
        <f>IF(AND(UPPER(TRIM(Applications!I1556))="BOOKMARKED",ISNUMBER(Applications!A1556)),Applications!A1556-WEEKDAY(Applications!A1556,3),"")</f>
        <v/>
      </c>
      <c r="H1556" s="26">
        <f>IF(AND(UPPER(TRIM(Applications!I1556))="NOT APPLIED",ISNUMBER(Applications!A1556)),Applications!A1556-WEEKDAY(Applications!A1556,3),"")</f>
        <v/>
      </c>
      <c r="I1556" s="26">
        <f>IF(AND(UPPER(TRIM(Applications!I1556))="REJECTED",ISNUMBER(Applications!M1556)),Applications!M1556-WEEKDAY(Applications!M1556,3),"")</f>
        <v/>
      </c>
      <c r="J1556" s="26">
        <f>IF(AND(UPPER(TRIM(Applications!I1556))="OFFER",ISNUMBER(Applications!M1556)),Applications!M1556-WEEKDAY(Applications!M1556,3),"")</f>
        <v/>
      </c>
      <c r="K1556" s="26">
        <f>IF(TRIM(Applications!J1556)="","",IFERROR(LOOKUP(2,1/ISNUMBER(SEARCH($R$2:$R$25,Applications!J1556)),$S$2:$S$25),""))</f>
        <v/>
      </c>
      <c r="L1556" s="26">
        <f>IF(K1556="","",IF(COUNTIF(K$2:K1556,K1556)=1,COUNTIF(K$2:K$2000,K1556)+(2001-ROW())/100000,""))</f>
        <v/>
      </c>
      <c r="M1556" s="26">
        <f>IF(TRIM(Applications!D1556)="","",TRIM(LEFT(TRIM(Applications!D1556),FIND(",",TRIM(Applications!D1556)&amp;",")-1)))</f>
        <v/>
      </c>
      <c r="N1556" s="26">
        <f>IF(M1556="","",IF(LEN(TRIM(LEFT(TRIM(MID(TRIM(Applications!D1556),FIND(",",TRIM(Applications!D1556)&amp;",")+1,200)),FIND(",",TRIM(MID(TRIM(Applications!D1556),FIND(",",TRIM(Applications!D1556)&amp;",")+1,200))&amp;",")-1)))=2,UPPER(TRIM(LEFT(TRIM(MID(TRIM(Applications!D1556),FIND(",",TRIM(Applications!D1556)&amp;",")+1,200)),FIND(",",TRIM(MID(TRIM(Applications!D1556),FIND(",",TRIM(Applications!D1556)&amp;",")+1,200))&amp;",")-1))),IFERROR(VLOOKUP(LOWER(TRIM(LEFT(TRIM(MID(TRIM(Applications!D1556),FIND(",",TRIM(Applications!D1556)&amp;",")+1,200)),FIND(",",TRIM(MID(TRIM(Applications!D1556),FIND(",",TRIM(Applications!D1556)&amp;",")+1,200))&amp;",")-1))),$U$2:$V$67,2,FALSE),"")))</f>
        <v/>
      </c>
      <c r="O1556" s="26">
        <f>IF(M1556="","",IF(N1556="",M1556,M1556&amp;", "&amp;N1556))</f>
        <v/>
      </c>
      <c r="P1556" s="26">
        <f>IF(O1556="","",IF(COUNTIF(O$2:O1556,O1556)=1,COUNTIF(O$2:O$2000,O1556)+(2001-ROW())/100000,""))</f>
        <v/>
      </c>
    </row>
    <row r="1557">
      <c r="A1557" s="26">
        <f>IF(AND(ISNUMBER(Applications!A1557),ISNUMBER(Applications!M1557),OR(UPPER(TRIM(Applications!I1557))="INTERVIEWING",UPPER(TRIM(Applications!I1557))="REJECTED",UPPER(TRIM(Applications!I1557))="OFFER")),IF(Applications!M1557&gt;=Applications!A1557,Applications!M1557-Applications!A1557,""),"")</f>
        <v/>
      </c>
      <c r="B1557" s="26">
        <f>IF(AND(D1557=1,ISNUMBER(Applications!A1557)),WEEKDAY(Applications!A1557),"")</f>
        <v/>
      </c>
      <c r="C1557" s="27">
        <f>IF(AND(D1557=1,ISNUMBER(Applications!A1557)),Applications!A1557-WEEKDAY(Applications!A1557,3),"")</f>
        <v/>
      </c>
      <c r="D1557" s="26">
        <f>IF(OR(UPPER(TRIM(Applications!I1557))="APPLIED",UPPER(TRIM(Applications!I1557))="INTERVIEWING",UPPER(TRIM(Applications!I1557))="REJECTED",UPPER(TRIM(Applications!I1557))="OFFER"),1,0)</f>
        <v/>
      </c>
      <c r="E1557" s="26">
        <f>IF(AND(ISNUMBER(Applications!M1557),OR(N(Applications!O1557)&gt;0,UPPER(TRIM(Applications!I1557))="INTERVIEWING",UPPER(TRIM(Applications!I1557))="OFFER")),Applications!M1557-WEEKDAY(Applications!M1557,3),"")</f>
        <v/>
      </c>
      <c r="F1557" s="26">
        <f>IF(AND(UPPER(TRIM(Applications!I1557))="SKIPPED",ISNUMBER(Applications!A1557)),Applications!A1557-WEEKDAY(Applications!A1557,3),"")</f>
        <v/>
      </c>
      <c r="G1557" s="26">
        <f>IF(AND(UPPER(TRIM(Applications!I1557))="BOOKMARKED",ISNUMBER(Applications!A1557)),Applications!A1557-WEEKDAY(Applications!A1557,3),"")</f>
        <v/>
      </c>
      <c r="H1557" s="26">
        <f>IF(AND(UPPER(TRIM(Applications!I1557))="NOT APPLIED",ISNUMBER(Applications!A1557)),Applications!A1557-WEEKDAY(Applications!A1557,3),"")</f>
        <v/>
      </c>
      <c r="I1557" s="26">
        <f>IF(AND(UPPER(TRIM(Applications!I1557))="REJECTED",ISNUMBER(Applications!M1557)),Applications!M1557-WEEKDAY(Applications!M1557,3),"")</f>
        <v/>
      </c>
      <c r="J1557" s="26">
        <f>IF(AND(UPPER(TRIM(Applications!I1557))="OFFER",ISNUMBER(Applications!M1557)),Applications!M1557-WEEKDAY(Applications!M1557,3),"")</f>
        <v/>
      </c>
      <c r="K1557" s="26">
        <f>IF(TRIM(Applications!J1557)="","",IFERROR(LOOKUP(2,1/ISNUMBER(SEARCH($R$2:$R$25,Applications!J1557)),$S$2:$S$25),""))</f>
        <v/>
      </c>
      <c r="L1557" s="26">
        <f>IF(K1557="","",IF(COUNTIF(K$2:K1557,K1557)=1,COUNTIF(K$2:K$2000,K1557)+(2001-ROW())/100000,""))</f>
        <v/>
      </c>
      <c r="M1557" s="26">
        <f>IF(TRIM(Applications!D1557)="","",TRIM(LEFT(TRIM(Applications!D1557),FIND(",",TRIM(Applications!D1557)&amp;",")-1)))</f>
        <v/>
      </c>
      <c r="N1557" s="26">
        <f>IF(M1557="","",IF(LEN(TRIM(LEFT(TRIM(MID(TRIM(Applications!D1557),FIND(",",TRIM(Applications!D1557)&amp;",")+1,200)),FIND(",",TRIM(MID(TRIM(Applications!D1557),FIND(",",TRIM(Applications!D1557)&amp;",")+1,200))&amp;",")-1)))=2,UPPER(TRIM(LEFT(TRIM(MID(TRIM(Applications!D1557),FIND(",",TRIM(Applications!D1557)&amp;",")+1,200)),FIND(",",TRIM(MID(TRIM(Applications!D1557),FIND(",",TRIM(Applications!D1557)&amp;",")+1,200))&amp;",")-1))),IFERROR(VLOOKUP(LOWER(TRIM(LEFT(TRIM(MID(TRIM(Applications!D1557),FIND(",",TRIM(Applications!D1557)&amp;",")+1,200)),FIND(",",TRIM(MID(TRIM(Applications!D1557),FIND(",",TRIM(Applications!D1557)&amp;",")+1,200))&amp;",")-1))),$U$2:$V$67,2,FALSE),"")))</f>
        <v/>
      </c>
      <c r="O1557" s="26">
        <f>IF(M1557="","",IF(N1557="",M1557,M1557&amp;", "&amp;N1557))</f>
        <v/>
      </c>
      <c r="P1557" s="26">
        <f>IF(O1557="","",IF(COUNTIF(O$2:O1557,O1557)=1,COUNTIF(O$2:O$2000,O1557)+(2001-ROW())/100000,""))</f>
        <v/>
      </c>
    </row>
    <row r="1558">
      <c r="A1558" s="26">
        <f>IF(AND(ISNUMBER(Applications!A1558),ISNUMBER(Applications!M1558),OR(UPPER(TRIM(Applications!I1558))="INTERVIEWING",UPPER(TRIM(Applications!I1558))="REJECTED",UPPER(TRIM(Applications!I1558))="OFFER")),IF(Applications!M1558&gt;=Applications!A1558,Applications!M1558-Applications!A1558,""),"")</f>
        <v/>
      </c>
      <c r="B1558" s="26">
        <f>IF(AND(D1558=1,ISNUMBER(Applications!A1558)),WEEKDAY(Applications!A1558),"")</f>
        <v/>
      </c>
      <c r="C1558" s="27">
        <f>IF(AND(D1558=1,ISNUMBER(Applications!A1558)),Applications!A1558-WEEKDAY(Applications!A1558,3),"")</f>
        <v/>
      </c>
      <c r="D1558" s="26">
        <f>IF(OR(UPPER(TRIM(Applications!I1558))="APPLIED",UPPER(TRIM(Applications!I1558))="INTERVIEWING",UPPER(TRIM(Applications!I1558))="REJECTED",UPPER(TRIM(Applications!I1558))="OFFER"),1,0)</f>
        <v/>
      </c>
      <c r="E1558" s="26">
        <f>IF(AND(ISNUMBER(Applications!M1558),OR(N(Applications!O1558)&gt;0,UPPER(TRIM(Applications!I1558))="INTERVIEWING",UPPER(TRIM(Applications!I1558))="OFFER")),Applications!M1558-WEEKDAY(Applications!M1558,3),"")</f>
        <v/>
      </c>
      <c r="F1558" s="26">
        <f>IF(AND(UPPER(TRIM(Applications!I1558))="SKIPPED",ISNUMBER(Applications!A1558)),Applications!A1558-WEEKDAY(Applications!A1558,3),"")</f>
        <v/>
      </c>
      <c r="G1558" s="26">
        <f>IF(AND(UPPER(TRIM(Applications!I1558))="BOOKMARKED",ISNUMBER(Applications!A1558)),Applications!A1558-WEEKDAY(Applications!A1558,3),"")</f>
        <v/>
      </c>
      <c r="H1558" s="26">
        <f>IF(AND(UPPER(TRIM(Applications!I1558))="NOT APPLIED",ISNUMBER(Applications!A1558)),Applications!A1558-WEEKDAY(Applications!A1558,3),"")</f>
        <v/>
      </c>
      <c r="I1558" s="26">
        <f>IF(AND(UPPER(TRIM(Applications!I1558))="REJECTED",ISNUMBER(Applications!M1558)),Applications!M1558-WEEKDAY(Applications!M1558,3),"")</f>
        <v/>
      </c>
      <c r="J1558" s="26">
        <f>IF(AND(UPPER(TRIM(Applications!I1558))="OFFER",ISNUMBER(Applications!M1558)),Applications!M1558-WEEKDAY(Applications!M1558,3),"")</f>
        <v/>
      </c>
      <c r="K1558" s="26">
        <f>IF(TRIM(Applications!J1558)="","",IFERROR(LOOKUP(2,1/ISNUMBER(SEARCH($R$2:$R$25,Applications!J1558)),$S$2:$S$25),""))</f>
        <v/>
      </c>
      <c r="L1558" s="26">
        <f>IF(K1558="","",IF(COUNTIF(K$2:K1558,K1558)=1,COUNTIF(K$2:K$2000,K1558)+(2001-ROW())/100000,""))</f>
        <v/>
      </c>
      <c r="M1558" s="26">
        <f>IF(TRIM(Applications!D1558)="","",TRIM(LEFT(TRIM(Applications!D1558),FIND(",",TRIM(Applications!D1558)&amp;",")-1)))</f>
        <v/>
      </c>
      <c r="N1558" s="26">
        <f>IF(M1558="","",IF(LEN(TRIM(LEFT(TRIM(MID(TRIM(Applications!D1558),FIND(",",TRIM(Applications!D1558)&amp;",")+1,200)),FIND(",",TRIM(MID(TRIM(Applications!D1558),FIND(",",TRIM(Applications!D1558)&amp;",")+1,200))&amp;",")-1)))=2,UPPER(TRIM(LEFT(TRIM(MID(TRIM(Applications!D1558),FIND(",",TRIM(Applications!D1558)&amp;",")+1,200)),FIND(",",TRIM(MID(TRIM(Applications!D1558),FIND(",",TRIM(Applications!D1558)&amp;",")+1,200))&amp;",")-1))),IFERROR(VLOOKUP(LOWER(TRIM(LEFT(TRIM(MID(TRIM(Applications!D1558),FIND(",",TRIM(Applications!D1558)&amp;",")+1,200)),FIND(",",TRIM(MID(TRIM(Applications!D1558),FIND(",",TRIM(Applications!D1558)&amp;",")+1,200))&amp;",")-1))),$U$2:$V$67,2,FALSE),"")))</f>
        <v/>
      </c>
      <c r="O1558" s="26">
        <f>IF(M1558="","",IF(N1558="",M1558,M1558&amp;", "&amp;N1558))</f>
        <v/>
      </c>
      <c r="P1558" s="26">
        <f>IF(O1558="","",IF(COUNTIF(O$2:O1558,O1558)=1,COUNTIF(O$2:O$2000,O1558)+(2001-ROW())/100000,""))</f>
        <v/>
      </c>
    </row>
    <row r="1559">
      <c r="A1559" s="26">
        <f>IF(AND(ISNUMBER(Applications!A1559),ISNUMBER(Applications!M1559),OR(UPPER(TRIM(Applications!I1559))="INTERVIEWING",UPPER(TRIM(Applications!I1559))="REJECTED",UPPER(TRIM(Applications!I1559))="OFFER")),IF(Applications!M1559&gt;=Applications!A1559,Applications!M1559-Applications!A1559,""),"")</f>
        <v/>
      </c>
      <c r="B1559" s="26">
        <f>IF(AND(D1559=1,ISNUMBER(Applications!A1559)),WEEKDAY(Applications!A1559),"")</f>
        <v/>
      </c>
      <c r="C1559" s="27">
        <f>IF(AND(D1559=1,ISNUMBER(Applications!A1559)),Applications!A1559-WEEKDAY(Applications!A1559,3),"")</f>
        <v/>
      </c>
      <c r="D1559" s="26">
        <f>IF(OR(UPPER(TRIM(Applications!I1559))="APPLIED",UPPER(TRIM(Applications!I1559))="INTERVIEWING",UPPER(TRIM(Applications!I1559))="REJECTED",UPPER(TRIM(Applications!I1559))="OFFER"),1,0)</f>
        <v/>
      </c>
      <c r="E1559" s="26">
        <f>IF(AND(ISNUMBER(Applications!M1559),OR(N(Applications!O1559)&gt;0,UPPER(TRIM(Applications!I1559))="INTERVIEWING",UPPER(TRIM(Applications!I1559))="OFFER")),Applications!M1559-WEEKDAY(Applications!M1559,3),"")</f>
        <v/>
      </c>
      <c r="F1559" s="26">
        <f>IF(AND(UPPER(TRIM(Applications!I1559))="SKIPPED",ISNUMBER(Applications!A1559)),Applications!A1559-WEEKDAY(Applications!A1559,3),"")</f>
        <v/>
      </c>
      <c r="G1559" s="26">
        <f>IF(AND(UPPER(TRIM(Applications!I1559))="BOOKMARKED",ISNUMBER(Applications!A1559)),Applications!A1559-WEEKDAY(Applications!A1559,3),"")</f>
        <v/>
      </c>
      <c r="H1559" s="26">
        <f>IF(AND(UPPER(TRIM(Applications!I1559))="NOT APPLIED",ISNUMBER(Applications!A1559)),Applications!A1559-WEEKDAY(Applications!A1559,3),"")</f>
        <v/>
      </c>
      <c r="I1559" s="26">
        <f>IF(AND(UPPER(TRIM(Applications!I1559))="REJECTED",ISNUMBER(Applications!M1559)),Applications!M1559-WEEKDAY(Applications!M1559,3),"")</f>
        <v/>
      </c>
      <c r="J1559" s="26">
        <f>IF(AND(UPPER(TRIM(Applications!I1559))="OFFER",ISNUMBER(Applications!M1559)),Applications!M1559-WEEKDAY(Applications!M1559,3),"")</f>
        <v/>
      </c>
      <c r="K1559" s="26">
        <f>IF(TRIM(Applications!J1559)="","",IFERROR(LOOKUP(2,1/ISNUMBER(SEARCH($R$2:$R$25,Applications!J1559)),$S$2:$S$25),""))</f>
        <v/>
      </c>
      <c r="L1559" s="26">
        <f>IF(K1559="","",IF(COUNTIF(K$2:K1559,K1559)=1,COUNTIF(K$2:K$2000,K1559)+(2001-ROW())/100000,""))</f>
        <v/>
      </c>
      <c r="M1559" s="26">
        <f>IF(TRIM(Applications!D1559)="","",TRIM(LEFT(TRIM(Applications!D1559),FIND(",",TRIM(Applications!D1559)&amp;",")-1)))</f>
        <v/>
      </c>
      <c r="N1559" s="26">
        <f>IF(M1559="","",IF(LEN(TRIM(LEFT(TRIM(MID(TRIM(Applications!D1559),FIND(",",TRIM(Applications!D1559)&amp;",")+1,200)),FIND(",",TRIM(MID(TRIM(Applications!D1559),FIND(",",TRIM(Applications!D1559)&amp;",")+1,200))&amp;",")-1)))=2,UPPER(TRIM(LEFT(TRIM(MID(TRIM(Applications!D1559),FIND(",",TRIM(Applications!D1559)&amp;",")+1,200)),FIND(",",TRIM(MID(TRIM(Applications!D1559),FIND(",",TRIM(Applications!D1559)&amp;",")+1,200))&amp;",")-1))),IFERROR(VLOOKUP(LOWER(TRIM(LEFT(TRIM(MID(TRIM(Applications!D1559),FIND(",",TRIM(Applications!D1559)&amp;",")+1,200)),FIND(",",TRIM(MID(TRIM(Applications!D1559),FIND(",",TRIM(Applications!D1559)&amp;",")+1,200))&amp;",")-1))),$U$2:$V$67,2,FALSE),"")))</f>
        <v/>
      </c>
      <c r="O1559" s="26">
        <f>IF(M1559="","",IF(N1559="",M1559,M1559&amp;", "&amp;N1559))</f>
        <v/>
      </c>
      <c r="P1559" s="26">
        <f>IF(O1559="","",IF(COUNTIF(O$2:O1559,O1559)=1,COUNTIF(O$2:O$2000,O1559)+(2001-ROW())/100000,""))</f>
        <v/>
      </c>
    </row>
    <row r="1560">
      <c r="A1560" s="26">
        <f>IF(AND(ISNUMBER(Applications!A1560),ISNUMBER(Applications!M1560),OR(UPPER(TRIM(Applications!I1560))="INTERVIEWING",UPPER(TRIM(Applications!I1560))="REJECTED",UPPER(TRIM(Applications!I1560))="OFFER")),IF(Applications!M1560&gt;=Applications!A1560,Applications!M1560-Applications!A1560,""),"")</f>
        <v/>
      </c>
      <c r="B1560" s="26">
        <f>IF(AND(D1560=1,ISNUMBER(Applications!A1560)),WEEKDAY(Applications!A1560),"")</f>
        <v/>
      </c>
      <c r="C1560" s="27">
        <f>IF(AND(D1560=1,ISNUMBER(Applications!A1560)),Applications!A1560-WEEKDAY(Applications!A1560,3),"")</f>
        <v/>
      </c>
      <c r="D1560" s="26">
        <f>IF(OR(UPPER(TRIM(Applications!I1560))="APPLIED",UPPER(TRIM(Applications!I1560))="INTERVIEWING",UPPER(TRIM(Applications!I1560))="REJECTED",UPPER(TRIM(Applications!I1560))="OFFER"),1,0)</f>
        <v/>
      </c>
      <c r="E1560" s="26">
        <f>IF(AND(ISNUMBER(Applications!M1560),OR(N(Applications!O1560)&gt;0,UPPER(TRIM(Applications!I1560))="INTERVIEWING",UPPER(TRIM(Applications!I1560))="OFFER")),Applications!M1560-WEEKDAY(Applications!M1560,3),"")</f>
        <v/>
      </c>
      <c r="F1560" s="26">
        <f>IF(AND(UPPER(TRIM(Applications!I1560))="SKIPPED",ISNUMBER(Applications!A1560)),Applications!A1560-WEEKDAY(Applications!A1560,3),"")</f>
        <v/>
      </c>
      <c r="G1560" s="26">
        <f>IF(AND(UPPER(TRIM(Applications!I1560))="BOOKMARKED",ISNUMBER(Applications!A1560)),Applications!A1560-WEEKDAY(Applications!A1560,3),"")</f>
        <v/>
      </c>
      <c r="H1560" s="26">
        <f>IF(AND(UPPER(TRIM(Applications!I1560))="NOT APPLIED",ISNUMBER(Applications!A1560)),Applications!A1560-WEEKDAY(Applications!A1560,3),"")</f>
        <v/>
      </c>
      <c r="I1560" s="26">
        <f>IF(AND(UPPER(TRIM(Applications!I1560))="REJECTED",ISNUMBER(Applications!M1560)),Applications!M1560-WEEKDAY(Applications!M1560,3),"")</f>
        <v/>
      </c>
      <c r="J1560" s="26">
        <f>IF(AND(UPPER(TRIM(Applications!I1560))="OFFER",ISNUMBER(Applications!M1560)),Applications!M1560-WEEKDAY(Applications!M1560,3),"")</f>
        <v/>
      </c>
      <c r="K1560" s="26">
        <f>IF(TRIM(Applications!J1560)="","",IFERROR(LOOKUP(2,1/ISNUMBER(SEARCH($R$2:$R$25,Applications!J1560)),$S$2:$S$25),""))</f>
        <v/>
      </c>
      <c r="L1560" s="26">
        <f>IF(K1560="","",IF(COUNTIF(K$2:K1560,K1560)=1,COUNTIF(K$2:K$2000,K1560)+(2001-ROW())/100000,""))</f>
        <v/>
      </c>
      <c r="M1560" s="26">
        <f>IF(TRIM(Applications!D1560)="","",TRIM(LEFT(TRIM(Applications!D1560),FIND(",",TRIM(Applications!D1560)&amp;",")-1)))</f>
        <v/>
      </c>
      <c r="N1560" s="26">
        <f>IF(M1560="","",IF(LEN(TRIM(LEFT(TRIM(MID(TRIM(Applications!D1560),FIND(",",TRIM(Applications!D1560)&amp;",")+1,200)),FIND(",",TRIM(MID(TRIM(Applications!D1560),FIND(",",TRIM(Applications!D1560)&amp;",")+1,200))&amp;",")-1)))=2,UPPER(TRIM(LEFT(TRIM(MID(TRIM(Applications!D1560),FIND(",",TRIM(Applications!D1560)&amp;",")+1,200)),FIND(",",TRIM(MID(TRIM(Applications!D1560),FIND(",",TRIM(Applications!D1560)&amp;",")+1,200))&amp;",")-1))),IFERROR(VLOOKUP(LOWER(TRIM(LEFT(TRIM(MID(TRIM(Applications!D1560),FIND(",",TRIM(Applications!D1560)&amp;",")+1,200)),FIND(",",TRIM(MID(TRIM(Applications!D1560),FIND(",",TRIM(Applications!D1560)&amp;",")+1,200))&amp;",")-1))),$U$2:$V$67,2,FALSE),"")))</f>
        <v/>
      </c>
      <c r="O1560" s="26">
        <f>IF(M1560="","",IF(N1560="",M1560,M1560&amp;", "&amp;N1560))</f>
        <v/>
      </c>
      <c r="P1560" s="26">
        <f>IF(O1560="","",IF(COUNTIF(O$2:O1560,O1560)=1,COUNTIF(O$2:O$2000,O1560)+(2001-ROW())/100000,""))</f>
        <v/>
      </c>
    </row>
    <row r="1561">
      <c r="A1561" s="26">
        <f>IF(AND(ISNUMBER(Applications!A1561),ISNUMBER(Applications!M1561),OR(UPPER(TRIM(Applications!I1561))="INTERVIEWING",UPPER(TRIM(Applications!I1561))="REJECTED",UPPER(TRIM(Applications!I1561))="OFFER")),IF(Applications!M1561&gt;=Applications!A1561,Applications!M1561-Applications!A1561,""),"")</f>
        <v/>
      </c>
      <c r="B1561" s="26">
        <f>IF(AND(D1561=1,ISNUMBER(Applications!A1561)),WEEKDAY(Applications!A1561),"")</f>
        <v/>
      </c>
      <c r="C1561" s="27">
        <f>IF(AND(D1561=1,ISNUMBER(Applications!A1561)),Applications!A1561-WEEKDAY(Applications!A1561,3),"")</f>
        <v/>
      </c>
      <c r="D1561" s="26">
        <f>IF(OR(UPPER(TRIM(Applications!I1561))="APPLIED",UPPER(TRIM(Applications!I1561))="INTERVIEWING",UPPER(TRIM(Applications!I1561))="REJECTED",UPPER(TRIM(Applications!I1561))="OFFER"),1,0)</f>
        <v/>
      </c>
      <c r="E1561" s="26">
        <f>IF(AND(ISNUMBER(Applications!M1561),OR(N(Applications!O1561)&gt;0,UPPER(TRIM(Applications!I1561))="INTERVIEWING",UPPER(TRIM(Applications!I1561))="OFFER")),Applications!M1561-WEEKDAY(Applications!M1561,3),"")</f>
        <v/>
      </c>
      <c r="F1561" s="26">
        <f>IF(AND(UPPER(TRIM(Applications!I1561))="SKIPPED",ISNUMBER(Applications!A1561)),Applications!A1561-WEEKDAY(Applications!A1561,3),"")</f>
        <v/>
      </c>
      <c r="G1561" s="26">
        <f>IF(AND(UPPER(TRIM(Applications!I1561))="BOOKMARKED",ISNUMBER(Applications!A1561)),Applications!A1561-WEEKDAY(Applications!A1561,3),"")</f>
        <v/>
      </c>
      <c r="H1561" s="26">
        <f>IF(AND(UPPER(TRIM(Applications!I1561))="NOT APPLIED",ISNUMBER(Applications!A1561)),Applications!A1561-WEEKDAY(Applications!A1561,3),"")</f>
        <v/>
      </c>
      <c r="I1561" s="26">
        <f>IF(AND(UPPER(TRIM(Applications!I1561))="REJECTED",ISNUMBER(Applications!M1561)),Applications!M1561-WEEKDAY(Applications!M1561,3),"")</f>
        <v/>
      </c>
      <c r="J1561" s="26">
        <f>IF(AND(UPPER(TRIM(Applications!I1561))="OFFER",ISNUMBER(Applications!M1561)),Applications!M1561-WEEKDAY(Applications!M1561,3),"")</f>
        <v/>
      </c>
      <c r="K1561" s="26">
        <f>IF(TRIM(Applications!J1561)="","",IFERROR(LOOKUP(2,1/ISNUMBER(SEARCH($R$2:$R$25,Applications!J1561)),$S$2:$S$25),""))</f>
        <v/>
      </c>
      <c r="L1561" s="26">
        <f>IF(K1561="","",IF(COUNTIF(K$2:K1561,K1561)=1,COUNTIF(K$2:K$2000,K1561)+(2001-ROW())/100000,""))</f>
        <v/>
      </c>
      <c r="M1561" s="26">
        <f>IF(TRIM(Applications!D1561)="","",TRIM(LEFT(TRIM(Applications!D1561),FIND(",",TRIM(Applications!D1561)&amp;",")-1)))</f>
        <v/>
      </c>
      <c r="N1561" s="26">
        <f>IF(M1561="","",IF(LEN(TRIM(LEFT(TRIM(MID(TRIM(Applications!D1561),FIND(",",TRIM(Applications!D1561)&amp;",")+1,200)),FIND(",",TRIM(MID(TRIM(Applications!D1561),FIND(",",TRIM(Applications!D1561)&amp;",")+1,200))&amp;",")-1)))=2,UPPER(TRIM(LEFT(TRIM(MID(TRIM(Applications!D1561),FIND(",",TRIM(Applications!D1561)&amp;",")+1,200)),FIND(",",TRIM(MID(TRIM(Applications!D1561),FIND(",",TRIM(Applications!D1561)&amp;",")+1,200))&amp;",")-1))),IFERROR(VLOOKUP(LOWER(TRIM(LEFT(TRIM(MID(TRIM(Applications!D1561),FIND(",",TRIM(Applications!D1561)&amp;",")+1,200)),FIND(",",TRIM(MID(TRIM(Applications!D1561),FIND(",",TRIM(Applications!D1561)&amp;",")+1,200))&amp;",")-1))),$U$2:$V$67,2,FALSE),"")))</f>
        <v/>
      </c>
      <c r="O1561" s="26">
        <f>IF(M1561="","",IF(N1561="",M1561,M1561&amp;", "&amp;N1561))</f>
        <v/>
      </c>
      <c r="P1561" s="26">
        <f>IF(O1561="","",IF(COUNTIF(O$2:O1561,O1561)=1,COUNTIF(O$2:O$2000,O1561)+(2001-ROW())/100000,""))</f>
        <v/>
      </c>
    </row>
    <row r="1562">
      <c r="A1562" s="26">
        <f>IF(AND(ISNUMBER(Applications!A1562),ISNUMBER(Applications!M1562),OR(UPPER(TRIM(Applications!I1562))="INTERVIEWING",UPPER(TRIM(Applications!I1562))="REJECTED",UPPER(TRIM(Applications!I1562))="OFFER")),IF(Applications!M1562&gt;=Applications!A1562,Applications!M1562-Applications!A1562,""),"")</f>
        <v/>
      </c>
      <c r="B1562" s="26">
        <f>IF(AND(D1562=1,ISNUMBER(Applications!A1562)),WEEKDAY(Applications!A1562),"")</f>
        <v/>
      </c>
      <c r="C1562" s="27">
        <f>IF(AND(D1562=1,ISNUMBER(Applications!A1562)),Applications!A1562-WEEKDAY(Applications!A1562,3),"")</f>
        <v/>
      </c>
      <c r="D1562" s="26">
        <f>IF(OR(UPPER(TRIM(Applications!I1562))="APPLIED",UPPER(TRIM(Applications!I1562))="INTERVIEWING",UPPER(TRIM(Applications!I1562))="REJECTED",UPPER(TRIM(Applications!I1562))="OFFER"),1,0)</f>
        <v/>
      </c>
      <c r="E1562" s="26">
        <f>IF(AND(ISNUMBER(Applications!M1562),OR(N(Applications!O1562)&gt;0,UPPER(TRIM(Applications!I1562))="INTERVIEWING",UPPER(TRIM(Applications!I1562))="OFFER")),Applications!M1562-WEEKDAY(Applications!M1562,3),"")</f>
        <v/>
      </c>
      <c r="F1562" s="26">
        <f>IF(AND(UPPER(TRIM(Applications!I1562))="SKIPPED",ISNUMBER(Applications!A1562)),Applications!A1562-WEEKDAY(Applications!A1562,3),"")</f>
        <v/>
      </c>
      <c r="G1562" s="26">
        <f>IF(AND(UPPER(TRIM(Applications!I1562))="BOOKMARKED",ISNUMBER(Applications!A1562)),Applications!A1562-WEEKDAY(Applications!A1562,3),"")</f>
        <v/>
      </c>
      <c r="H1562" s="26">
        <f>IF(AND(UPPER(TRIM(Applications!I1562))="NOT APPLIED",ISNUMBER(Applications!A1562)),Applications!A1562-WEEKDAY(Applications!A1562,3),"")</f>
        <v/>
      </c>
      <c r="I1562" s="26">
        <f>IF(AND(UPPER(TRIM(Applications!I1562))="REJECTED",ISNUMBER(Applications!M1562)),Applications!M1562-WEEKDAY(Applications!M1562,3),"")</f>
        <v/>
      </c>
      <c r="J1562" s="26">
        <f>IF(AND(UPPER(TRIM(Applications!I1562))="OFFER",ISNUMBER(Applications!M1562)),Applications!M1562-WEEKDAY(Applications!M1562,3),"")</f>
        <v/>
      </c>
      <c r="K1562" s="26">
        <f>IF(TRIM(Applications!J1562)="","",IFERROR(LOOKUP(2,1/ISNUMBER(SEARCH($R$2:$R$25,Applications!J1562)),$S$2:$S$25),""))</f>
        <v/>
      </c>
      <c r="L1562" s="26">
        <f>IF(K1562="","",IF(COUNTIF(K$2:K1562,K1562)=1,COUNTIF(K$2:K$2000,K1562)+(2001-ROW())/100000,""))</f>
        <v/>
      </c>
      <c r="M1562" s="26">
        <f>IF(TRIM(Applications!D1562)="","",TRIM(LEFT(TRIM(Applications!D1562),FIND(",",TRIM(Applications!D1562)&amp;",")-1)))</f>
        <v/>
      </c>
      <c r="N1562" s="26">
        <f>IF(M1562="","",IF(LEN(TRIM(LEFT(TRIM(MID(TRIM(Applications!D1562),FIND(",",TRIM(Applications!D1562)&amp;",")+1,200)),FIND(",",TRIM(MID(TRIM(Applications!D1562),FIND(",",TRIM(Applications!D1562)&amp;",")+1,200))&amp;",")-1)))=2,UPPER(TRIM(LEFT(TRIM(MID(TRIM(Applications!D1562),FIND(",",TRIM(Applications!D1562)&amp;",")+1,200)),FIND(",",TRIM(MID(TRIM(Applications!D1562),FIND(",",TRIM(Applications!D1562)&amp;",")+1,200))&amp;",")-1))),IFERROR(VLOOKUP(LOWER(TRIM(LEFT(TRIM(MID(TRIM(Applications!D1562),FIND(",",TRIM(Applications!D1562)&amp;",")+1,200)),FIND(",",TRIM(MID(TRIM(Applications!D1562),FIND(",",TRIM(Applications!D1562)&amp;",")+1,200))&amp;",")-1))),$U$2:$V$67,2,FALSE),"")))</f>
        <v/>
      </c>
      <c r="O1562" s="26">
        <f>IF(M1562="","",IF(N1562="",M1562,M1562&amp;", "&amp;N1562))</f>
        <v/>
      </c>
      <c r="P1562" s="26">
        <f>IF(O1562="","",IF(COUNTIF(O$2:O1562,O1562)=1,COUNTIF(O$2:O$2000,O1562)+(2001-ROW())/100000,""))</f>
        <v/>
      </c>
    </row>
    <row r="1563">
      <c r="A1563" s="26">
        <f>IF(AND(ISNUMBER(Applications!A1563),ISNUMBER(Applications!M1563),OR(UPPER(TRIM(Applications!I1563))="INTERVIEWING",UPPER(TRIM(Applications!I1563))="REJECTED",UPPER(TRIM(Applications!I1563))="OFFER")),IF(Applications!M1563&gt;=Applications!A1563,Applications!M1563-Applications!A1563,""),"")</f>
        <v/>
      </c>
      <c r="B1563" s="26">
        <f>IF(AND(D1563=1,ISNUMBER(Applications!A1563)),WEEKDAY(Applications!A1563),"")</f>
        <v/>
      </c>
      <c r="C1563" s="27">
        <f>IF(AND(D1563=1,ISNUMBER(Applications!A1563)),Applications!A1563-WEEKDAY(Applications!A1563,3),"")</f>
        <v/>
      </c>
      <c r="D1563" s="26">
        <f>IF(OR(UPPER(TRIM(Applications!I1563))="APPLIED",UPPER(TRIM(Applications!I1563))="INTERVIEWING",UPPER(TRIM(Applications!I1563))="REJECTED",UPPER(TRIM(Applications!I1563))="OFFER"),1,0)</f>
        <v/>
      </c>
      <c r="E1563" s="26">
        <f>IF(AND(ISNUMBER(Applications!M1563),OR(N(Applications!O1563)&gt;0,UPPER(TRIM(Applications!I1563))="INTERVIEWING",UPPER(TRIM(Applications!I1563))="OFFER")),Applications!M1563-WEEKDAY(Applications!M1563,3),"")</f>
        <v/>
      </c>
      <c r="F1563" s="26">
        <f>IF(AND(UPPER(TRIM(Applications!I1563))="SKIPPED",ISNUMBER(Applications!A1563)),Applications!A1563-WEEKDAY(Applications!A1563,3),"")</f>
        <v/>
      </c>
      <c r="G1563" s="26">
        <f>IF(AND(UPPER(TRIM(Applications!I1563))="BOOKMARKED",ISNUMBER(Applications!A1563)),Applications!A1563-WEEKDAY(Applications!A1563,3),"")</f>
        <v/>
      </c>
      <c r="H1563" s="26">
        <f>IF(AND(UPPER(TRIM(Applications!I1563))="NOT APPLIED",ISNUMBER(Applications!A1563)),Applications!A1563-WEEKDAY(Applications!A1563,3),"")</f>
        <v/>
      </c>
      <c r="I1563" s="26">
        <f>IF(AND(UPPER(TRIM(Applications!I1563))="REJECTED",ISNUMBER(Applications!M1563)),Applications!M1563-WEEKDAY(Applications!M1563,3),"")</f>
        <v/>
      </c>
      <c r="J1563" s="26">
        <f>IF(AND(UPPER(TRIM(Applications!I1563))="OFFER",ISNUMBER(Applications!M1563)),Applications!M1563-WEEKDAY(Applications!M1563,3),"")</f>
        <v/>
      </c>
      <c r="K1563" s="26">
        <f>IF(TRIM(Applications!J1563)="","",IFERROR(LOOKUP(2,1/ISNUMBER(SEARCH($R$2:$R$25,Applications!J1563)),$S$2:$S$25),""))</f>
        <v/>
      </c>
      <c r="L1563" s="26">
        <f>IF(K1563="","",IF(COUNTIF(K$2:K1563,K1563)=1,COUNTIF(K$2:K$2000,K1563)+(2001-ROW())/100000,""))</f>
        <v/>
      </c>
      <c r="M1563" s="26">
        <f>IF(TRIM(Applications!D1563)="","",TRIM(LEFT(TRIM(Applications!D1563),FIND(",",TRIM(Applications!D1563)&amp;",")-1)))</f>
        <v/>
      </c>
      <c r="N1563" s="26">
        <f>IF(M1563="","",IF(LEN(TRIM(LEFT(TRIM(MID(TRIM(Applications!D1563),FIND(",",TRIM(Applications!D1563)&amp;",")+1,200)),FIND(",",TRIM(MID(TRIM(Applications!D1563),FIND(",",TRIM(Applications!D1563)&amp;",")+1,200))&amp;",")-1)))=2,UPPER(TRIM(LEFT(TRIM(MID(TRIM(Applications!D1563),FIND(",",TRIM(Applications!D1563)&amp;",")+1,200)),FIND(",",TRIM(MID(TRIM(Applications!D1563),FIND(",",TRIM(Applications!D1563)&amp;",")+1,200))&amp;",")-1))),IFERROR(VLOOKUP(LOWER(TRIM(LEFT(TRIM(MID(TRIM(Applications!D1563),FIND(",",TRIM(Applications!D1563)&amp;",")+1,200)),FIND(",",TRIM(MID(TRIM(Applications!D1563),FIND(",",TRIM(Applications!D1563)&amp;",")+1,200))&amp;",")-1))),$U$2:$V$67,2,FALSE),"")))</f>
        <v/>
      </c>
      <c r="O1563" s="26">
        <f>IF(M1563="","",IF(N1563="",M1563,M1563&amp;", "&amp;N1563))</f>
        <v/>
      </c>
      <c r="P1563" s="26">
        <f>IF(O1563="","",IF(COUNTIF(O$2:O1563,O1563)=1,COUNTIF(O$2:O$2000,O1563)+(2001-ROW())/100000,""))</f>
        <v/>
      </c>
    </row>
    <row r="1564">
      <c r="A1564" s="26">
        <f>IF(AND(ISNUMBER(Applications!A1564),ISNUMBER(Applications!M1564),OR(UPPER(TRIM(Applications!I1564))="INTERVIEWING",UPPER(TRIM(Applications!I1564))="REJECTED",UPPER(TRIM(Applications!I1564))="OFFER")),IF(Applications!M1564&gt;=Applications!A1564,Applications!M1564-Applications!A1564,""),"")</f>
        <v/>
      </c>
      <c r="B1564" s="26">
        <f>IF(AND(D1564=1,ISNUMBER(Applications!A1564)),WEEKDAY(Applications!A1564),"")</f>
        <v/>
      </c>
      <c r="C1564" s="27">
        <f>IF(AND(D1564=1,ISNUMBER(Applications!A1564)),Applications!A1564-WEEKDAY(Applications!A1564,3),"")</f>
        <v/>
      </c>
      <c r="D1564" s="26">
        <f>IF(OR(UPPER(TRIM(Applications!I1564))="APPLIED",UPPER(TRIM(Applications!I1564))="INTERVIEWING",UPPER(TRIM(Applications!I1564))="REJECTED",UPPER(TRIM(Applications!I1564))="OFFER"),1,0)</f>
        <v/>
      </c>
      <c r="E1564" s="26">
        <f>IF(AND(ISNUMBER(Applications!M1564),OR(N(Applications!O1564)&gt;0,UPPER(TRIM(Applications!I1564))="INTERVIEWING",UPPER(TRIM(Applications!I1564))="OFFER")),Applications!M1564-WEEKDAY(Applications!M1564,3),"")</f>
        <v/>
      </c>
      <c r="F1564" s="26">
        <f>IF(AND(UPPER(TRIM(Applications!I1564))="SKIPPED",ISNUMBER(Applications!A1564)),Applications!A1564-WEEKDAY(Applications!A1564,3),"")</f>
        <v/>
      </c>
      <c r="G1564" s="26">
        <f>IF(AND(UPPER(TRIM(Applications!I1564))="BOOKMARKED",ISNUMBER(Applications!A1564)),Applications!A1564-WEEKDAY(Applications!A1564,3),"")</f>
        <v/>
      </c>
      <c r="H1564" s="26">
        <f>IF(AND(UPPER(TRIM(Applications!I1564))="NOT APPLIED",ISNUMBER(Applications!A1564)),Applications!A1564-WEEKDAY(Applications!A1564,3),"")</f>
        <v/>
      </c>
      <c r="I1564" s="26">
        <f>IF(AND(UPPER(TRIM(Applications!I1564))="REJECTED",ISNUMBER(Applications!M1564)),Applications!M1564-WEEKDAY(Applications!M1564,3),"")</f>
        <v/>
      </c>
      <c r="J1564" s="26">
        <f>IF(AND(UPPER(TRIM(Applications!I1564))="OFFER",ISNUMBER(Applications!M1564)),Applications!M1564-WEEKDAY(Applications!M1564,3),"")</f>
        <v/>
      </c>
      <c r="K1564" s="26">
        <f>IF(TRIM(Applications!J1564)="","",IFERROR(LOOKUP(2,1/ISNUMBER(SEARCH($R$2:$R$25,Applications!J1564)),$S$2:$S$25),""))</f>
        <v/>
      </c>
      <c r="L1564" s="26">
        <f>IF(K1564="","",IF(COUNTIF(K$2:K1564,K1564)=1,COUNTIF(K$2:K$2000,K1564)+(2001-ROW())/100000,""))</f>
        <v/>
      </c>
      <c r="M1564" s="26">
        <f>IF(TRIM(Applications!D1564)="","",TRIM(LEFT(TRIM(Applications!D1564),FIND(",",TRIM(Applications!D1564)&amp;",")-1)))</f>
        <v/>
      </c>
      <c r="N1564" s="26">
        <f>IF(M1564="","",IF(LEN(TRIM(LEFT(TRIM(MID(TRIM(Applications!D1564),FIND(",",TRIM(Applications!D1564)&amp;",")+1,200)),FIND(",",TRIM(MID(TRIM(Applications!D1564),FIND(",",TRIM(Applications!D1564)&amp;",")+1,200))&amp;",")-1)))=2,UPPER(TRIM(LEFT(TRIM(MID(TRIM(Applications!D1564),FIND(",",TRIM(Applications!D1564)&amp;",")+1,200)),FIND(",",TRIM(MID(TRIM(Applications!D1564),FIND(",",TRIM(Applications!D1564)&amp;",")+1,200))&amp;",")-1))),IFERROR(VLOOKUP(LOWER(TRIM(LEFT(TRIM(MID(TRIM(Applications!D1564),FIND(",",TRIM(Applications!D1564)&amp;",")+1,200)),FIND(",",TRIM(MID(TRIM(Applications!D1564),FIND(",",TRIM(Applications!D1564)&amp;",")+1,200))&amp;",")-1))),$U$2:$V$67,2,FALSE),"")))</f>
        <v/>
      </c>
      <c r="O1564" s="26">
        <f>IF(M1564="","",IF(N1564="",M1564,M1564&amp;", "&amp;N1564))</f>
        <v/>
      </c>
      <c r="P1564" s="26">
        <f>IF(O1564="","",IF(COUNTIF(O$2:O1564,O1564)=1,COUNTIF(O$2:O$2000,O1564)+(2001-ROW())/100000,""))</f>
        <v/>
      </c>
    </row>
    <row r="1565">
      <c r="A1565" s="26">
        <f>IF(AND(ISNUMBER(Applications!A1565),ISNUMBER(Applications!M1565),OR(UPPER(TRIM(Applications!I1565))="INTERVIEWING",UPPER(TRIM(Applications!I1565))="REJECTED",UPPER(TRIM(Applications!I1565))="OFFER")),IF(Applications!M1565&gt;=Applications!A1565,Applications!M1565-Applications!A1565,""),"")</f>
        <v/>
      </c>
      <c r="B1565" s="26">
        <f>IF(AND(D1565=1,ISNUMBER(Applications!A1565)),WEEKDAY(Applications!A1565),"")</f>
        <v/>
      </c>
      <c r="C1565" s="27">
        <f>IF(AND(D1565=1,ISNUMBER(Applications!A1565)),Applications!A1565-WEEKDAY(Applications!A1565,3),"")</f>
        <v/>
      </c>
      <c r="D1565" s="26">
        <f>IF(OR(UPPER(TRIM(Applications!I1565))="APPLIED",UPPER(TRIM(Applications!I1565))="INTERVIEWING",UPPER(TRIM(Applications!I1565))="REJECTED",UPPER(TRIM(Applications!I1565))="OFFER"),1,0)</f>
        <v/>
      </c>
      <c r="E1565" s="26">
        <f>IF(AND(ISNUMBER(Applications!M1565),OR(N(Applications!O1565)&gt;0,UPPER(TRIM(Applications!I1565))="INTERVIEWING",UPPER(TRIM(Applications!I1565))="OFFER")),Applications!M1565-WEEKDAY(Applications!M1565,3),"")</f>
        <v/>
      </c>
      <c r="F1565" s="26">
        <f>IF(AND(UPPER(TRIM(Applications!I1565))="SKIPPED",ISNUMBER(Applications!A1565)),Applications!A1565-WEEKDAY(Applications!A1565,3),"")</f>
        <v/>
      </c>
      <c r="G1565" s="26">
        <f>IF(AND(UPPER(TRIM(Applications!I1565))="BOOKMARKED",ISNUMBER(Applications!A1565)),Applications!A1565-WEEKDAY(Applications!A1565,3),"")</f>
        <v/>
      </c>
      <c r="H1565" s="26">
        <f>IF(AND(UPPER(TRIM(Applications!I1565))="NOT APPLIED",ISNUMBER(Applications!A1565)),Applications!A1565-WEEKDAY(Applications!A1565,3),"")</f>
        <v/>
      </c>
      <c r="I1565" s="26">
        <f>IF(AND(UPPER(TRIM(Applications!I1565))="REJECTED",ISNUMBER(Applications!M1565)),Applications!M1565-WEEKDAY(Applications!M1565,3),"")</f>
        <v/>
      </c>
      <c r="J1565" s="26">
        <f>IF(AND(UPPER(TRIM(Applications!I1565))="OFFER",ISNUMBER(Applications!M1565)),Applications!M1565-WEEKDAY(Applications!M1565,3),"")</f>
        <v/>
      </c>
      <c r="K1565" s="26">
        <f>IF(TRIM(Applications!J1565)="","",IFERROR(LOOKUP(2,1/ISNUMBER(SEARCH($R$2:$R$25,Applications!J1565)),$S$2:$S$25),""))</f>
        <v/>
      </c>
      <c r="L1565" s="26">
        <f>IF(K1565="","",IF(COUNTIF(K$2:K1565,K1565)=1,COUNTIF(K$2:K$2000,K1565)+(2001-ROW())/100000,""))</f>
        <v/>
      </c>
      <c r="M1565" s="26">
        <f>IF(TRIM(Applications!D1565)="","",TRIM(LEFT(TRIM(Applications!D1565),FIND(",",TRIM(Applications!D1565)&amp;",")-1)))</f>
        <v/>
      </c>
      <c r="N1565" s="26">
        <f>IF(M1565="","",IF(LEN(TRIM(LEFT(TRIM(MID(TRIM(Applications!D1565),FIND(",",TRIM(Applications!D1565)&amp;",")+1,200)),FIND(",",TRIM(MID(TRIM(Applications!D1565),FIND(",",TRIM(Applications!D1565)&amp;",")+1,200))&amp;",")-1)))=2,UPPER(TRIM(LEFT(TRIM(MID(TRIM(Applications!D1565),FIND(",",TRIM(Applications!D1565)&amp;",")+1,200)),FIND(",",TRIM(MID(TRIM(Applications!D1565),FIND(",",TRIM(Applications!D1565)&amp;",")+1,200))&amp;",")-1))),IFERROR(VLOOKUP(LOWER(TRIM(LEFT(TRIM(MID(TRIM(Applications!D1565),FIND(",",TRIM(Applications!D1565)&amp;",")+1,200)),FIND(",",TRIM(MID(TRIM(Applications!D1565),FIND(",",TRIM(Applications!D1565)&amp;",")+1,200))&amp;",")-1))),$U$2:$V$67,2,FALSE),"")))</f>
        <v/>
      </c>
      <c r="O1565" s="26">
        <f>IF(M1565="","",IF(N1565="",M1565,M1565&amp;", "&amp;N1565))</f>
        <v/>
      </c>
      <c r="P1565" s="26">
        <f>IF(O1565="","",IF(COUNTIF(O$2:O1565,O1565)=1,COUNTIF(O$2:O$2000,O1565)+(2001-ROW())/100000,""))</f>
        <v/>
      </c>
    </row>
    <row r="1566">
      <c r="A1566" s="26">
        <f>IF(AND(ISNUMBER(Applications!A1566),ISNUMBER(Applications!M1566),OR(UPPER(TRIM(Applications!I1566))="INTERVIEWING",UPPER(TRIM(Applications!I1566))="REJECTED",UPPER(TRIM(Applications!I1566))="OFFER")),IF(Applications!M1566&gt;=Applications!A1566,Applications!M1566-Applications!A1566,""),"")</f>
        <v/>
      </c>
      <c r="B1566" s="26">
        <f>IF(AND(D1566=1,ISNUMBER(Applications!A1566)),WEEKDAY(Applications!A1566),"")</f>
        <v/>
      </c>
      <c r="C1566" s="27">
        <f>IF(AND(D1566=1,ISNUMBER(Applications!A1566)),Applications!A1566-WEEKDAY(Applications!A1566,3),"")</f>
        <v/>
      </c>
      <c r="D1566" s="26">
        <f>IF(OR(UPPER(TRIM(Applications!I1566))="APPLIED",UPPER(TRIM(Applications!I1566))="INTERVIEWING",UPPER(TRIM(Applications!I1566))="REJECTED",UPPER(TRIM(Applications!I1566))="OFFER"),1,0)</f>
        <v/>
      </c>
      <c r="E1566" s="26">
        <f>IF(AND(ISNUMBER(Applications!M1566),OR(N(Applications!O1566)&gt;0,UPPER(TRIM(Applications!I1566))="INTERVIEWING",UPPER(TRIM(Applications!I1566))="OFFER")),Applications!M1566-WEEKDAY(Applications!M1566,3),"")</f>
        <v/>
      </c>
      <c r="F1566" s="26">
        <f>IF(AND(UPPER(TRIM(Applications!I1566))="SKIPPED",ISNUMBER(Applications!A1566)),Applications!A1566-WEEKDAY(Applications!A1566,3),"")</f>
        <v/>
      </c>
      <c r="G1566" s="26">
        <f>IF(AND(UPPER(TRIM(Applications!I1566))="BOOKMARKED",ISNUMBER(Applications!A1566)),Applications!A1566-WEEKDAY(Applications!A1566,3),"")</f>
        <v/>
      </c>
      <c r="H1566" s="26">
        <f>IF(AND(UPPER(TRIM(Applications!I1566))="NOT APPLIED",ISNUMBER(Applications!A1566)),Applications!A1566-WEEKDAY(Applications!A1566,3),"")</f>
        <v/>
      </c>
      <c r="I1566" s="26">
        <f>IF(AND(UPPER(TRIM(Applications!I1566))="REJECTED",ISNUMBER(Applications!M1566)),Applications!M1566-WEEKDAY(Applications!M1566,3),"")</f>
        <v/>
      </c>
      <c r="J1566" s="26">
        <f>IF(AND(UPPER(TRIM(Applications!I1566))="OFFER",ISNUMBER(Applications!M1566)),Applications!M1566-WEEKDAY(Applications!M1566,3),"")</f>
        <v/>
      </c>
      <c r="K1566" s="26">
        <f>IF(TRIM(Applications!J1566)="","",IFERROR(LOOKUP(2,1/ISNUMBER(SEARCH($R$2:$R$25,Applications!J1566)),$S$2:$S$25),""))</f>
        <v/>
      </c>
      <c r="L1566" s="26">
        <f>IF(K1566="","",IF(COUNTIF(K$2:K1566,K1566)=1,COUNTIF(K$2:K$2000,K1566)+(2001-ROW())/100000,""))</f>
        <v/>
      </c>
      <c r="M1566" s="26">
        <f>IF(TRIM(Applications!D1566)="","",TRIM(LEFT(TRIM(Applications!D1566),FIND(",",TRIM(Applications!D1566)&amp;",")-1)))</f>
        <v/>
      </c>
      <c r="N1566" s="26">
        <f>IF(M1566="","",IF(LEN(TRIM(LEFT(TRIM(MID(TRIM(Applications!D1566),FIND(",",TRIM(Applications!D1566)&amp;",")+1,200)),FIND(",",TRIM(MID(TRIM(Applications!D1566),FIND(",",TRIM(Applications!D1566)&amp;",")+1,200))&amp;",")-1)))=2,UPPER(TRIM(LEFT(TRIM(MID(TRIM(Applications!D1566),FIND(",",TRIM(Applications!D1566)&amp;",")+1,200)),FIND(",",TRIM(MID(TRIM(Applications!D1566),FIND(",",TRIM(Applications!D1566)&amp;",")+1,200))&amp;",")-1))),IFERROR(VLOOKUP(LOWER(TRIM(LEFT(TRIM(MID(TRIM(Applications!D1566),FIND(",",TRIM(Applications!D1566)&amp;",")+1,200)),FIND(",",TRIM(MID(TRIM(Applications!D1566),FIND(",",TRIM(Applications!D1566)&amp;",")+1,200))&amp;",")-1))),$U$2:$V$67,2,FALSE),"")))</f>
        <v/>
      </c>
      <c r="O1566" s="26">
        <f>IF(M1566="","",IF(N1566="",M1566,M1566&amp;", "&amp;N1566))</f>
        <v/>
      </c>
      <c r="P1566" s="26">
        <f>IF(O1566="","",IF(COUNTIF(O$2:O1566,O1566)=1,COUNTIF(O$2:O$2000,O1566)+(2001-ROW())/100000,""))</f>
        <v/>
      </c>
    </row>
    <row r="1567">
      <c r="A1567" s="26">
        <f>IF(AND(ISNUMBER(Applications!A1567),ISNUMBER(Applications!M1567),OR(UPPER(TRIM(Applications!I1567))="INTERVIEWING",UPPER(TRIM(Applications!I1567))="REJECTED",UPPER(TRIM(Applications!I1567))="OFFER")),IF(Applications!M1567&gt;=Applications!A1567,Applications!M1567-Applications!A1567,""),"")</f>
        <v/>
      </c>
      <c r="B1567" s="26">
        <f>IF(AND(D1567=1,ISNUMBER(Applications!A1567)),WEEKDAY(Applications!A1567),"")</f>
        <v/>
      </c>
      <c r="C1567" s="27">
        <f>IF(AND(D1567=1,ISNUMBER(Applications!A1567)),Applications!A1567-WEEKDAY(Applications!A1567,3),"")</f>
        <v/>
      </c>
      <c r="D1567" s="26">
        <f>IF(OR(UPPER(TRIM(Applications!I1567))="APPLIED",UPPER(TRIM(Applications!I1567))="INTERVIEWING",UPPER(TRIM(Applications!I1567))="REJECTED",UPPER(TRIM(Applications!I1567))="OFFER"),1,0)</f>
        <v/>
      </c>
      <c r="E1567" s="26">
        <f>IF(AND(ISNUMBER(Applications!M1567),OR(N(Applications!O1567)&gt;0,UPPER(TRIM(Applications!I1567))="INTERVIEWING",UPPER(TRIM(Applications!I1567))="OFFER")),Applications!M1567-WEEKDAY(Applications!M1567,3),"")</f>
        <v/>
      </c>
      <c r="F1567" s="26">
        <f>IF(AND(UPPER(TRIM(Applications!I1567))="SKIPPED",ISNUMBER(Applications!A1567)),Applications!A1567-WEEKDAY(Applications!A1567,3),"")</f>
        <v/>
      </c>
      <c r="G1567" s="26">
        <f>IF(AND(UPPER(TRIM(Applications!I1567))="BOOKMARKED",ISNUMBER(Applications!A1567)),Applications!A1567-WEEKDAY(Applications!A1567,3),"")</f>
        <v/>
      </c>
      <c r="H1567" s="26">
        <f>IF(AND(UPPER(TRIM(Applications!I1567))="NOT APPLIED",ISNUMBER(Applications!A1567)),Applications!A1567-WEEKDAY(Applications!A1567,3),"")</f>
        <v/>
      </c>
      <c r="I1567" s="26">
        <f>IF(AND(UPPER(TRIM(Applications!I1567))="REJECTED",ISNUMBER(Applications!M1567)),Applications!M1567-WEEKDAY(Applications!M1567,3),"")</f>
        <v/>
      </c>
      <c r="J1567" s="26">
        <f>IF(AND(UPPER(TRIM(Applications!I1567))="OFFER",ISNUMBER(Applications!M1567)),Applications!M1567-WEEKDAY(Applications!M1567,3),"")</f>
        <v/>
      </c>
      <c r="K1567" s="26">
        <f>IF(TRIM(Applications!J1567)="","",IFERROR(LOOKUP(2,1/ISNUMBER(SEARCH($R$2:$R$25,Applications!J1567)),$S$2:$S$25),""))</f>
        <v/>
      </c>
      <c r="L1567" s="26">
        <f>IF(K1567="","",IF(COUNTIF(K$2:K1567,K1567)=1,COUNTIF(K$2:K$2000,K1567)+(2001-ROW())/100000,""))</f>
        <v/>
      </c>
      <c r="M1567" s="26">
        <f>IF(TRIM(Applications!D1567)="","",TRIM(LEFT(TRIM(Applications!D1567),FIND(",",TRIM(Applications!D1567)&amp;",")-1)))</f>
        <v/>
      </c>
      <c r="N1567" s="26">
        <f>IF(M1567="","",IF(LEN(TRIM(LEFT(TRIM(MID(TRIM(Applications!D1567),FIND(",",TRIM(Applications!D1567)&amp;",")+1,200)),FIND(",",TRIM(MID(TRIM(Applications!D1567),FIND(",",TRIM(Applications!D1567)&amp;",")+1,200))&amp;",")-1)))=2,UPPER(TRIM(LEFT(TRIM(MID(TRIM(Applications!D1567),FIND(",",TRIM(Applications!D1567)&amp;",")+1,200)),FIND(",",TRIM(MID(TRIM(Applications!D1567),FIND(",",TRIM(Applications!D1567)&amp;",")+1,200))&amp;",")-1))),IFERROR(VLOOKUP(LOWER(TRIM(LEFT(TRIM(MID(TRIM(Applications!D1567),FIND(",",TRIM(Applications!D1567)&amp;",")+1,200)),FIND(",",TRIM(MID(TRIM(Applications!D1567),FIND(",",TRIM(Applications!D1567)&amp;",")+1,200))&amp;",")-1))),$U$2:$V$67,2,FALSE),"")))</f>
        <v/>
      </c>
      <c r="O1567" s="26">
        <f>IF(M1567="","",IF(N1567="",M1567,M1567&amp;", "&amp;N1567))</f>
        <v/>
      </c>
      <c r="P1567" s="26">
        <f>IF(O1567="","",IF(COUNTIF(O$2:O1567,O1567)=1,COUNTIF(O$2:O$2000,O1567)+(2001-ROW())/100000,""))</f>
        <v/>
      </c>
    </row>
    <row r="1568">
      <c r="A1568" s="26">
        <f>IF(AND(ISNUMBER(Applications!A1568),ISNUMBER(Applications!M1568),OR(UPPER(TRIM(Applications!I1568))="INTERVIEWING",UPPER(TRIM(Applications!I1568))="REJECTED",UPPER(TRIM(Applications!I1568))="OFFER")),IF(Applications!M1568&gt;=Applications!A1568,Applications!M1568-Applications!A1568,""),"")</f>
        <v/>
      </c>
      <c r="B1568" s="26">
        <f>IF(AND(D1568=1,ISNUMBER(Applications!A1568)),WEEKDAY(Applications!A1568),"")</f>
        <v/>
      </c>
      <c r="C1568" s="27">
        <f>IF(AND(D1568=1,ISNUMBER(Applications!A1568)),Applications!A1568-WEEKDAY(Applications!A1568,3),"")</f>
        <v/>
      </c>
      <c r="D1568" s="26">
        <f>IF(OR(UPPER(TRIM(Applications!I1568))="APPLIED",UPPER(TRIM(Applications!I1568))="INTERVIEWING",UPPER(TRIM(Applications!I1568))="REJECTED",UPPER(TRIM(Applications!I1568))="OFFER"),1,0)</f>
        <v/>
      </c>
      <c r="E1568" s="26">
        <f>IF(AND(ISNUMBER(Applications!M1568),OR(N(Applications!O1568)&gt;0,UPPER(TRIM(Applications!I1568))="INTERVIEWING",UPPER(TRIM(Applications!I1568))="OFFER")),Applications!M1568-WEEKDAY(Applications!M1568,3),"")</f>
        <v/>
      </c>
      <c r="F1568" s="26">
        <f>IF(AND(UPPER(TRIM(Applications!I1568))="SKIPPED",ISNUMBER(Applications!A1568)),Applications!A1568-WEEKDAY(Applications!A1568,3),"")</f>
        <v/>
      </c>
      <c r="G1568" s="26">
        <f>IF(AND(UPPER(TRIM(Applications!I1568))="BOOKMARKED",ISNUMBER(Applications!A1568)),Applications!A1568-WEEKDAY(Applications!A1568,3),"")</f>
        <v/>
      </c>
      <c r="H1568" s="26">
        <f>IF(AND(UPPER(TRIM(Applications!I1568))="NOT APPLIED",ISNUMBER(Applications!A1568)),Applications!A1568-WEEKDAY(Applications!A1568,3),"")</f>
        <v/>
      </c>
      <c r="I1568" s="26">
        <f>IF(AND(UPPER(TRIM(Applications!I1568))="REJECTED",ISNUMBER(Applications!M1568)),Applications!M1568-WEEKDAY(Applications!M1568,3),"")</f>
        <v/>
      </c>
      <c r="J1568" s="26">
        <f>IF(AND(UPPER(TRIM(Applications!I1568))="OFFER",ISNUMBER(Applications!M1568)),Applications!M1568-WEEKDAY(Applications!M1568,3),"")</f>
        <v/>
      </c>
      <c r="K1568" s="26">
        <f>IF(TRIM(Applications!J1568)="","",IFERROR(LOOKUP(2,1/ISNUMBER(SEARCH($R$2:$R$25,Applications!J1568)),$S$2:$S$25),""))</f>
        <v/>
      </c>
      <c r="L1568" s="26">
        <f>IF(K1568="","",IF(COUNTIF(K$2:K1568,K1568)=1,COUNTIF(K$2:K$2000,K1568)+(2001-ROW())/100000,""))</f>
        <v/>
      </c>
      <c r="M1568" s="26">
        <f>IF(TRIM(Applications!D1568)="","",TRIM(LEFT(TRIM(Applications!D1568),FIND(",",TRIM(Applications!D1568)&amp;",")-1)))</f>
        <v/>
      </c>
      <c r="N1568" s="26">
        <f>IF(M1568="","",IF(LEN(TRIM(LEFT(TRIM(MID(TRIM(Applications!D1568),FIND(",",TRIM(Applications!D1568)&amp;",")+1,200)),FIND(",",TRIM(MID(TRIM(Applications!D1568),FIND(",",TRIM(Applications!D1568)&amp;",")+1,200))&amp;",")-1)))=2,UPPER(TRIM(LEFT(TRIM(MID(TRIM(Applications!D1568),FIND(",",TRIM(Applications!D1568)&amp;",")+1,200)),FIND(",",TRIM(MID(TRIM(Applications!D1568),FIND(",",TRIM(Applications!D1568)&amp;",")+1,200))&amp;",")-1))),IFERROR(VLOOKUP(LOWER(TRIM(LEFT(TRIM(MID(TRIM(Applications!D1568),FIND(",",TRIM(Applications!D1568)&amp;",")+1,200)),FIND(",",TRIM(MID(TRIM(Applications!D1568),FIND(",",TRIM(Applications!D1568)&amp;",")+1,200))&amp;",")-1))),$U$2:$V$67,2,FALSE),"")))</f>
        <v/>
      </c>
      <c r="O1568" s="26">
        <f>IF(M1568="","",IF(N1568="",M1568,M1568&amp;", "&amp;N1568))</f>
        <v/>
      </c>
      <c r="P1568" s="26">
        <f>IF(O1568="","",IF(COUNTIF(O$2:O1568,O1568)=1,COUNTIF(O$2:O$2000,O1568)+(2001-ROW())/100000,""))</f>
        <v/>
      </c>
    </row>
    <row r="1569">
      <c r="A1569" s="26">
        <f>IF(AND(ISNUMBER(Applications!A1569),ISNUMBER(Applications!M1569),OR(UPPER(TRIM(Applications!I1569))="INTERVIEWING",UPPER(TRIM(Applications!I1569))="REJECTED",UPPER(TRIM(Applications!I1569))="OFFER")),IF(Applications!M1569&gt;=Applications!A1569,Applications!M1569-Applications!A1569,""),"")</f>
        <v/>
      </c>
      <c r="B1569" s="26">
        <f>IF(AND(D1569=1,ISNUMBER(Applications!A1569)),WEEKDAY(Applications!A1569),"")</f>
        <v/>
      </c>
      <c r="C1569" s="27">
        <f>IF(AND(D1569=1,ISNUMBER(Applications!A1569)),Applications!A1569-WEEKDAY(Applications!A1569,3),"")</f>
        <v/>
      </c>
      <c r="D1569" s="26">
        <f>IF(OR(UPPER(TRIM(Applications!I1569))="APPLIED",UPPER(TRIM(Applications!I1569))="INTERVIEWING",UPPER(TRIM(Applications!I1569))="REJECTED",UPPER(TRIM(Applications!I1569))="OFFER"),1,0)</f>
        <v/>
      </c>
      <c r="E1569" s="26">
        <f>IF(AND(ISNUMBER(Applications!M1569),OR(N(Applications!O1569)&gt;0,UPPER(TRIM(Applications!I1569))="INTERVIEWING",UPPER(TRIM(Applications!I1569))="OFFER")),Applications!M1569-WEEKDAY(Applications!M1569,3),"")</f>
        <v/>
      </c>
      <c r="F1569" s="26">
        <f>IF(AND(UPPER(TRIM(Applications!I1569))="SKIPPED",ISNUMBER(Applications!A1569)),Applications!A1569-WEEKDAY(Applications!A1569,3),"")</f>
        <v/>
      </c>
      <c r="G1569" s="26">
        <f>IF(AND(UPPER(TRIM(Applications!I1569))="BOOKMARKED",ISNUMBER(Applications!A1569)),Applications!A1569-WEEKDAY(Applications!A1569,3),"")</f>
        <v/>
      </c>
      <c r="H1569" s="26">
        <f>IF(AND(UPPER(TRIM(Applications!I1569))="NOT APPLIED",ISNUMBER(Applications!A1569)),Applications!A1569-WEEKDAY(Applications!A1569,3),"")</f>
        <v/>
      </c>
      <c r="I1569" s="26">
        <f>IF(AND(UPPER(TRIM(Applications!I1569))="REJECTED",ISNUMBER(Applications!M1569)),Applications!M1569-WEEKDAY(Applications!M1569,3),"")</f>
        <v/>
      </c>
      <c r="J1569" s="26">
        <f>IF(AND(UPPER(TRIM(Applications!I1569))="OFFER",ISNUMBER(Applications!M1569)),Applications!M1569-WEEKDAY(Applications!M1569,3),"")</f>
        <v/>
      </c>
      <c r="K1569" s="26">
        <f>IF(TRIM(Applications!J1569)="","",IFERROR(LOOKUP(2,1/ISNUMBER(SEARCH($R$2:$R$25,Applications!J1569)),$S$2:$S$25),""))</f>
        <v/>
      </c>
      <c r="L1569" s="26">
        <f>IF(K1569="","",IF(COUNTIF(K$2:K1569,K1569)=1,COUNTIF(K$2:K$2000,K1569)+(2001-ROW())/100000,""))</f>
        <v/>
      </c>
      <c r="M1569" s="26">
        <f>IF(TRIM(Applications!D1569)="","",TRIM(LEFT(TRIM(Applications!D1569),FIND(",",TRIM(Applications!D1569)&amp;",")-1)))</f>
        <v/>
      </c>
      <c r="N1569" s="26">
        <f>IF(M1569="","",IF(LEN(TRIM(LEFT(TRIM(MID(TRIM(Applications!D1569),FIND(",",TRIM(Applications!D1569)&amp;",")+1,200)),FIND(",",TRIM(MID(TRIM(Applications!D1569),FIND(",",TRIM(Applications!D1569)&amp;",")+1,200))&amp;",")-1)))=2,UPPER(TRIM(LEFT(TRIM(MID(TRIM(Applications!D1569),FIND(",",TRIM(Applications!D1569)&amp;",")+1,200)),FIND(",",TRIM(MID(TRIM(Applications!D1569),FIND(",",TRIM(Applications!D1569)&amp;",")+1,200))&amp;",")-1))),IFERROR(VLOOKUP(LOWER(TRIM(LEFT(TRIM(MID(TRIM(Applications!D1569),FIND(",",TRIM(Applications!D1569)&amp;",")+1,200)),FIND(",",TRIM(MID(TRIM(Applications!D1569),FIND(",",TRIM(Applications!D1569)&amp;",")+1,200))&amp;",")-1))),$U$2:$V$67,2,FALSE),"")))</f>
        <v/>
      </c>
      <c r="O1569" s="26">
        <f>IF(M1569="","",IF(N1569="",M1569,M1569&amp;", "&amp;N1569))</f>
        <v/>
      </c>
      <c r="P1569" s="26">
        <f>IF(O1569="","",IF(COUNTIF(O$2:O1569,O1569)=1,COUNTIF(O$2:O$2000,O1569)+(2001-ROW())/100000,""))</f>
        <v/>
      </c>
    </row>
    <row r="1570">
      <c r="A1570" s="26">
        <f>IF(AND(ISNUMBER(Applications!A1570),ISNUMBER(Applications!M1570),OR(UPPER(TRIM(Applications!I1570))="INTERVIEWING",UPPER(TRIM(Applications!I1570))="REJECTED",UPPER(TRIM(Applications!I1570))="OFFER")),IF(Applications!M1570&gt;=Applications!A1570,Applications!M1570-Applications!A1570,""),"")</f>
        <v/>
      </c>
      <c r="B1570" s="26">
        <f>IF(AND(D1570=1,ISNUMBER(Applications!A1570)),WEEKDAY(Applications!A1570),"")</f>
        <v/>
      </c>
      <c r="C1570" s="27">
        <f>IF(AND(D1570=1,ISNUMBER(Applications!A1570)),Applications!A1570-WEEKDAY(Applications!A1570,3),"")</f>
        <v/>
      </c>
      <c r="D1570" s="26">
        <f>IF(OR(UPPER(TRIM(Applications!I1570))="APPLIED",UPPER(TRIM(Applications!I1570))="INTERVIEWING",UPPER(TRIM(Applications!I1570))="REJECTED",UPPER(TRIM(Applications!I1570))="OFFER"),1,0)</f>
        <v/>
      </c>
      <c r="E1570" s="26">
        <f>IF(AND(ISNUMBER(Applications!M1570),OR(N(Applications!O1570)&gt;0,UPPER(TRIM(Applications!I1570))="INTERVIEWING",UPPER(TRIM(Applications!I1570))="OFFER")),Applications!M1570-WEEKDAY(Applications!M1570,3),"")</f>
        <v/>
      </c>
      <c r="F1570" s="26">
        <f>IF(AND(UPPER(TRIM(Applications!I1570))="SKIPPED",ISNUMBER(Applications!A1570)),Applications!A1570-WEEKDAY(Applications!A1570,3),"")</f>
        <v/>
      </c>
      <c r="G1570" s="26">
        <f>IF(AND(UPPER(TRIM(Applications!I1570))="BOOKMARKED",ISNUMBER(Applications!A1570)),Applications!A1570-WEEKDAY(Applications!A1570,3),"")</f>
        <v/>
      </c>
      <c r="H1570" s="26">
        <f>IF(AND(UPPER(TRIM(Applications!I1570))="NOT APPLIED",ISNUMBER(Applications!A1570)),Applications!A1570-WEEKDAY(Applications!A1570,3),"")</f>
        <v/>
      </c>
      <c r="I1570" s="26">
        <f>IF(AND(UPPER(TRIM(Applications!I1570))="REJECTED",ISNUMBER(Applications!M1570)),Applications!M1570-WEEKDAY(Applications!M1570,3),"")</f>
        <v/>
      </c>
      <c r="J1570" s="26">
        <f>IF(AND(UPPER(TRIM(Applications!I1570))="OFFER",ISNUMBER(Applications!M1570)),Applications!M1570-WEEKDAY(Applications!M1570,3),"")</f>
        <v/>
      </c>
      <c r="K1570" s="26">
        <f>IF(TRIM(Applications!J1570)="","",IFERROR(LOOKUP(2,1/ISNUMBER(SEARCH($R$2:$R$25,Applications!J1570)),$S$2:$S$25),""))</f>
        <v/>
      </c>
      <c r="L1570" s="26">
        <f>IF(K1570="","",IF(COUNTIF(K$2:K1570,K1570)=1,COUNTIF(K$2:K$2000,K1570)+(2001-ROW())/100000,""))</f>
        <v/>
      </c>
      <c r="M1570" s="26">
        <f>IF(TRIM(Applications!D1570)="","",TRIM(LEFT(TRIM(Applications!D1570),FIND(",",TRIM(Applications!D1570)&amp;",")-1)))</f>
        <v/>
      </c>
      <c r="N1570" s="26">
        <f>IF(M1570="","",IF(LEN(TRIM(LEFT(TRIM(MID(TRIM(Applications!D1570),FIND(",",TRIM(Applications!D1570)&amp;",")+1,200)),FIND(",",TRIM(MID(TRIM(Applications!D1570),FIND(",",TRIM(Applications!D1570)&amp;",")+1,200))&amp;",")-1)))=2,UPPER(TRIM(LEFT(TRIM(MID(TRIM(Applications!D1570),FIND(",",TRIM(Applications!D1570)&amp;",")+1,200)),FIND(",",TRIM(MID(TRIM(Applications!D1570),FIND(",",TRIM(Applications!D1570)&amp;",")+1,200))&amp;",")-1))),IFERROR(VLOOKUP(LOWER(TRIM(LEFT(TRIM(MID(TRIM(Applications!D1570),FIND(",",TRIM(Applications!D1570)&amp;",")+1,200)),FIND(",",TRIM(MID(TRIM(Applications!D1570),FIND(",",TRIM(Applications!D1570)&amp;",")+1,200))&amp;",")-1))),$U$2:$V$67,2,FALSE),"")))</f>
        <v/>
      </c>
      <c r="O1570" s="26">
        <f>IF(M1570="","",IF(N1570="",M1570,M1570&amp;", "&amp;N1570))</f>
        <v/>
      </c>
      <c r="P1570" s="26">
        <f>IF(O1570="","",IF(COUNTIF(O$2:O1570,O1570)=1,COUNTIF(O$2:O$2000,O1570)+(2001-ROW())/100000,""))</f>
        <v/>
      </c>
    </row>
    <row r="1571">
      <c r="A1571" s="26">
        <f>IF(AND(ISNUMBER(Applications!A1571),ISNUMBER(Applications!M1571),OR(UPPER(TRIM(Applications!I1571))="INTERVIEWING",UPPER(TRIM(Applications!I1571))="REJECTED",UPPER(TRIM(Applications!I1571))="OFFER")),IF(Applications!M1571&gt;=Applications!A1571,Applications!M1571-Applications!A1571,""),"")</f>
        <v/>
      </c>
      <c r="B1571" s="26">
        <f>IF(AND(D1571=1,ISNUMBER(Applications!A1571)),WEEKDAY(Applications!A1571),"")</f>
        <v/>
      </c>
      <c r="C1571" s="27">
        <f>IF(AND(D1571=1,ISNUMBER(Applications!A1571)),Applications!A1571-WEEKDAY(Applications!A1571,3),"")</f>
        <v/>
      </c>
      <c r="D1571" s="26">
        <f>IF(OR(UPPER(TRIM(Applications!I1571))="APPLIED",UPPER(TRIM(Applications!I1571))="INTERVIEWING",UPPER(TRIM(Applications!I1571))="REJECTED",UPPER(TRIM(Applications!I1571))="OFFER"),1,0)</f>
        <v/>
      </c>
      <c r="E1571" s="26">
        <f>IF(AND(ISNUMBER(Applications!M1571),OR(N(Applications!O1571)&gt;0,UPPER(TRIM(Applications!I1571))="INTERVIEWING",UPPER(TRIM(Applications!I1571))="OFFER")),Applications!M1571-WEEKDAY(Applications!M1571,3),"")</f>
        <v/>
      </c>
      <c r="F1571" s="26">
        <f>IF(AND(UPPER(TRIM(Applications!I1571))="SKIPPED",ISNUMBER(Applications!A1571)),Applications!A1571-WEEKDAY(Applications!A1571,3),"")</f>
        <v/>
      </c>
      <c r="G1571" s="26">
        <f>IF(AND(UPPER(TRIM(Applications!I1571))="BOOKMARKED",ISNUMBER(Applications!A1571)),Applications!A1571-WEEKDAY(Applications!A1571,3),"")</f>
        <v/>
      </c>
      <c r="H1571" s="26">
        <f>IF(AND(UPPER(TRIM(Applications!I1571))="NOT APPLIED",ISNUMBER(Applications!A1571)),Applications!A1571-WEEKDAY(Applications!A1571,3),"")</f>
        <v/>
      </c>
      <c r="I1571" s="26">
        <f>IF(AND(UPPER(TRIM(Applications!I1571))="REJECTED",ISNUMBER(Applications!M1571)),Applications!M1571-WEEKDAY(Applications!M1571,3),"")</f>
        <v/>
      </c>
      <c r="J1571" s="26">
        <f>IF(AND(UPPER(TRIM(Applications!I1571))="OFFER",ISNUMBER(Applications!M1571)),Applications!M1571-WEEKDAY(Applications!M1571,3),"")</f>
        <v/>
      </c>
      <c r="K1571" s="26">
        <f>IF(TRIM(Applications!J1571)="","",IFERROR(LOOKUP(2,1/ISNUMBER(SEARCH($R$2:$R$25,Applications!J1571)),$S$2:$S$25),""))</f>
        <v/>
      </c>
      <c r="L1571" s="26">
        <f>IF(K1571="","",IF(COUNTIF(K$2:K1571,K1571)=1,COUNTIF(K$2:K$2000,K1571)+(2001-ROW())/100000,""))</f>
        <v/>
      </c>
      <c r="M1571" s="26">
        <f>IF(TRIM(Applications!D1571)="","",TRIM(LEFT(TRIM(Applications!D1571),FIND(",",TRIM(Applications!D1571)&amp;",")-1)))</f>
        <v/>
      </c>
      <c r="N1571" s="26">
        <f>IF(M1571="","",IF(LEN(TRIM(LEFT(TRIM(MID(TRIM(Applications!D1571),FIND(",",TRIM(Applications!D1571)&amp;",")+1,200)),FIND(",",TRIM(MID(TRIM(Applications!D1571),FIND(",",TRIM(Applications!D1571)&amp;",")+1,200))&amp;",")-1)))=2,UPPER(TRIM(LEFT(TRIM(MID(TRIM(Applications!D1571),FIND(",",TRIM(Applications!D1571)&amp;",")+1,200)),FIND(",",TRIM(MID(TRIM(Applications!D1571),FIND(",",TRIM(Applications!D1571)&amp;",")+1,200))&amp;",")-1))),IFERROR(VLOOKUP(LOWER(TRIM(LEFT(TRIM(MID(TRIM(Applications!D1571),FIND(",",TRIM(Applications!D1571)&amp;",")+1,200)),FIND(",",TRIM(MID(TRIM(Applications!D1571),FIND(",",TRIM(Applications!D1571)&amp;",")+1,200))&amp;",")-1))),$U$2:$V$67,2,FALSE),"")))</f>
        <v/>
      </c>
      <c r="O1571" s="26">
        <f>IF(M1571="","",IF(N1571="",M1571,M1571&amp;", "&amp;N1571))</f>
        <v/>
      </c>
      <c r="P1571" s="26">
        <f>IF(O1571="","",IF(COUNTIF(O$2:O1571,O1571)=1,COUNTIF(O$2:O$2000,O1571)+(2001-ROW())/100000,""))</f>
        <v/>
      </c>
    </row>
    <row r="1572">
      <c r="A1572" s="26">
        <f>IF(AND(ISNUMBER(Applications!A1572),ISNUMBER(Applications!M1572),OR(UPPER(TRIM(Applications!I1572))="INTERVIEWING",UPPER(TRIM(Applications!I1572))="REJECTED",UPPER(TRIM(Applications!I1572))="OFFER")),IF(Applications!M1572&gt;=Applications!A1572,Applications!M1572-Applications!A1572,""),"")</f>
        <v/>
      </c>
      <c r="B1572" s="26">
        <f>IF(AND(D1572=1,ISNUMBER(Applications!A1572)),WEEKDAY(Applications!A1572),"")</f>
        <v/>
      </c>
      <c r="C1572" s="27">
        <f>IF(AND(D1572=1,ISNUMBER(Applications!A1572)),Applications!A1572-WEEKDAY(Applications!A1572,3),"")</f>
        <v/>
      </c>
      <c r="D1572" s="26">
        <f>IF(OR(UPPER(TRIM(Applications!I1572))="APPLIED",UPPER(TRIM(Applications!I1572))="INTERVIEWING",UPPER(TRIM(Applications!I1572))="REJECTED",UPPER(TRIM(Applications!I1572))="OFFER"),1,0)</f>
        <v/>
      </c>
      <c r="E1572" s="26">
        <f>IF(AND(ISNUMBER(Applications!M1572),OR(N(Applications!O1572)&gt;0,UPPER(TRIM(Applications!I1572))="INTERVIEWING",UPPER(TRIM(Applications!I1572))="OFFER")),Applications!M1572-WEEKDAY(Applications!M1572,3),"")</f>
        <v/>
      </c>
      <c r="F1572" s="26">
        <f>IF(AND(UPPER(TRIM(Applications!I1572))="SKIPPED",ISNUMBER(Applications!A1572)),Applications!A1572-WEEKDAY(Applications!A1572,3),"")</f>
        <v/>
      </c>
      <c r="G1572" s="26">
        <f>IF(AND(UPPER(TRIM(Applications!I1572))="BOOKMARKED",ISNUMBER(Applications!A1572)),Applications!A1572-WEEKDAY(Applications!A1572,3),"")</f>
        <v/>
      </c>
      <c r="H1572" s="26">
        <f>IF(AND(UPPER(TRIM(Applications!I1572))="NOT APPLIED",ISNUMBER(Applications!A1572)),Applications!A1572-WEEKDAY(Applications!A1572,3),"")</f>
        <v/>
      </c>
      <c r="I1572" s="26">
        <f>IF(AND(UPPER(TRIM(Applications!I1572))="REJECTED",ISNUMBER(Applications!M1572)),Applications!M1572-WEEKDAY(Applications!M1572,3),"")</f>
        <v/>
      </c>
      <c r="J1572" s="26">
        <f>IF(AND(UPPER(TRIM(Applications!I1572))="OFFER",ISNUMBER(Applications!M1572)),Applications!M1572-WEEKDAY(Applications!M1572,3),"")</f>
        <v/>
      </c>
      <c r="K1572" s="26">
        <f>IF(TRIM(Applications!J1572)="","",IFERROR(LOOKUP(2,1/ISNUMBER(SEARCH($R$2:$R$25,Applications!J1572)),$S$2:$S$25),""))</f>
        <v/>
      </c>
      <c r="L1572" s="26">
        <f>IF(K1572="","",IF(COUNTIF(K$2:K1572,K1572)=1,COUNTIF(K$2:K$2000,K1572)+(2001-ROW())/100000,""))</f>
        <v/>
      </c>
      <c r="M1572" s="26">
        <f>IF(TRIM(Applications!D1572)="","",TRIM(LEFT(TRIM(Applications!D1572),FIND(",",TRIM(Applications!D1572)&amp;",")-1)))</f>
        <v/>
      </c>
      <c r="N1572" s="26">
        <f>IF(M1572="","",IF(LEN(TRIM(LEFT(TRIM(MID(TRIM(Applications!D1572),FIND(",",TRIM(Applications!D1572)&amp;",")+1,200)),FIND(",",TRIM(MID(TRIM(Applications!D1572),FIND(",",TRIM(Applications!D1572)&amp;",")+1,200))&amp;",")-1)))=2,UPPER(TRIM(LEFT(TRIM(MID(TRIM(Applications!D1572),FIND(",",TRIM(Applications!D1572)&amp;",")+1,200)),FIND(",",TRIM(MID(TRIM(Applications!D1572),FIND(",",TRIM(Applications!D1572)&amp;",")+1,200))&amp;",")-1))),IFERROR(VLOOKUP(LOWER(TRIM(LEFT(TRIM(MID(TRIM(Applications!D1572),FIND(",",TRIM(Applications!D1572)&amp;",")+1,200)),FIND(",",TRIM(MID(TRIM(Applications!D1572),FIND(",",TRIM(Applications!D1572)&amp;",")+1,200))&amp;",")-1))),$U$2:$V$67,2,FALSE),"")))</f>
        <v/>
      </c>
      <c r="O1572" s="26">
        <f>IF(M1572="","",IF(N1572="",M1572,M1572&amp;", "&amp;N1572))</f>
        <v/>
      </c>
      <c r="P1572" s="26">
        <f>IF(O1572="","",IF(COUNTIF(O$2:O1572,O1572)=1,COUNTIF(O$2:O$2000,O1572)+(2001-ROW())/100000,""))</f>
        <v/>
      </c>
    </row>
    <row r="1573">
      <c r="A1573" s="26">
        <f>IF(AND(ISNUMBER(Applications!A1573),ISNUMBER(Applications!M1573),OR(UPPER(TRIM(Applications!I1573))="INTERVIEWING",UPPER(TRIM(Applications!I1573))="REJECTED",UPPER(TRIM(Applications!I1573))="OFFER")),IF(Applications!M1573&gt;=Applications!A1573,Applications!M1573-Applications!A1573,""),"")</f>
        <v/>
      </c>
      <c r="B1573" s="26">
        <f>IF(AND(D1573=1,ISNUMBER(Applications!A1573)),WEEKDAY(Applications!A1573),"")</f>
        <v/>
      </c>
      <c r="C1573" s="27">
        <f>IF(AND(D1573=1,ISNUMBER(Applications!A1573)),Applications!A1573-WEEKDAY(Applications!A1573,3),"")</f>
        <v/>
      </c>
      <c r="D1573" s="26">
        <f>IF(OR(UPPER(TRIM(Applications!I1573))="APPLIED",UPPER(TRIM(Applications!I1573))="INTERVIEWING",UPPER(TRIM(Applications!I1573))="REJECTED",UPPER(TRIM(Applications!I1573))="OFFER"),1,0)</f>
        <v/>
      </c>
      <c r="E1573" s="26">
        <f>IF(AND(ISNUMBER(Applications!M1573),OR(N(Applications!O1573)&gt;0,UPPER(TRIM(Applications!I1573))="INTERVIEWING",UPPER(TRIM(Applications!I1573))="OFFER")),Applications!M1573-WEEKDAY(Applications!M1573,3),"")</f>
        <v/>
      </c>
      <c r="F1573" s="26">
        <f>IF(AND(UPPER(TRIM(Applications!I1573))="SKIPPED",ISNUMBER(Applications!A1573)),Applications!A1573-WEEKDAY(Applications!A1573,3),"")</f>
        <v/>
      </c>
      <c r="G1573" s="26">
        <f>IF(AND(UPPER(TRIM(Applications!I1573))="BOOKMARKED",ISNUMBER(Applications!A1573)),Applications!A1573-WEEKDAY(Applications!A1573,3),"")</f>
        <v/>
      </c>
      <c r="H1573" s="26">
        <f>IF(AND(UPPER(TRIM(Applications!I1573))="NOT APPLIED",ISNUMBER(Applications!A1573)),Applications!A1573-WEEKDAY(Applications!A1573,3),"")</f>
        <v/>
      </c>
      <c r="I1573" s="26">
        <f>IF(AND(UPPER(TRIM(Applications!I1573))="REJECTED",ISNUMBER(Applications!M1573)),Applications!M1573-WEEKDAY(Applications!M1573,3),"")</f>
        <v/>
      </c>
      <c r="J1573" s="26">
        <f>IF(AND(UPPER(TRIM(Applications!I1573))="OFFER",ISNUMBER(Applications!M1573)),Applications!M1573-WEEKDAY(Applications!M1573,3),"")</f>
        <v/>
      </c>
      <c r="K1573" s="26">
        <f>IF(TRIM(Applications!J1573)="","",IFERROR(LOOKUP(2,1/ISNUMBER(SEARCH($R$2:$R$25,Applications!J1573)),$S$2:$S$25),""))</f>
        <v/>
      </c>
      <c r="L1573" s="26">
        <f>IF(K1573="","",IF(COUNTIF(K$2:K1573,K1573)=1,COUNTIF(K$2:K$2000,K1573)+(2001-ROW())/100000,""))</f>
        <v/>
      </c>
      <c r="M1573" s="26">
        <f>IF(TRIM(Applications!D1573)="","",TRIM(LEFT(TRIM(Applications!D1573),FIND(",",TRIM(Applications!D1573)&amp;",")-1)))</f>
        <v/>
      </c>
      <c r="N1573" s="26">
        <f>IF(M1573="","",IF(LEN(TRIM(LEFT(TRIM(MID(TRIM(Applications!D1573),FIND(",",TRIM(Applications!D1573)&amp;",")+1,200)),FIND(",",TRIM(MID(TRIM(Applications!D1573),FIND(",",TRIM(Applications!D1573)&amp;",")+1,200))&amp;",")-1)))=2,UPPER(TRIM(LEFT(TRIM(MID(TRIM(Applications!D1573),FIND(",",TRIM(Applications!D1573)&amp;",")+1,200)),FIND(",",TRIM(MID(TRIM(Applications!D1573),FIND(",",TRIM(Applications!D1573)&amp;",")+1,200))&amp;",")-1))),IFERROR(VLOOKUP(LOWER(TRIM(LEFT(TRIM(MID(TRIM(Applications!D1573),FIND(",",TRIM(Applications!D1573)&amp;",")+1,200)),FIND(",",TRIM(MID(TRIM(Applications!D1573),FIND(",",TRIM(Applications!D1573)&amp;",")+1,200))&amp;",")-1))),$U$2:$V$67,2,FALSE),"")))</f>
        <v/>
      </c>
      <c r="O1573" s="26">
        <f>IF(M1573="","",IF(N1573="",M1573,M1573&amp;", "&amp;N1573))</f>
        <v/>
      </c>
      <c r="P1573" s="26">
        <f>IF(O1573="","",IF(COUNTIF(O$2:O1573,O1573)=1,COUNTIF(O$2:O$2000,O1573)+(2001-ROW())/100000,""))</f>
        <v/>
      </c>
    </row>
    <row r="1574">
      <c r="A1574" s="26">
        <f>IF(AND(ISNUMBER(Applications!A1574),ISNUMBER(Applications!M1574),OR(UPPER(TRIM(Applications!I1574))="INTERVIEWING",UPPER(TRIM(Applications!I1574))="REJECTED",UPPER(TRIM(Applications!I1574))="OFFER")),IF(Applications!M1574&gt;=Applications!A1574,Applications!M1574-Applications!A1574,""),"")</f>
        <v/>
      </c>
      <c r="B1574" s="26">
        <f>IF(AND(D1574=1,ISNUMBER(Applications!A1574)),WEEKDAY(Applications!A1574),"")</f>
        <v/>
      </c>
      <c r="C1574" s="27">
        <f>IF(AND(D1574=1,ISNUMBER(Applications!A1574)),Applications!A1574-WEEKDAY(Applications!A1574,3),"")</f>
        <v/>
      </c>
      <c r="D1574" s="26">
        <f>IF(OR(UPPER(TRIM(Applications!I1574))="APPLIED",UPPER(TRIM(Applications!I1574))="INTERVIEWING",UPPER(TRIM(Applications!I1574))="REJECTED",UPPER(TRIM(Applications!I1574))="OFFER"),1,0)</f>
        <v/>
      </c>
      <c r="E1574" s="26">
        <f>IF(AND(ISNUMBER(Applications!M1574),OR(N(Applications!O1574)&gt;0,UPPER(TRIM(Applications!I1574))="INTERVIEWING",UPPER(TRIM(Applications!I1574))="OFFER")),Applications!M1574-WEEKDAY(Applications!M1574,3),"")</f>
        <v/>
      </c>
      <c r="F1574" s="26">
        <f>IF(AND(UPPER(TRIM(Applications!I1574))="SKIPPED",ISNUMBER(Applications!A1574)),Applications!A1574-WEEKDAY(Applications!A1574,3),"")</f>
        <v/>
      </c>
      <c r="G1574" s="26">
        <f>IF(AND(UPPER(TRIM(Applications!I1574))="BOOKMARKED",ISNUMBER(Applications!A1574)),Applications!A1574-WEEKDAY(Applications!A1574,3),"")</f>
        <v/>
      </c>
      <c r="H1574" s="26">
        <f>IF(AND(UPPER(TRIM(Applications!I1574))="NOT APPLIED",ISNUMBER(Applications!A1574)),Applications!A1574-WEEKDAY(Applications!A1574,3),"")</f>
        <v/>
      </c>
      <c r="I1574" s="26">
        <f>IF(AND(UPPER(TRIM(Applications!I1574))="REJECTED",ISNUMBER(Applications!M1574)),Applications!M1574-WEEKDAY(Applications!M1574,3),"")</f>
        <v/>
      </c>
      <c r="J1574" s="26">
        <f>IF(AND(UPPER(TRIM(Applications!I1574))="OFFER",ISNUMBER(Applications!M1574)),Applications!M1574-WEEKDAY(Applications!M1574,3),"")</f>
        <v/>
      </c>
      <c r="K1574" s="26">
        <f>IF(TRIM(Applications!J1574)="","",IFERROR(LOOKUP(2,1/ISNUMBER(SEARCH($R$2:$R$25,Applications!J1574)),$S$2:$S$25),""))</f>
        <v/>
      </c>
      <c r="L1574" s="26">
        <f>IF(K1574="","",IF(COUNTIF(K$2:K1574,K1574)=1,COUNTIF(K$2:K$2000,K1574)+(2001-ROW())/100000,""))</f>
        <v/>
      </c>
      <c r="M1574" s="26">
        <f>IF(TRIM(Applications!D1574)="","",TRIM(LEFT(TRIM(Applications!D1574),FIND(",",TRIM(Applications!D1574)&amp;",")-1)))</f>
        <v/>
      </c>
      <c r="N1574" s="26">
        <f>IF(M1574="","",IF(LEN(TRIM(LEFT(TRIM(MID(TRIM(Applications!D1574),FIND(",",TRIM(Applications!D1574)&amp;",")+1,200)),FIND(",",TRIM(MID(TRIM(Applications!D1574),FIND(",",TRIM(Applications!D1574)&amp;",")+1,200))&amp;",")-1)))=2,UPPER(TRIM(LEFT(TRIM(MID(TRIM(Applications!D1574),FIND(",",TRIM(Applications!D1574)&amp;",")+1,200)),FIND(",",TRIM(MID(TRIM(Applications!D1574),FIND(",",TRIM(Applications!D1574)&amp;",")+1,200))&amp;",")-1))),IFERROR(VLOOKUP(LOWER(TRIM(LEFT(TRIM(MID(TRIM(Applications!D1574),FIND(",",TRIM(Applications!D1574)&amp;",")+1,200)),FIND(",",TRIM(MID(TRIM(Applications!D1574),FIND(",",TRIM(Applications!D1574)&amp;",")+1,200))&amp;",")-1))),$U$2:$V$67,2,FALSE),"")))</f>
        <v/>
      </c>
      <c r="O1574" s="26">
        <f>IF(M1574="","",IF(N1574="",M1574,M1574&amp;", "&amp;N1574))</f>
        <v/>
      </c>
      <c r="P1574" s="26">
        <f>IF(O1574="","",IF(COUNTIF(O$2:O1574,O1574)=1,COUNTIF(O$2:O$2000,O1574)+(2001-ROW())/100000,""))</f>
        <v/>
      </c>
    </row>
    <row r="1575">
      <c r="A1575" s="26">
        <f>IF(AND(ISNUMBER(Applications!A1575),ISNUMBER(Applications!M1575),OR(UPPER(TRIM(Applications!I1575))="INTERVIEWING",UPPER(TRIM(Applications!I1575))="REJECTED",UPPER(TRIM(Applications!I1575))="OFFER")),IF(Applications!M1575&gt;=Applications!A1575,Applications!M1575-Applications!A1575,""),"")</f>
        <v/>
      </c>
      <c r="B1575" s="26">
        <f>IF(AND(D1575=1,ISNUMBER(Applications!A1575)),WEEKDAY(Applications!A1575),"")</f>
        <v/>
      </c>
      <c r="C1575" s="27">
        <f>IF(AND(D1575=1,ISNUMBER(Applications!A1575)),Applications!A1575-WEEKDAY(Applications!A1575,3),"")</f>
        <v/>
      </c>
      <c r="D1575" s="26">
        <f>IF(OR(UPPER(TRIM(Applications!I1575))="APPLIED",UPPER(TRIM(Applications!I1575))="INTERVIEWING",UPPER(TRIM(Applications!I1575))="REJECTED",UPPER(TRIM(Applications!I1575))="OFFER"),1,0)</f>
        <v/>
      </c>
      <c r="E1575" s="26">
        <f>IF(AND(ISNUMBER(Applications!M1575),OR(N(Applications!O1575)&gt;0,UPPER(TRIM(Applications!I1575))="INTERVIEWING",UPPER(TRIM(Applications!I1575))="OFFER")),Applications!M1575-WEEKDAY(Applications!M1575,3),"")</f>
        <v/>
      </c>
      <c r="F1575" s="26">
        <f>IF(AND(UPPER(TRIM(Applications!I1575))="SKIPPED",ISNUMBER(Applications!A1575)),Applications!A1575-WEEKDAY(Applications!A1575,3),"")</f>
        <v/>
      </c>
      <c r="G1575" s="26">
        <f>IF(AND(UPPER(TRIM(Applications!I1575))="BOOKMARKED",ISNUMBER(Applications!A1575)),Applications!A1575-WEEKDAY(Applications!A1575,3),"")</f>
        <v/>
      </c>
      <c r="H1575" s="26">
        <f>IF(AND(UPPER(TRIM(Applications!I1575))="NOT APPLIED",ISNUMBER(Applications!A1575)),Applications!A1575-WEEKDAY(Applications!A1575,3),"")</f>
        <v/>
      </c>
      <c r="I1575" s="26">
        <f>IF(AND(UPPER(TRIM(Applications!I1575))="REJECTED",ISNUMBER(Applications!M1575)),Applications!M1575-WEEKDAY(Applications!M1575,3),"")</f>
        <v/>
      </c>
      <c r="J1575" s="26">
        <f>IF(AND(UPPER(TRIM(Applications!I1575))="OFFER",ISNUMBER(Applications!M1575)),Applications!M1575-WEEKDAY(Applications!M1575,3),"")</f>
        <v/>
      </c>
      <c r="K1575" s="26">
        <f>IF(TRIM(Applications!J1575)="","",IFERROR(LOOKUP(2,1/ISNUMBER(SEARCH($R$2:$R$25,Applications!J1575)),$S$2:$S$25),""))</f>
        <v/>
      </c>
      <c r="L1575" s="26">
        <f>IF(K1575="","",IF(COUNTIF(K$2:K1575,K1575)=1,COUNTIF(K$2:K$2000,K1575)+(2001-ROW())/100000,""))</f>
        <v/>
      </c>
      <c r="M1575" s="26">
        <f>IF(TRIM(Applications!D1575)="","",TRIM(LEFT(TRIM(Applications!D1575),FIND(",",TRIM(Applications!D1575)&amp;",")-1)))</f>
        <v/>
      </c>
      <c r="N1575" s="26">
        <f>IF(M1575="","",IF(LEN(TRIM(LEFT(TRIM(MID(TRIM(Applications!D1575),FIND(",",TRIM(Applications!D1575)&amp;",")+1,200)),FIND(",",TRIM(MID(TRIM(Applications!D1575),FIND(",",TRIM(Applications!D1575)&amp;",")+1,200))&amp;",")-1)))=2,UPPER(TRIM(LEFT(TRIM(MID(TRIM(Applications!D1575),FIND(",",TRIM(Applications!D1575)&amp;",")+1,200)),FIND(",",TRIM(MID(TRIM(Applications!D1575),FIND(",",TRIM(Applications!D1575)&amp;",")+1,200))&amp;",")-1))),IFERROR(VLOOKUP(LOWER(TRIM(LEFT(TRIM(MID(TRIM(Applications!D1575),FIND(",",TRIM(Applications!D1575)&amp;",")+1,200)),FIND(",",TRIM(MID(TRIM(Applications!D1575),FIND(",",TRIM(Applications!D1575)&amp;",")+1,200))&amp;",")-1))),$U$2:$V$67,2,FALSE),"")))</f>
        <v/>
      </c>
      <c r="O1575" s="26">
        <f>IF(M1575="","",IF(N1575="",M1575,M1575&amp;", "&amp;N1575))</f>
        <v/>
      </c>
      <c r="P1575" s="26">
        <f>IF(O1575="","",IF(COUNTIF(O$2:O1575,O1575)=1,COUNTIF(O$2:O$2000,O1575)+(2001-ROW())/100000,""))</f>
        <v/>
      </c>
    </row>
    <row r="1576">
      <c r="A1576" s="26">
        <f>IF(AND(ISNUMBER(Applications!A1576),ISNUMBER(Applications!M1576),OR(UPPER(TRIM(Applications!I1576))="INTERVIEWING",UPPER(TRIM(Applications!I1576))="REJECTED",UPPER(TRIM(Applications!I1576))="OFFER")),IF(Applications!M1576&gt;=Applications!A1576,Applications!M1576-Applications!A1576,""),"")</f>
        <v/>
      </c>
      <c r="B1576" s="26">
        <f>IF(AND(D1576=1,ISNUMBER(Applications!A1576)),WEEKDAY(Applications!A1576),"")</f>
        <v/>
      </c>
      <c r="C1576" s="27">
        <f>IF(AND(D1576=1,ISNUMBER(Applications!A1576)),Applications!A1576-WEEKDAY(Applications!A1576,3),"")</f>
        <v/>
      </c>
      <c r="D1576" s="26">
        <f>IF(OR(UPPER(TRIM(Applications!I1576))="APPLIED",UPPER(TRIM(Applications!I1576))="INTERVIEWING",UPPER(TRIM(Applications!I1576))="REJECTED",UPPER(TRIM(Applications!I1576))="OFFER"),1,0)</f>
        <v/>
      </c>
      <c r="E1576" s="26">
        <f>IF(AND(ISNUMBER(Applications!M1576),OR(N(Applications!O1576)&gt;0,UPPER(TRIM(Applications!I1576))="INTERVIEWING",UPPER(TRIM(Applications!I1576))="OFFER")),Applications!M1576-WEEKDAY(Applications!M1576,3),"")</f>
        <v/>
      </c>
      <c r="F1576" s="26">
        <f>IF(AND(UPPER(TRIM(Applications!I1576))="SKIPPED",ISNUMBER(Applications!A1576)),Applications!A1576-WEEKDAY(Applications!A1576,3),"")</f>
        <v/>
      </c>
      <c r="G1576" s="26">
        <f>IF(AND(UPPER(TRIM(Applications!I1576))="BOOKMARKED",ISNUMBER(Applications!A1576)),Applications!A1576-WEEKDAY(Applications!A1576,3),"")</f>
        <v/>
      </c>
      <c r="H1576" s="26">
        <f>IF(AND(UPPER(TRIM(Applications!I1576))="NOT APPLIED",ISNUMBER(Applications!A1576)),Applications!A1576-WEEKDAY(Applications!A1576,3),"")</f>
        <v/>
      </c>
      <c r="I1576" s="26">
        <f>IF(AND(UPPER(TRIM(Applications!I1576))="REJECTED",ISNUMBER(Applications!M1576)),Applications!M1576-WEEKDAY(Applications!M1576,3),"")</f>
        <v/>
      </c>
      <c r="J1576" s="26">
        <f>IF(AND(UPPER(TRIM(Applications!I1576))="OFFER",ISNUMBER(Applications!M1576)),Applications!M1576-WEEKDAY(Applications!M1576,3),"")</f>
        <v/>
      </c>
      <c r="K1576" s="26">
        <f>IF(TRIM(Applications!J1576)="","",IFERROR(LOOKUP(2,1/ISNUMBER(SEARCH($R$2:$R$25,Applications!J1576)),$S$2:$S$25),""))</f>
        <v/>
      </c>
      <c r="L1576" s="26">
        <f>IF(K1576="","",IF(COUNTIF(K$2:K1576,K1576)=1,COUNTIF(K$2:K$2000,K1576)+(2001-ROW())/100000,""))</f>
        <v/>
      </c>
      <c r="M1576" s="26">
        <f>IF(TRIM(Applications!D1576)="","",TRIM(LEFT(TRIM(Applications!D1576),FIND(",",TRIM(Applications!D1576)&amp;",")-1)))</f>
        <v/>
      </c>
      <c r="N1576" s="26">
        <f>IF(M1576="","",IF(LEN(TRIM(LEFT(TRIM(MID(TRIM(Applications!D1576),FIND(",",TRIM(Applications!D1576)&amp;",")+1,200)),FIND(",",TRIM(MID(TRIM(Applications!D1576),FIND(",",TRIM(Applications!D1576)&amp;",")+1,200))&amp;",")-1)))=2,UPPER(TRIM(LEFT(TRIM(MID(TRIM(Applications!D1576),FIND(",",TRIM(Applications!D1576)&amp;",")+1,200)),FIND(",",TRIM(MID(TRIM(Applications!D1576),FIND(",",TRIM(Applications!D1576)&amp;",")+1,200))&amp;",")-1))),IFERROR(VLOOKUP(LOWER(TRIM(LEFT(TRIM(MID(TRIM(Applications!D1576),FIND(",",TRIM(Applications!D1576)&amp;",")+1,200)),FIND(",",TRIM(MID(TRIM(Applications!D1576),FIND(",",TRIM(Applications!D1576)&amp;",")+1,200))&amp;",")-1))),$U$2:$V$67,2,FALSE),"")))</f>
        <v/>
      </c>
      <c r="O1576" s="26">
        <f>IF(M1576="","",IF(N1576="",M1576,M1576&amp;", "&amp;N1576))</f>
        <v/>
      </c>
      <c r="P1576" s="26">
        <f>IF(O1576="","",IF(COUNTIF(O$2:O1576,O1576)=1,COUNTIF(O$2:O$2000,O1576)+(2001-ROW())/100000,""))</f>
        <v/>
      </c>
    </row>
    <row r="1577">
      <c r="A1577" s="26">
        <f>IF(AND(ISNUMBER(Applications!A1577),ISNUMBER(Applications!M1577),OR(UPPER(TRIM(Applications!I1577))="INTERVIEWING",UPPER(TRIM(Applications!I1577))="REJECTED",UPPER(TRIM(Applications!I1577))="OFFER")),IF(Applications!M1577&gt;=Applications!A1577,Applications!M1577-Applications!A1577,""),"")</f>
        <v/>
      </c>
      <c r="B1577" s="26">
        <f>IF(AND(D1577=1,ISNUMBER(Applications!A1577)),WEEKDAY(Applications!A1577),"")</f>
        <v/>
      </c>
      <c r="C1577" s="27">
        <f>IF(AND(D1577=1,ISNUMBER(Applications!A1577)),Applications!A1577-WEEKDAY(Applications!A1577,3),"")</f>
        <v/>
      </c>
      <c r="D1577" s="26">
        <f>IF(OR(UPPER(TRIM(Applications!I1577))="APPLIED",UPPER(TRIM(Applications!I1577))="INTERVIEWING",UPPER(TRIM(Applications!I1577))="REJECTED",UPPER(TRIM(Applications!I1577))="OFFER"),1,0)</f>
        <v/>
      </c>
      <c r="E1577" s="26">
        <f>IF(AND(ISNUMBER(Applications!M1577),OR(N(Applications!O1577)&gt;0,UPPER(TRIM(Applications!I1577))="INTERVIEWING",UPPER(TRIM(Applications!I1577))="OFFER")),Applications!M1577-WEEKDAY(Applications!M1577,3),"")</f>
        <v/>
      </c>
      <c r="F1577" s="26">
        <f>IF(AND(UPPER(TRIM(Applications!I1577))="SKIPPED",ISNUMBER(Applications!A1577)),Applications!A1577-WEEKDAY(Applications!A1577,3),"")</f>
        <v/>
      </c>
      <c r="G1577" s="26">
        <f>IF(AND(UPPER(TRIM(Applications!I1577))="BOOKMARKED",ISNUMBER(Applications!A1577)),Applications!A1577-WEEKDAY(Applications!A1577,3),"")</f>
        <v/>
      </c>
      <c r="H1577" s="26">
        <f>IF(AND(UPPER(TRIM(Applications!I1577))="NOT APPLIED",ISNUMBER(Applications!A1577)),Applications!A1577-WEEKDAY(Applications!A1577,3),"")</f>
        <v/>
      </c>
      <c r="I1577" s="26">
        <f>IF(AND(UPPER(TRIM(Applications!I1577))="REJECTED",ISNUMBER(Applications!M1577)),Applications!M1577-WEEKDAY(Applications!M1577,3),"")</f>
        <v/>
      </c>
      <c r="J1577" s="26">
        <f>IF(AND(UPPER(TRIM(Applications!I1577))="OFFER",ISNUMBER(Applications!M1577)),Applications!M1577-WEEKDAY(Applications!M1577,3),"")</f>
        <v/>
      </c>
      <c r="K1577" s="26">
        <f>IF(TRIM(Applications!J1577)="","",IFERROR(LOOKUP(2,1/ISNUMBER(SEARCH($R$2:$R$25,Applications!J1577)),$S$2:$S$25),""))</f>
        <v/>
      </c>
      <c r="L1577" s="26">
        <f>IF(K1577="","",IF(COUNTIF(K$2:K1577,K1577)=1,COUNTIF(K$2:K$2000,K1577)+(2001-ROW())/100000,""))</f>
        <v/>
      </c>
      <c r="M1577" s="26">
        <f>IF(TRIM(Applications!D1577)="","",TRIM(LEFT(TRIM(Applications!D1577),FIND(",",TRIM(Applications!D1577)&amp;",")-1)))</f>
        <v/>
      </c>
      <c r="N1577" s="26">
        <f>IF(M1577="","",IF(LEN(TRIM(LEFT(TRIM(MID(TRIM(Applications!D1577),FIND(",",TRIM(Applications!D1577)&amp;",")+1,200)),FIND(",",TRIM(MID(TRIM(Applications!D1577),FIND(",",TRIM(Applications!D1577)&amp;",")+1,200))&amp;",")-1)))=2,UPPER(TRIM(LEFT(TRIM(MID(TRIM(Applications!D1577),FIND(",",TRIM(Applications!D1577)&amp;",")+1,200)),FIND(",",TRIM(MID(TRIM(Applications!D1577),FIND(",",TRIM(Applications!D1577)&amp;",")+1,200))&amp;",")-1))),IFERROR(VLOOKUP(LOWER(TRIM(LEFT(TRIM(MID(TRIM(Applications!D1577),FIND(",",TRIM(Applications!D1577)&amp;",")+1,200)),FIND(",",TRIM(MID(TRIM(Applications!D1577),FIND(",",TRIM(Applications!D1577)&amp;",")+1,200))&amp;",")-1))),$U$2:$V$67,2,FALSE),"")))</f>
        <v/>
      </c>
      <c r="O1577" s="26">
        <f>IF(M1577="","",IF(N1577="",M1577,M1577&amp;", "&amp;N1577))</f>
        <v/>
      </c>
      <c r="P1577" s="26">
        <f>IF(O1577="","",IF(COUNTIF(O$2:O1577,O1577)=1,COUNTIF(O$2:O$2000,O1577)+(2001-ROW())/100000,""))</f>
        <v/>
      </c>
    </row>
    <row r="1578">
      <c r="A1578" s="26">
        <f>IF(AND(ISNUMBER(Applications!A1578),ISNUMBER(Applications!M1578),OR(UPPER(TRIM(Applications!I1578))="INTERVIEWING",UPPER(TRIM(Applications!I1578))="REJECTED",UPPER(TRIM(Applications!I1578))="OFFER")),IF(Applications!M1578&gt;=Applications!A1578,Applications!M1578-Applications!A1578,""),"")</f>
        <v/>
      </c>
      <c r="B1578" s="26">
        <f>IF(AND(D1578=1,ISNUMBER(Applications!A1578)),WEEKDAY(Applications!A1578),"")</f>
        <v/>
      </c>
      <c r="C1578" s="27">
        <f>IF(AND(D1578=1,ISNUMBER(Applications!A1578)),Applications!A1578-WEEKDAY(Applications!A1578,3),"")</f>
        <v/>
      </c>
      <c r="D1578" s="26">
        <f>IF(OR(UPPER(TRIM(Applications!I1578))="APPLIED",UPPER(TRIM(Applications!I1578))="INTERVIEWING",UPPER(TRIM(Applications!I1578))="REJECTED",UPPER(TRIM(Applications!I1578))="OFFER"),1,0)</f>
        <v/>
      </c>
      <c r="E1578" s="26">
        <f>IF(AND(ISNUMBER(Applications!M1578),OR(N(Applications!O1578)&gt;0,UPPER(TRIM(Applications!I1578))="INTERVIEWING",UPPER(TRIM(Applications!I1578))="OFFER")),Applications!M1578-WEEKDAY(Applications!M1578,3),"")</f>
        <v/>
      </c>
      <c r="F1578" s="26">
        <f>IF(AND(UPPER(TRIM(Applications!I1578))="SKIPPED",ISNUMBER(Applications!A1578)),Applications!A1578-WEEKDAY(Applications!A1578,3),"")</f>
        <v/>
      </c>
      <c r="G1578" s="26">
        <f>IF(AND(UPPER(TRIM(Applications!I1578))="BOOKMARKED",ISNUMBER(Applications!A1578)),Applications!A1578-WEEKDAY(Applications!A1578,3),"")</f>
        <v/>
      </c>
      <c r="H1578" s="26">
        <f>IF(AND(UPPER(TRIM(Applications!I1578))="NOT APPLIED",ISNUMBER(Applications!A1578)),Applications!A1578-WEEKDAY(Applications!A1578,3),"")</f>
        <v/>
      </c>
      <c r="I1578" s="26">
        <f>IF(AND(UPPER(TRIM(Applications!I1578))="REJECTED",ISNUMBER(Applications!M1578)),Applications!M1578-WEEKDAY(Applications!M1578,3),"")</f>
        <v/>
      </c>
      <c r="J1578" s="26">
        <f>IF(AND(UPPER(TRIM(Applications!I1578))="OFFER",ISNUMBER(Applications!M1578)),Applications!M1578-WEEKDAY(Applications!M1578,3),"")</f>
        <v/>
      </c>
      <c r="K1578" s="26">
        <f>IF(TRIM(Applications!J1578)="","",IFERROR(LOOKUP(2,1/ISNUMBER(SEARCH($R$2:$R$25,Applications!J1578)),$S$2:$S$25),""))</f>
        <v/>
      </c>
      <c r="L1578" s="26">
        <f>IF(K1578="","",IF(COUNTIF(K$2:K1578,K1578)=1,COUNTIF(K$2:K$2000,K1578)+(2001-ROW())/100000,""))</f>
        <v/>
      </c>
      <c r="M1578" s="26">
        <f>IF(TRIM(Applications!D1578)="","",TRIM(LEFT(TRIM(Applications!D1578),FIND(",",TRIM(Applications!D1578)&amp;",")-1)))</f>
        <v/>
      </c>
      <c r="N1578" s="26">
        <f>IF(M1578="","",IF(LEN(TRIM(LEFT(TRIM(MID(TRIM(Applications!D1578),FIND(",",TRIM(Applications!D1578)&amp;",")+1,200)),FIND(",",TRIM(MID(TRIM(Applications!D1578),FIND(",",TRIM(Applications!D1578)&amp;",")+1,200))&amp;",")-1)))=2,UPPER(TRIM(LEFT(TRIM(MID(TRIM(Applications!D1578),FIND(",",TRIM(Applications!D1578)&amp;",")+1,200)),FIND(",",TRIM(MID(TRIM(Applications!D1578),FIND(",",TRIM(Applications!D1578)&amp;",")+1,200))&amp;",")-1))),IFERROR(VLOOKUP(LOWER(TRIM(LEFT(TRIM(MID(TRIM(Applications!D1578),FIND(",",TRIM(Applications!D1578)&amp;",")+1,200)),FIND(",",TRIM(MID(TRIM(Applications!D1578),FIND(",",TRIM(Applications!D1578)&amp;",")+1,200))&amp;",")-1))),$U$2:$V$67,2,FALSE),"")))</f>
        <v/>
      </c>
      <c r="O1578" s="26">
        <f>IF(M1578="","",IF(N1578="",M1578,M1578&amp;", "&amp;N1578))</f>
        <v/>
      </c>
      <c r="P1578" s="26">
        <f>IF(O1578="","",IF(COUNTIF(O$2:O1578,O1578)=1,COUNTIF(O$2:O$2000,O1578)+(2001-ROW())/100000,""))</f>
        <v/>
      </c>
    </row>
    <row r="1579">
      <c r="A1579" s="26">
        <f>IF(AND(ISNUMBER(Applications!A1579),ISNUMBER(Applications!M1579),OR(UPPER(TRIM(Applications!I1579))="INTERVIEWING",UPPER(TRIM(Applications!I1579))="REJECTED",UPPER(TRIM(Applications!I1579))="OFFER")),IF(Applications!M1579&gt;=Applications!A1579,Applications!M1579-Applications!A1579,""),"")</f>
        <v/>
      </c>
      <c r="B1579" s="26">
        <f>IF(AND(D1579=1,ISNUMBER(Applications!A1579)),WEEKDAY(Applications!A1579),"")</f>
        <v/>
      </c>
      <c r="C1579" s="27">
        <f>IF(AND(D1579=1,ISNUMBER(Applications!A1579)),Applications!A1579-WEEKDAY(Applications!A1579,3),"")</f>
        <v/>
      </c>
      <c r="D1579" s="26">
        <f>IF(OR(UPPER(TRIM(Applications!I1579))="APPLIED",UPPER(TRIM(Applications!I1579))="INTERVIEWING",UPPER(TRIM(Applications!I1579))="REJECTED",UPPER(TRIM(Applications!I1579))="OFFER"),1,0)</f>
        <v/>
      </c>
      <c r="E1579" s="26">
        <f>IF(AND(ISNUMBER(Applications!M1579),OR(N(Applications!O1579)&gt;0,UPPER(TRIM(Applications!I1579))="INTERVIEWING",UPPER(TRIM(Applications!I1579))="OFFER")),Applications!M1579-WEEKDAY(Applications!M1579,3),"")</f>
        <v/>
      </c>
      <c r="F1579" s="26">
        <f>IF(AND(UPPER(TRIM(Applications!I1579))="SKIPPED",ISNUMBER(Applications!A1579)),Applications!A1579-WEEKDAY(Applications!A1579,3),"")</f>
        <v/>
      </c>
      <c r="G1579" s="26">
        <f>IF(AND(UPPER(TRIM(Applications!I1579))="BOOKMARKED",ISNUMBER(Applications!A1579)),Applications!A1579-WEEKDAY(Applications!A1579,3),"")</f>
        <v/>
      </c>
      <c r="H1579" s="26">
        <f>IF(AND(UPPER(TRIM(Applications!I1579))="NOT APPLIED",ISNUMBER(Applications!A1579)),Applications!A1579-WEEKDAY(Applications!A1579,3),"")</f>
        <v/>
      </c>
      <c r="I1579" s="26">
        <f>IF(AND(UPPER(TRIM(Applications!I1579))="REJECTED",ISNUMBER(Applications!M1579)),Applications!M1579-WEEKDAY(Applications!M1579,3),"")</f>
        <v/>
      </c>
      <c r="J1579" s="26">
        <f>IF(AND(UPPER(TRIM(Applications!I1579))="OFFER",ISNUMBER(Applications!M1579)),Applications!M1579-WEEKDAY(Applications!M1579,3),"")</f>
        <v/>
      </c>
      <c r="K1579" s="26">
        <f>IF(TRIM(Applications!J1579)="","",IFERROR(LOOKUP(2,1/ISNUMBER(SEARCH($R$2:$R$25,Applications!J1579)),$S$2:$S$25),""))</f>
        <v/>
      </c>
      <c r="L1579" s="26">
        <f>IF(K1579="","",IF(COUNTIF(K$2:K1579,K1579)=1,COUNTIF(K$2:K$2000,K1579)+(2001-ROW())/100000,""))</f>
        <v/>
      </c>
      <c r="M1579" s="26">
        <f>IF(TRIM(Applications!D1579)="","",TRIM(LEFT(TRIM(Applications!D1579),FIND(",",TRIM(Applications!D1579)&amp;",")-1)))</f>
        <v/>
      </c>
      <c r="N1579" s="26">
        <f>IF(M1579="","",IF(LEN(TRIM(LEFT(TRIM(MID(TRIM(Applications!D1579),FIND(",",TRIM(Applications!D1579)&amp;",")+1,200)),FIND(",",TRIM(MID(TRIM(Applications!D1579),FIND(",",TRIM(Applications!D1579)&amp;",")+1,200))&amp;",")-1)))=2,UPPER(TRIM(LEFT(TRIM(MID(TRIM(Applications!D1579),FIND(",",TRIM(Applications!D1579)&amp;",")+1,200)),FIND(",",TRIM(MID(TRIM(Applications!D1579),FIND(",",TRIM(Applications!D1579)&amp;",")+1,200))&amp;",")-1))),IFERROR(VLOOKUP(LOWER(TRIM(LEFT(TRIM(MID(TRIM(Applications!D1579),FIND(",",TRIM(Applications!D1579)&amp;",")+1,200)),FIND(",",TRIM(MID(TRIM(Applications!D1579),FIND(",",TRIM(Applications!D1579)&amp;",")+1,200))&amp;",")-1))),$U$2:$V$67,2,FALSE),"")))</f>
        <v/>
      </c>
      <c r="O1579" s="26">
        <f>IF(M1579="","",IF(N1579="",M1579,M1579&amp;", "&amp;N1579))</f>
        <v/>
      </c>
      <c r="P1579" s="26">
        <f>IF(O1579="","",IF(COUNTIF(O$2:O1579,O1579)=1,COUNTIF(O$2:O$2000,O1579)+(2001-ROW())/100000,""))</f>
        <v/>
      </c>
    </row>
    <row r="1580">
      <c r="A1580" s="26">
        <f>IF(AND(ISNUMBER(Applications!A1580),ISNUMBER(Applications!M1580),OR(UPPER(TRIM(Applications!I1580))="INTERVIEWING",UPPER(TRIM(Applications!I1580))="REJECTED",UPPER(TRIM(Applications!I1580))="OFFER")),IF(Applications!M1580&gt;=Applications!A1580,Applications!M1580-Applications!A1580,""),"")</f>
        <v/>
      </c>
      <c r="B1580" s="26">
        <f>IF(AND(D1580=1,ISNUMBER(Applications!A1580)),WEEKDAY(Applications!A1580),"")</f>
        <v/>
      </c>
      <c r="C1580" s="27">
        <f>IF(AND(D1580=1,ISNUMBER(Applications!A1580)),Applications!A1580-WEEKDAY(Applications!A1580,3),"")</f>
        <v/>
      </c>
      <c r="D1580" s="26">
        <f>IF(OR(UPPER(TRIM(Applications!I1580))="APPLIED",UPPER(TRIM(Applications!I1580))="INTERVIEWING",UPPER(TRIM(Applications!I1580))="REJECTED",UPPER(TRIM(Applications!I1580))="OFFER"),1,0)</f>
        <v/>
      </c>
      <c r="E1580" s="26">
        <f>IF(AND(ISNUMBER(Applications!M1580),OR(N(Applications!O1580)&gt;0,UPPER(TRIM(Applications!I1580))="INTERVIEWING",UPPER(TRIM(Applications!I1580))="OFFER")),Applications!M1580-WEEKDAY(Applications!M1580,3),"")</f>
        <v/>
      </c>
      <c r="F1580" s="26">
        <f>IF(AND(UPPER(TRIM(Applications!I1580))="SKIPPED",ISNUMBER(Applications!A1580)),Applications!A1580-WEEKDAY(Applications!A1580,3),"")</f>
        <v/>
      </c>
      <c r="G1580" s="26">
        <f>IF(AND(UPPER(TRIM(Applications!I1580))="BOOKMARKED",ISNUMBER(Applications!A1580)),Applications!A1580-WEEKDAY(Applications!A1580,3),"")</f>
        <v/>
      </c>
      <c r="H1580" s="26">
        <f>IF(AND(UPPER(TRIM(Applications!I1580))="NOT APPLIED",ISNUMBER(Applications!A1580)),Applications!A1580-WEEKDAY(Applications!A1580,3),"")</f>
        <v/>
      </c>
      <c r="I1580" s="26">
        <f>IF(AND(UPPER(TRIM(Applications!I1580))="REJECTED",ISNUMBER(Applications!M1580)),Applications!M1580-WEEKDAY(Applications!M1580,3),"")</f>
        <v/>
      </c>
      <c r="J1580" s="26">
        <f>IF(AND(UPPER(TRIM(Applications!I1580))="OFFER",ISNUMBER(Applications!M1580)),Applications!M1580-WEEKDAY(Applications!M1580,3),"")</f>
        <v/>
      </c>
      <c r="K1580" s="26">
        <f>IF(TRIM(Applications!J1580)="","",IFERROR(LOOKUP(2,1/ISNUMBER(SEARCH($R$2:$R$25,Applications!J1580)),$S$2:$S$25),""))</f>
        <v/>
      </c>
      <c r="L1580" s="26">
        <f>IF(K1580="","",IF(COUNTIF(K$2:K1580,K1580)=1,COUNTIF(K$2:K$2000,K1580)+(2001-ROW())/100000,""))</f>
        <v/>
      </c>
      <c r="M1580" s="26">
        <f>IF(TRIM(Applications!D1580)="","",TRIM(LEFT(TRIM(Applications!D1580),FIND(",",TRIM(Applications!D1580)&amp;",")-1)))</f>
        <v/>
      </c>
      <c r="N1580" s="26">
        <f>IF(M1580="","",IF(LEN(TRIM(LEFT(TRIM(MID(TRIM(Applications!D1580),FIND(",",TRIM(Applications!D1580)&amp;",")+1,200)),FIND(",",TRIM(MID(TRIM(Applications!D1580),FIND(",",TRIM(Applications!D1580)&amp;",")+1,200))&amp;",")-1)))=2,UPPER(TRIM(LEFT(TRIM(MID(TRIM(Applications!D1580),FIND(",",TRIM(Applications!D1580)&amp;",")+1,200)),FIND(",",TRIM(MID(TRIM(Applications!D1580),FIND(",",TRIM(Applications!D1580)&amp;",")+1,200))&amp;",")-1))),IFERROR(VLOOKUP(LOWER(TRIM(LEFT(TRIM(MID(TRIM(Applications!D1580),FIND(",",TRIM(Applications!D1580)&amp;",")+1,200)),FIND(",",TRIM(MID(TRIM(Applications!D1580),FIND(",",TRIM(Applications!D1580)&amp;",")+1,200))&amp;",")-1))),$U$2:$V$67,2,FALSE),"")))</f>
        <v/>
      </c>
      <c r="O1580" s="26">
        <f>IF(M1580="","",IF(N1580="",M1580,M1580&amp;", "&amp;N1580))</f>
        <v/>
      </c>
      <c r="P1580" s="26">
        <f>IF(O1580="","",IF(COUNTIF(O$2:O1580,O1580)=1,COUNTIF(O$2:O$2000,O1580)+(2001-ROW())/100000,""))</f>
        <v/>
      </c>
    </row>
    <row r="1581">
      <c r="A1581" s="26">
        <f>IF(AND(ISNUMBER(Applications!A1581),ISNUMBER(Applications!M1581),OR(UPPER(TRIM(Applications!I1581))="INTERVIEWING",UPPER(TRIM(Applications!I1581))="REJECTED",UPPER(TRIM(Applications!I1581))="OFFER")),IF(Applications!M1581&gt;=Applications!A1581,Applications!M1581-Applications!A1581,""),"")</f>
        <v/>
      </c>
      <c r="B1581" s="26">
        <f>IF(AND(D1581=1,ISNUMBER(Applications!A1581)),WEEKDAY(Applications!A1581),"")</f>
        <v/>
      </c>
      <c r="C1581" s="27">
        <f>IF(AND(D1581=1,ISNUMBER(Applications!A1581)),Applications!A1581-WEEKDAY(Applications!A1581,3),"")</f>
        <v/>
      </c>
      <c r="D1581" s="26">
        <f>IF(OR(UPPER(TRIM(Applications!I1581))="APPLIED",UPPER(TRIM(Applications!I1581))="INTERVIEWING",UPPER(TRIM(Applications!I1581))="REJECTED",UPPER(TRIM(Applications!I1581))="OFFER"),1,0)</f>
        <v/>
      </c>
      <c r="E1581" s="26">
        <f>IF(AND(ISNUMBER(Applications!M1581),OR(N(Applications!O1581)&gt;0,UPPER(TRIM(Applications!I1581))="INTERVIEWING",UPPER(TRIM(Applications!I1581))="OFFER")),Applications!M1581-WEEKDAY(Applications!M1581,3),"")</f>
        <v/>
      </c>
      <c r="F1581" s="26">
        <f>IF(AND(UPPER(TRIM(Applications!I1581))="SKIPPED",ISNUMBER(Applications!A1581)),Applications!A1581-WEEKDAY(Applications!A1581,3),"")</f>
        <v/>
      </c>
      <c r="G1581" s="26">
        <f>IF(AND(UPPER(TRIM(Applications!I1581))="BOOKMARKED",ISNUMBER(Applications!A1581)),Applications!A1581-WEEKDAY(Applications!A1581,3),"")</f>
        <v/>
      </c>
      <c r="H1581" s="26">
        <f>IF(AND(UPPER(TRIM(Applications!I1581))="NOT APPLIED",ISNUMBER(Applications!A1581)),Applications!A1581-WEEKDAY(Applications!A1581,3),"")</f>
        <v/>
      </c>
      <c r="I1581" s="26">
        <f>IF(AND(UPPER(TRIM(Applications!I1581))="REJECTED",ISNUMBER(Applications!M1581)),Applications!M1581-WEEKDAY(Applications!M1581,3),"")</f>
        <v/>
      </c>
      <c r="J1581" s="26">
        <f>IF(AND(UPPER(TRIM(Applications!I1581))="OFFER",ISNUMBER(Applications!M1581)),Applications!M1581-WEEKDAY(Applications!M1581,3),"")</f>
        <v/>
      </c>
      <c r="K1581" s="26">
        <f>IF(TRIM(Applications!J1581)="","",IFERROR(LOOKUP(2,1/ISNUMBER(SEARCH($R$2:$R$25,Applications!J1581)),$S$2:$S$25),""))</f>
        <v/>
      </c>
      <c r="L1581" s="26">
        <f>IF(K1581="","",IF(COUNTIF(K$2:K1581,K1581)=1,COUNTIF(K$2:K$2000,K1581)+(2001-ROW())/100000,""))</f>
        <v/>
      </c>
      <c r="M1581" s="26">
        <f>IF(TRIM(Applications!D1581)="","",TRIM(LEFT(TRIM(Applications!D1581),FIND(",",TRIM(Applications!D1581)&amp;",")-1)))</f>
        <v/>
      </c>
      <c r="N1581" s="26">
        <f>IF(M1581="","",IF(LEN(TRIM(LEFT(TRIM(MID(TRIM(Applications!D1581),FIND(",",TRIM(Applications!D1581)&amp;",")+1,200)),FIND(",",TRIM(MID(TRIM(Applications!D1581),FIND(",",TRIM(Applications!D1581)&amp;",")+1,200))&amp;",")-1)))=2,UPPER(TRIM(LEFT(TRIM(MID(TRIM(Applications!D1581),FIND(",",TRIM(Applications!D1581)&amp;",")+1,200)),FIND(",",TRIM(MID(TRIM(Applications!D1581),FIND(",",TRIM(Applications!D1581)&amp;",")+1,200))&amp;",")-1))),IFERROR(VLOOKUP(LOWER(TRIM(LEFT(TRIM(MID(TRIM(Applications!D1581),FIND(",",TRIM(Applications!D1581)&amp;",")+1,200)),FIND(",",TRIM(MID(TRIM(Applications!D1581),FIND(",",TRIM(Applications!D1581)&amp;",")+1,200))&amp;",")-1))),$U$2:$V$67,2,FALSE),"")))</f>
        <v/>
      </c>
      <c r="O1581" s="26">
        <f>IF(M1581="","",IF(N1581="",M1581,M1581&amp;", "&amp;N1581))</f>
        <v/>
      </c>
      <c r="P1581" s="26">
        <f>IF(O1581="","",IF(COUNTIF(O$2:O1581,O1581)=1,COUNTIF(O$2:O$2000,O1581)+(2001-ROW())/100000,""))</f>
        <v/>
      </c>
    </row>
    <row r="1582">
      <c r="A1582" s="26">
        <f>IF(AND(ISNUMBER(Applications!A1582),ISNUMBER(Applications!M1582),OR(UPPER(TRIM(Applications!I1582))="INTERVIEWING",UPPER(TRIM(Applications!I1582))="REJECTED",UPPER(TRIM(Applications!I1582))="OFFER")),IF(Applications!M1582&gt;=Applications!A1582,Applications!M1582-Applications!A1582,""),"")</f>
        <v/>
      </c>
      <c r="B1582" s="26">
        <f>IF(AND(D1582=1,ISNUMBER(Applications!A1582)),WEEKDAY(Applications!A1582),"")</f>
        <v/>
      </c>
      <c r="C1582" s="27">
        <f>IF(AND(D1582=1,ISNUMBER(Applications!A1582)),Applications!A1582-WEEKDAY(Applications!A1582,3),"")</f>
        <v/>
      </c>
      <c r="D1582" s="26">
        <f>IF(OR(UPPER(TRIM(Applications!I1582))="APPLIED",UPPER(TRIM(Applications!I1582))="INTERVIEWING",UPPER(TRIM(Applications!I1582))="REJECTED",UPPER(TRIM(Applications!I1582))="OFFER"),1,0)</f>
        <v/>
      </c>
      <c r="E1582" s="26">
        <f>IF(AND(ISNUMBER(Applications!M1582),OR(N(Applications!O1582)&gt;0,UPPER(TRIM(Applications!I1582))="INTERVIEWING",UPPER(TRIM(Applications!I1582))="OFFER")),Applications!M1582-WEEKDAY(Applications!M1582,3),"")</f>
        <v/>
      </c>
      <c r="F1582" s="26">
        <f>IF(AND(UPPER(TRIM(Applications!I1582))="SKIPPED",ISNUMBER(Applications!A1582)),Applications!A1582-WEEKDAY(Applications!A1582,3),"")</f>
        <v/>
      </c>
      <c r="G1582" s="26">
        <f>IF(AND(UPPER(TRIM(Applications!I1582))="BOOKMARKED",ISNUMBER(Applications!A1582)),Applications!A1582-WEEKDAY(Applications!A1582,3),"")</f>
        <v/>
      </c>
      <c r="H1582" s="26">
        <f>IF(AND(UPPER(TRIM(Applications!I1582))="NOT APPLIED",ISNUMBER(Applications!A1582)),Applications!A1582-WEEKDAY(Applications!A1582,3),"")</f>
        <v/>
      </c>
      <c r="I1582" s="26">
        <f>IF(AND(UPPER(TRIM(Applications!I1582))="REJECTED",ISNUMBER(Applications!M1582)),Applications!M1582-WEEKDAY(Applications!M1582,3),"")</f>
        <v/>
      </c>
      <c r="J1582" s="26">
        <f>IF(AND(UPPER(TRIM(Applications!I1582))="OFFER",ISNUMBER(Applications!M1582)),Applications!M1582-WEEKDAY(Applications!M1582,3),"")</f>
        <v/>
      </c>
      <c r="K1582" s="26">
        <f>IF(TRIM(Applications!J1582)="","",IFERROR(LOOKUP(2,1/ISNUMBER(SEARCH($R$2:$R$25,Applications!J1582)),$S$2:$S$25),""))</f>
        <v/>
      </c>
      <c r="L1582" s="26">
        <f>IF(K1582="","",IF(COUNTIF(K$2:K1582,K1582)=1,COUNTIF(K$2:K$2000,K1582)+(2001-ROW())/100000,""))</f>
        <v/>
      </c>
      <c r="M1582" s="26">
        <f>IF(TRIM(Applications!D1582)="","",TRIM(LEFT(TRIM(Applications!D1582),FIND(",",TRIM(Applications!D1582)&amp;",")-1)))</f>
        <v/>
      </c>
      <c r="N1582" s="26">
        <f>IF(M1582="","",IF(LEN(TRIM(LEFT(TRIM(MID(TRIM(Applications!D1582),FIND(",",TRIM(Applications!D1582)&amp;",")+1,200)),FIND(",",TRIM(MID(TRIM(Applications!D1582),FIND(",",TRIM(Applications!D1582)&amp;",")+1,200))&amp;",")-1)))=2,UPPER(TRIM(LEFT(TRIM(MID(TRIM(Applications!D1582),FIND(",",TRIM(Applications!D1582)&amp;",")+1,200)),FIND(",",TRIM(MID(TRIM(Applications!D1582),FIND(",",TRIM(Applications!D1582)&amp;",")+1,200))&amp;",")-1))),IFERROR(VLOOKUP(LOWER(TRIM(LEFT(TRIM(MID(TRIM(Applications!D1582),FIND(",",TRIM(Applications!D1582)&amp;",")+1,200)),FIND(",",TRIM(MID(TRIM(Applications!D1582),FIND(",",TRIM(Applications!D1582)&amp;",")+1,200))&amp;",")-1))),$U$2:$V$67,2,FALSE),"")))</f>
        <v/>
      </c>
      <c r="O1582" s="26">
        <f>IF(M1582="","",IF(N1582="",M1582,M1582&amp;", "&amp;N1582))</f>
        <v/>
      </c>
      <c r="P1582" s="26">
        <f>IF(O1582="","",IF(COUNTIF(O$2:O1582,O1582)=1,COUNTIF(O$2:O$2000,O1582)+(2001-ROW())/100000,""))</f>
        <v/>
      </c>
    </row>
    <row r="1583">
      <c r="A1583" s="26">
        <f>IF(AND(ISNUMBER(Applications!A1583),ISNUMBER(Applications!M1583),OR(UPPER(TRIM(Applications!I1583))="INTERVIEWING",UPPER(TRIM(Applications!I1583))="REJECTED",UPPER(TRIM(Applications!I1583))="OFFER")),IF(Applications!M1583&gt;=Applications!A1583,Applications!M1583-Applications!A1583,""),"")</f>
        <v/>
      </c>
      <c r="B1583" s="26">
        <f>IF(AND(D1583=1,ISNUMBER(Applications!A1583)),WEEKDAY(Applications!A1583),"")</f>
        <v/>
      </c>
      <c r="C1583" s="27">
        <f>IF(AND(D1583=1,ISNUMBER(Applications!A1583)),Applications!A1583-WEEKDAY(Applications!A1583,3),"")</f>
        <v/>
      </c>
      <c r="D1583" s="26">
        <f>IF(OR(UPPER(TRIM(Applications!I1583))="APPLIED",UPPER(TRIM(Applications!I1583))="INTERVIEWING",UPPER(TRIM(Applications!I1583))="REJECTED",UPPER(TRIM(Applications!I1583))="OFFER"),1,0)</f>
        <v/>
      </c>
      <c r="E1583" s="26">
        <f>IF(AND(ISNUMBER(Applications!M1583),OR(N(Applications!O1583)&gt;0,UPPER(TRIM(Applications!I1583))="INTERVIEWING",UPPER(TRIM(Applications!I1583))="OFFER")),Applications!M1583-WEEKDAY(Applications!M1583,3),"")</f>
        <v/>
      </c>
      <c r="F1583" s="26">
        <f>IF(AND(UPPER(TRIM(Applications!I1583))="SKIPPED",ISNUMBER(Applications!A1583)),Applications!A1583-WEEKDAY(Applications!A1583,3),"")</f>
        <v/>
      </c>
      <c r="G1583" s="26">
        <f>IF(AND(UPPER(TRIM(Applications!I1583))="BOOKMARKED",ISNUMBER(Applications!A1583)),Applications!A1583-WEEKDAY(Applications!A1583,3),"")</f>
        <v/>
      </c>
      <c r="H1583" s="26">
        <f>IF(AND(UPPER(TRIM(Applications!I1583))="NOT APPLIED",ISNUMBER(Applications!A1583)),Applications!A1583-WEEKDAY(Applications!A1583,3),"")</f>
        <v/>
      </c>
      <c r="I1583" s="26">
        <f>IF(AND(UPPER(TRIM(Applications!I1583))="REJECTED",ISNUMBER(Applications!M1583)),Applications!M1583-WEEKDAY(Applications!M1583,3),"")</f>
        <v/>
      </c>
      <c r="J1583" s="26">
        <f>IF(AND(UPPER(TRIM(Applications!I1583))="OFFER",ISNUMBER(Applications!M1583)),Applications!M1583-WEEKDAY(Applications!M1583,3),"")</f>
        <v/>
      </c>
      <c r="K1583" s="26">
        <f>IF(TRIM(Applications!J1583)="","",IFERROR(LOOKUP(2,1/ISNUMBER(SEARCH($R$2:$R$25,Applications!J1583)),$S$2:$S$25),""))</f>
        <v/>
      </c>
      <c r="L1583" s="26">
        <f>IF(K1583="","",IF(COUNTIF(K$2:K1583,K1583)=1,COUNTIF(K$2:K$2000,K1583)+(2001-ROW())/100000,""))</f>
        <v/>
      </c>
      <c r="M1583" s="26">
        <f>IF(TRIM(Applications!D1583)="","",TRIM(LEFT(TRIM(Applications!D1583),FIND(",",TRIM(Applications!D1583)&amp;",")-1)))</f>
        <v/>
      </c>
      <c r="N1583" s="26">
        <f>IF(M1583="","",IF(LEN(TRIM(LEFT(TRIM(MID(TRIM(Applications!D1583),FIND(",",TRIM(Applications!D1583)&amp;",")+1,200)),FIND(",",TRIM(MID(TRIM(Applications!D1583),FIND(",",TRIM(Applications!D1583)&amp;",")+1,200))&amp;",")-1)))=2,UPPER(TRIM(LEFT(TRIM(MID(TRIM(Applications!D1583),FIND(",",TRIM(Applications!D1583)&amp;",")+1,200)),FIND(",",TRIM(MID(TRIM(Applications!D1583),FIND(",",TRIM(Applications!D1583)&amp;",")+1,200))&amp;",")-1))),IFERROR(VLOOKUP(LOWER(TRIM(LEFT(TRIM(MID(TRIM(Applications!D1583),FIND(",",TRIM(Applications!D1583)&amp;",")+1,200)),FIND(",",TRIM(MID(TRIM(Applications!D1583),FIND(",",TRIM(Applications!D1583)&amp;",")+1,200))&amp;",")-1))),$U$2:$V$67,2,FALSE),"")))</f>
        <v/>
      </c>
      <c r="O1583" s="26">
        <f>IF(M1583="","",IF(N1583="",M1583,M1583&amp;", "&amp;N1583))</f>
        <v/>
      </c>
      <c r="P1583" s="26">
        <f>IF(O1583="","",IF(COUNTIF(O$2:O1583,O1583)=1,COUNTIF(O$2:O$2000,O1583)+(2001-ROW())/100000,""))</f>
        <v/>
      </c>
    </row>
    <row r="1584">
      <c r="A1584" s="26">
        <f>IF(AND(ISNUMBER(Applications!A1584),ISNUMBER(Applications!M1584),OR(UPPER(TRIM(Applications!I1584))="INTERVIEWING",UPPER(TRIM(Applications!I1584))="REJECTED",UPPER(TRIM(Applications!I1584))="OFFER")),IF(Applications!M1584&gt;=Applications!A1584,Applications!M1584-Applications!A1584,""),"")</f>
        <v/>
      </c>
      <c r="B1584" s="26">
        <f>IF(AND(D1584=1,ISNUMBER(Applications!A1584)),WEEKDAY(Applications!A1584),"")</f>
        <v/>
      </c>
      <c r="C1584" s="27">
        <f>IF(AND(D1584=1,ISNUMBER(Applications!A1584)),Applications!A1584-WEEKDAY(Applications!A1584,3),"")</f>
        <v/>
      </c>
      <c r="D1584" s="26">
        <f>IF(OR(UPPER(TRIM(Applications!I1584))="APPLIED",UPPER(TRIM(Applications!I1584))="INTERVIEWING",UPPER(TRIM(Applications!I1584))="REJECTED",UPPER(TRIM(Applications!I1584))="OFFER"),1,0)</f>
        <v/>
      </c>
      <c r="E1584" s="26">
        <f>IF(AND(ISNUMBER(Applications!M1584),OR(N(Applications!O1584)&gt;0,UPPER(TRIM(Applications!I1584))="INTERVIEWING",UPPER(TRIM(Applications!I1584))="OFFER")),Applications!M1584-WEEKDAY(Applications!M1584,3),"")</f>
        <v/>
      </c>
      <c r="F1584" s="26">
        <f>IF(AND(UPPER(TRIM(Applications!I1584))="SKIPPED",ISNUMBER(Applications!A1584)),Applications!A1584-WEEKDAY(Applications!A1584,3),"")</f>
        <v/>
      </c>
      <c r="G1584" s="26">
        <f>IF(AND(UPPER(TRIM(Applications!I1584))="BOOKMARKED",ISNUMBER(Applications!A1584)),Applications!A1584-WEEKDAY(Applications!A1584,3),"")</f>
        <v/>
      </c>
      <c r="H1584" s="26">
        <f>IF(AND(UPPER(TRIM(Applications!I1584))="NOT APPLIED",ISNUMBER(Applications!A1584)),Applications!A1584-WEEKDAY(Applications!A1584,3),"")</f>
        <v/>
      </c>
      <c r="I1584" s="26">
        <f>IF(AND(UPPER(TRIM(Applications!I1584))="REJECTED",ISNUMBER(Applications!M1584)),Applications!M1584-WEEKDAY(Applications!M1584,3),"")</f>
        <v/>
      </c>
      <c r="J1584" s="26">
        <f>IF(AND(UPPER(TRIM(Applications!I1584))="OFFER",ISNUMBER(Applications!M1584)),Applications!M1584-WEEKDAY(Applications!M1584,3),"")</f>
        <v/>
      </c>
      <c r="K1584" s="26">
        <f>IF(TRIM(Applications!J1584)="","",IFERROR(LOOKUP(2,1/ISNUMBER(SEARCH($R$2:$R$25,Applications!J1584)),$S$2:$S$25),""))</f>
        <v/>
      </c>
      <c r="L1584" s="26">
        <f>IF(K1584="","",IF(COUNTIF(K$2:K1584,K1584)=1,COUNTIF(K$2:K$2000,K1584)+(2001-ROW())/100000,""))</f>
        <v/>
      </c>
      <c r="M1584" s="26">
        <f>IF(TRIM(Applications!D1584)="","",TRIM(LEFT(TRIM(Applications!D1584),FIND(",",TRIM(Applications!D1584)&amp;",")-1)))</f>
        <v/>
      </c>
      <c r="N1584" s="26">
        <f>IF(M1584="","",IF(LEN(TRIM(LEFT(TRIM(MID(TRIM(Applications!D1584),FIND(",",TRIM(Applications!D1584)&amp;",")+1,200)),FIND(",",TRIM(MID(TRIM(Applications!D1584),FIND(",",TRIM(Applications!D1584)&amp;",")+1,200))&amp;",")-1)))=2,UPPER(TRIM(LEFT(TRIM(MID(TRIM(Applications!D1584),FIND(",",TRIM(Applications!D1584)&amp;",")+1,200)),FIND(",",TRIM(MID(TRIM(Applications!D1584),FIND(",",TRIM(Applications!D1584)&amp;",")+1,200))&amp;",")-1))),IFERROR(VLOOKUP(LOWER(TRIM(LEFT(TRIM(MID(TRIM(Applications!D1584),FIND(",",TRIM(Applications!D1584)&amp;",")+1,200)),FIND(",",TRIM(MID(TRIM(Applications!D1584),FIND(",",TRIM(Applications!D1584)&amp;",")+1,200))&amp;",")-1))),$U$2:$V$67,2,FALSE),"")))</f>
        <v/>
      </c>
      <c r="O1584" s="26">
        <f>IF(M1584="","",IF(N1584="",M1584,M1584&amp;", "&amp;N1584))</f>
        <v/>
      </c>
      <c r="P1584" s="26">
        <f>IF(O1584="","",IF(COUNTIF(O$2:O1584,O1584)=1,COUNTIF(O$2:O$2000,O1584)+(2001-ROW())/100000,""))</f>
        <v/>
      </c>
    </row>
    <row r="1585">
      <c r="A1585" s="26">
        <f>IF(AND(ISNUMBER(Applications!A1585),ISNUMBER(Applications!M1585),OR(UPPER(TRIM(Applications!I1585))="INTERVIEWING",UPPER(TRIM(Applications!I1585))="REJECTED",UPPER(TRIM(Applications!I1585))="OFFER")),IF(Applications!M1585&gt;=Applications!A1585,Applications!M1585-Applications!A1585,""),"")</f>
        <v/>
      </c>
      <c r="B1585" s="26">
        <f>IF(AND(D1585=1,ISNUMBER(Applications!A1585)),WEEKDAY(Applications!A1585),"")</f>
        <v/>
      </c>
      <c r="C1585" s="27">
        <f>IF(AND(D1585=1,ISNUMBER(Applications!A1585)),Applications!A1585-WEEKDAY(Applications!A1585,3),"")</f>
        <v/>
      </c>
      <c r="D1585" s="26">
        <f>IF(OR(UPPER(TRIM(Applications!I1585))="APPLIED",UPPER(TRIM(Applications!I1585))="INTERVIEWING",UPPER(TRIM(Applications!I1585))="REJECTED",UPPER(TRIM(Applications!I1585))="OFFER"),1,0)</f>
        <v/>
      </c>
      <c r="E1585" s="26">
        <f>IF(AND(ISNUMBER(Applications!M1585),OR(N(Applications!O1585)&gt;0,UPPER(TRIM(Applications!I1585))="INTERVIEWING",UPPER(TRIM(Applications!I1585))="OFFER")),Applications!M1585-WEEKDAY(Applications!M1585,3),"")</f>
        <v/>
      </c>
      <c r="F1585" s="26">
        <f>IF(AND(UPPER(TRIM(Applications!I1585))="SKIPPED",ISNUMBER(Applications!A1585)),Applications!A1585-WEEKDAY(Applications!A1585,3),"")</f>
        <v/>
      </c>
      <c r="G1585" s="26">
        <f>IF(AND(UPPER(TRIM(Applications!I1585))="BOOKMARKED",ISNUMBER(Applications!A1585)),Applications!A1585-WEEKDAY(Applications!A1585,3),"")</f>
        <v/>
      </c>
      <c r="H1585" s="26">
        <f>IF(AND(UPPER(TRIM(Applications!I1585))="NOT APPLIED",ISNUMBER(Applications!A1585)),Applications!A1585-WEEKDAY(Applications!A1585,3),"")</f>
        <v/>
      </c>
      <c r="I1585" s="26">
        <f>IF(AND(UPPER(TRIM(Applications!I1585))="REJECTED",ISNUMBER(Applications!M1585)),Applications!M1585-WEEKDAY(Applications!M1585,3),"")</f>
        <v/>
      </c>
      <c r="J1585" s="26">
        <f>IF(AND(UPPER(TRIM(Applications!I1585))="OFFER",ISNUMBER(Applications!M1585)),Applications!M1585-WEEKDAY(Applications!M1585,3),"")</f>
        <v/>
      </c>
      <c r="K1585" s="26">
        <f>IF(TRIM(Applications!J1585)="","",IFERROR(LOOKUP(2,1/ISNUMBER(SEARCH($R$2:$R$25,Applications!J1585)),$S$2:$S$25),""))</f>
        <v/>
      </c>
      <c r="L1585" s="26">
        <f>IF(K1585="","",IF(COUNTIF(K$2:K1585,K1585)=1,COUNTIF(K$2:K$2000,K1585)+(2001-ROW())/100000,""))</f>
        <v/>
      </c>
      <c r="M1585" s="26">
        <f>IF(TRIM(Applications!D1585)="","",TRIM(LEFT(TRIM(Applications!D1585),FIND(",",TRIM(Applications!D1585)&amp;",")-1)))</f>
        <v/>
      </c>
      <c r="N1585" s="26">
        <f>IF(M1585="","",IF(LEN(TRIM(LEFT(TRIM(MID(TRIM(Applications!D1585),FIND(",",TRIM(Applications!D1585)&amp;",")+1,200)),FIND(",",TRIM(MID(TRIM(Applications!D1585),FIND(",",TRIM(Applications!D1585)&amp;",")+1,200))&amp;",")-1)))=2,UPPER(TRIM(LEFT(TRIM(MID(TRIM(Applications!D1585),FIND(",",TRIM(Applications!D1585)&amp;",")+1,200)),FIND(",",TRIM(MID(TRIM(Applications!D1585),FIND(",",TRIM(Applications!D1585)&amp;",")+1,200))&amp;",")-1))),IFERROR(VLOOKUP(LOWER(TRIM(LEFT(TRIM(MID(TRIM(Applications!D1585),FIND(",",TRIM(Applications!D1585)&amp;",")+1,200)),FIND(",",TRIM(MID(TRIM(Applications!D1585),FIND(",",TRIM(Applications!D1585)&amp;",")+1,200))&amp;",")-1))),$U$2:$V$67,2,FALSE),"")))</f>
        <v/>
      </c>
      <c r="O1585" s="26">
        <f>IF(M1585="","",IF(N1585="",M1585,M1585&amp;", "&amp;N1585))</f>
        <v/>
      </c>
      <c r="P1585" s="26">
        <f>IF(O1585="","",IF(COUNTIF(O$2:O1585,O1585)=1,COUNTIF(O$2:O$2000,O1585)+(2001-ROW())/100000,""))</f>
        <v/>
      </c>
    </row>
    <row r="1586">
      <c r="A1586" s="26">
        <f>IF(AND(ISNUMBER(Applications!A1586),ISNUMBER(Applications!M1586),OR(UPPER(TRIM(Applications!I1586))="INTERVIEWING",UPPER(TRIM(Applications!I1586))="REJECTED",UPPER(TRIM(Applications!I1586))="OFFER")),IF(Applications!M1586&gt;=Applications!A1586,Applications!M1586-Applications!A1586,""),"")</f>
        <v/>
      </c>
      <c r="B1586" s="26">
        <f>IF(AND(D1586=1,ISNUMBER(Applications!A1586)),WEEKDAY(Applications!A1586),"")</f>
        <v/>
      </c>
      <c r="C1586" s="27">
        <f>IF(AND(D1586=1,ISNUMBER(Applications!A1586)),Applications!A1586-WEEKDAY(Applications!A1586,3),"")</f>
        <v/>
      </c>
      <c r="D1586" s="26">
        <f>IF(OR(UPPER(TRIM(Applications!I1586))="APPLIED",UPPER(TRIM(Applications!I1586))="INTERVIEWING",UPPER(TRIM(Applications!I1586))="REJECTED",UPPER(TRIM(Applications!I1586))="OFFER"),1,0)</f>
        <v/>
      </c>
      <c r="E1586" s="26">
        <f>IF(AND(ISNUMBER(Applications!M1586),OR(N(Applications!O1586)&gt;0,UPPER(TRIM(Applications!I1586))="INTERVIEWING",UPPER(TRIM(Applications!I1586))="OFFER")),Applications!M1586-WEEKDAY(Applications!M1586,3),"")</f>
        <v/>
      </c>
      <c r="F1586" s="26">
        <f>IF(AND(UPPER(TRIM(Applications!I1586))="SKIPPED",ISNUMBER(Applications!A1586)),Applications!A1586-WEEKDAY(Applications!A1586,3),"")</f>
        <v/>
      </c>
      <c r="G1586" s="26">
        <f>IF(AND(UPPER(TRIM(Applications!I1586))="BOOKMARKED",ISNUMBER(Applications!A1586)),Applications!A1586-WEEKDAY(Applications!A1586,3),"")</f>
        <v/>
      </c>
      <c r="H1586" s="26">
        <f>IF(AND(UPPER(TRIM(Applications!I1586))="NOT APPLIED",ISNUMBER(Applications!A1586)),Applications!A1586-WEEKDAY(Applications!A1586,3),"")</f>
        <v/>
      </c>
      <c r="I1586" s="26">
        <f>IF(AND(UPPER(TRIM(Applications!I1586))="REJECTED",ISNUMBER(Applications!M1586)),Applications!M1586-WEEKDAY(Applications!M1586,3),"")</f>
        <v/>
      </c>
      <c r="J1586" s="26">
        <f>IF(AND(UPPER(TRIM(Applications!I1586))="OFFER",ISNUMBER(Applications!M1586)),Applications!M1586-WEEKDAY(Applications!M1586,3),"")</f>
        <v/>
      </c>
      <c r="K1586" s="26">
        <f>IF(TRIM(Applications!J1586)="","",IFERROR(LOOKUP(2,1/ISNUMBER(SEARCH($R$2:$R$25,Applications!J1586)),$S$2:$S$25),""))</f>
        <v/>
      </c>
      <c r="L1586" s="26">
        <f>IF(K1586="","",IF(COUNTIF(K$2:K1586,K1586)=1,COUNTIF(K$2:K$2000,K1586)+(2001-ROW())/100000,""))</f>
        <v/>
      </c>
      <c r="M1586" s="26">
        <f>IF(TRIM(Applications!D1586)="","",TRIM(LEFT(TRIM(Applications!D1586),FIND(",",TRIM(Applications!D1586)&amp;",")-1)))</f>
        <v/>
      </c>
      <c r="N1586" s="26">
        <f>IF(M1586="","",IF(LEN(TRIM(LEFT(TRIM(MID(TRIM(Applications!D1586),FIND(",",TRIM(Applications!D1586)&amp;",")+1,200)),FIND(",",TRIM(MID(TRIM(Applications!D1586),FIND(",",TRIM(Applications!D1586)&amp;",")+1,200))&amp;",")-1)))=2,UPPER(TRIM(LEFT(TRIM(MID(TRIM(Applications!D1586),FIND(",",TRIM(Applications!D1586)&amp;",")+1,200)),FIND(",",TRIM(MID(TRIM(Applications!D1586),FIND(",",TRIM(Applications!D1586)&amp;",")+1,200))&amp;",")-1))),IFERROR(VLOOKUP(LOWER(TRIM(LEFT(TRIM(MID(TRIM(Applications!D1586),FIND(",",TRIM(Applications!D1586)&amp;",")+1,200)),FIND(",",TRIM(MID(TRIM(Applications!D1586),FIND(",",TRIM(Applications!D1586)&amp;",")+1,200))&amp;",")-1))),$U$2:$V$67,2,FALSE),"")))</f>
        <v/>
      </c>
      <c r="O1586" s="26">
        <f>IF(M1586="","",IF(N1586="",M1586,M1586&amp;", "&amp;N1586))</f>
        <v/>
      </c>
      <c r="P1586" s="26">
        <f>IF(O1586="","",IF(COUNTIF(O$2:O1586,O1586)=1,COUNTIF(O$2:O$2000,O1586)+(2001-ROW())/100000,""))</f>
        <v/>
      </c>
    </row>
    <row r="1587">
      <c r="A1587" s="26">
        <f>IF(AND(ISNUMBER(Applications!A1587),ISNUMBER(Applications!M1587),OR(UPPER(TRIM(Applications!I1587))="INTERVIEWING",UPPER(TRIM(Applications!I1587))="REJECTED",UPPER(TRIM(Applications!I1587))="OFFER")),IF(Applications!M1587&gt;=Applications!A1587,Applications!M1587-Applications!A1587,""),"")</f>
        <v/>
      </c>
      <c r="B1587" s="26">
        <f>IF(AND(D1587=1,ISNUMBER(Applications!A1587)),WEEKDAY(Applications!A1587),"")</f>
        <v/>
      </c>
      <c r="C1587" s="27">
        <f>IF(AND(D1587=1,ISNUMBER(Applications!A1587)),Applications!A1587-WEEKDAY(Applications!A1587,3),"")</f>
        <v/>
      </c>
      <c r="D1587" s="26">
        <f>IF(OR(UPPER(TRIM(Applications!I1587))="APPLIED",UPPER(TRIM(Applications!I1587))="INTERVIEWING",UPPER(TRIM(Applications!I1587))="REJECTED",UPPER(TRIM(Applications!I1587))="OFFER"),1,0)</f>
        <v/>
      </c>
      <c r="E1587" s="26">
        <f>IF(AND(ISNUMBER(Applications!M1587),OR(N(Applications!O1587)&gt;0,UPPER(TRIM(Applications!I1587))="INTERVIEWING",UPPER(TRIM(Applications!I1587))="OFFER")),Applications!M1587-WEEKDAY(Applications!M1587,3),"")</f>
        <v/>
      </c>
      <c r="F1587" s="26">
        <f>IF(AND(UPPER(TRIM(Applications!I1587))="SKIPPED",ISNUMBER(Applications!A1587)),Applications!A1587-WEEKDAY(Applications!A1587,3),"")</f>
        <v/>
      </c>
      <c r="G1587" s="26">
        <f>IF(AND(UPPER(TRIM(Applications!I1587))="BOOKMARKED",ISNUMBER(Applications!A1587)),Applications!A1587-WEEKDAY(Applications!A1587,3),"")</f>
        <v/>
      </c>
      <c r="H1587" s="26">
        <f>IF(AND(UPPER(TRIM(Applications!I1587))="NOT APPLIED",ISNUMBER(Applications!A1587)),Applications!A1587-WEEKDAY(Applications!A1587,3),"")</f>
        <v/>
      </c>
      <c r="I1587" s="26">
        <f>IF(AND(UPPER(TRIM(Applications!I1587))="REJECTED",ISNUMBER(Applications!M1587)),Applications!M1587-WEEKDAY(Applications!M1587,3),"")</f>
        <v/>
      </c>
      <c r="J1587" s="26">
        <f>IF(AND(UPPER(TRIM(Applications!I1587))="OFFER",ISNUMBER(Applications!M1587)),Applications!M1587-WEEKDAY(Applications!M1587,3),"")</f>
        <v/>
      </c>
      <c r="K1587" s="26">
        <f>IF(TRIM(Applications!J1587)="","",IFERROR(LOOKUP(2,1/ISNUMBER(SEARCH($R$2:$R$25,Applications!J1587)),$S$2:$S$25),""))</f>
        <v/>
      </c>
      <c r="L1587" s="26">
        <f>IF(K1587="","",IF(COUNTIF(K$2:K1587,K1587)=1,COUNTIF(K$2:K$2000,K1587)+(2001-ROW())/100000,""))</f>
        <v/>
      </c>
      <c r="M1587" s="26">
        <f>IF(TRIM(Applications!D1587)="","",TRIM(LEFT(TRIM(Applications!D1587),FIND(",",TRIM(Applications!D1587)&amp;",")-1)))</f>
        <v/>
      </c>
      <c r="N1587" s="26">
        <f>IF(M1587="","",IF(LEN(TRIM(LEFT(TRIM(MID(TRIM(Applications!D1587),FIND(",",TRIM(Applications!D1587)&amp;",")+1,200)),FIND(",",TRIM(MID(TRIM(Applications!D1587),FIND(",",TRIM(Applications!D1587)&amp;",")+1,200))&amp;",")-1)))=2,UPPER(TRIM(LEFT(TRIM(MID(TRIM(Applications!D1587),FIND(",",TRIM(Applications!D1587)&amp;",")+1,200)),FIND(",",TRIM(MID(TRIM(Applications!D1587),FIND(",",TRIM(Applications!D1587)&amp;",")+1,200))&amp;",")-1))),IFERROR(VLOOKUP(LOWER(TRIM(LEFT(TRIM(MID(TRIM(Applications!D1587),FIND(",",TRIM(Applications!D1587)&amp;",")+1,200)),FIND(",",TRIM(MID(TRIM(Applications!D1587),FIND(",",TRIM(Applications!D1587)&amp;",")+1,200))&amp;",")-1))),$U$2:$V$67,2,FALSE),"")))</f>
        <v/>
      </c>
      <c r="O1587" s="26">
        <f>IF(M1587="","",IF(N1587="",M1587,M1587&amp;", "&amp;N1587))</f>
        <v/>
      </c>
      <c r="P1587" s="26">
        <f>IF(O1587="","",IF(COUNTIF(O$2:O1587,O1587)=1,COUNTIF(O$2:O$2000,O1587)+(2001-ROW())/100000,""))</f>
        <v/>
      </c>
    </row>
    <row r="1588">
      <c r="A1588" s="26">
        <f>IF(AND(ISNUMBER(Applications!A1588),ISNUMBER(Applications!M1588),OR(UPPER(TRIM(Applications!I1588))="INTERVIEWING",UPPER(TRIM(Applications!I1588))="REJECTED",UPPER(TRIM(Applications!I1588))="OFFER")),IF(Applications!M1588&gt;=Applications!A1588,Applications!M1588-Applications!A1588,""),"")</f>
        <v/>
      </c>
      <c r="B1588" s="26">
        <f>IF(AND(D1588=1,ISNUMBER(Applications!A1588)),WEEKDAY(Applications!A1588),"")</f>
        <v/>
      </c>
      <c r="C1588" s="27">
        <f>IF(AND(D1588=1,ISNUMBER(Applications!A1588)),Applications!A1588-WEEKDAY(Applications!A1588,3),"")</f>
        <v/>
      </c>
      <c r="D1588" s="26">
        <f>IF(OR(UPPER(TRIM(Applications!I1588))="APPLIED",UPPER(TRIM(Applications!I1588))="INTERVIEWING",UPPER(TRIM(Applications!I1588))="REJECTED",UPPER(TRIM(Applications!I1588))="OFFER"),1,0)</f>
        <v/>
      </c>
      <c r="E1588" s="26">
        <f>IF(AND(ISNUMBER(Applications!M1588),OR(N(Applications!O1588)&gt;0,UPPER(TRIM(Applications!I1588))="INTERVIEWING",UPPER(TRIM(Applications!I1588))="OFFER")),Applications!M1588-WEEKDAY(Applications!M1588,3),"")</f>
        <v/>
      </c>
      <c r="F1588" s="26">
        <f>IF(AND(UPPER(TRIM(Applications!I1588))="SKIPPED",ISNUMBER(Applications!A1588)),Applications!A1588-WEEKDAY(Applications!A1588,3),"")</f>
        <v/>
      </c>
      <c r="G1588" s="26">
        <f>IF(AND(UPPER(TRIM(Applications!I1588))="BOOKMARKED",ISNUMBER(Applications!A1588)),Applications!A1588-WEEKDAY(Applications!A1588,3),"")</f>
        <v/>
      </c>
      <c r="H1588" s="26">
        <f>IF(AND(UPPER(TRIM(Applications!I1588))="NOT APPLIED",ISNUMBER(Applications!A1588)),Applications!A1588-WEEKDAY(Applications!A1588,3),"")</f>
        <v/>
      </c>
      <c r="I1588" s="26">
        <f>IF(AND(UPPER(TRIM(Applications!I1588))="REJECTED",ISNUMBER(Applications!M1588)),Applications!M1588-WEEKDAY(Applications!M1588,3),"")</f>
        <v/>
      </c>
      <c r="J1588" s="26">
        <f>IF(AND(UPPER(TRIM(Applications!I1588))="OFFER",ISNUMBER(Applications!M1588)),Applications!M1588-WEEKDAY(Applications!M1588,3),"")</f>
        <v/>
      </c>
      <c r="K1588" s="26">
        <f>IF(TRIM(Applications!J1588)="","",IFERROR(LOOKUP(2,1/ISNUMBER(SEARCH($R$2:$R$25,Applications!J1588)),$S$2:$S$25),""))</f>
        <v/>
      </c>
      <c r="L1588" s="26">
        <f>IF(K1588="","",IF(COUNTIF(K$2:K1588,K1588)=1,COUNTIF(K$2:K$2000,K1588)+(2001-ROW())/100000,""))</f>
        <v/>
      </c>
      <c r="M1588" s="26">
        <f>IF(TRIM(Applications!D1588)="","",TRIM(LEFT(TRIM(Applications!D1588),FIND(",",TRIM(Applications!D1588)&amp;",")-1)))</f>
        <v/>
      </c>
      <c r="N1588" s="26">
        <f>IF(M1588="","",IF(LEN(TRIM(LEFT(TRIM(MID(TRIM(Applications!D1588),FIND(",",TRIM(Applications!D1588)&amp;",")+1,200)),FIND(",",TRIM(MID(TRIM(Applications!D1588),FIND(",",TRIM(Applications!D1588)&amp;",")+1,200))&amp;",")-1)))=2,UPPER(TRIM(LEFT(TRIM(MID(TRIM(Applications!D1588),FIND(",",TRIM(Applications!D1588)&amp;",")+1,200)),FIND(",",TRIM(MID(TRIM(Applications!D1588),FIND(",",TRIM(Applications!D1588)&amp;",")+1,200))&amp;",")-1))),IFERROR(VLOOKUP(LOWER(TRIM(LEFT(TRIM(MID(TRIM(Applications!D1588),FIND(",",TRIM(Applications!D1588)&amp;",")+1,200)),FIND(",",TRIM(MID(TRIM(Applications!D1588),FIND(",",TRIM(Applications!D1588)&amp;",")+1,200))&amp;",")-1))),$U$2:$V$67,2,FALSE),"")))</f>
        <v/>
      </c>
      <c r="O1588" s="26">
        <f>IF(M1588="","",IF(N1588="",M1588,M1588&amp;", "&amp;N1588))</f>
        <v/>
      </c>
      <c r="P1588" s="26">
        <f>IF(O1588="","",IF(COUNTIF(O$2:O1588,O1588)=1,COUNTIF(O$2:O$2000,O1588)+(2001-ROW())/100000,""))</f>
        <v/>
      </c>
    </row>
    <row r="1589">
      <c r="A1589" s="26">
        <f>IF(AND(ISNUMBER(Applications!A1589),ISNUMBER(Applications!M1589),OR(UPPER(TRIM(Applications!I1589))="INTERVIEWING",UPPER(TRIM(Applications!I1589))="REJECTED",UPPER(TRIM(Applications!I1589))="OFFER")),IF(Applications!M1589&gt;=Applications!A1589,Applications!M1589-Applications!A1589,""),"")</f>
        <v/>
      </c>
      <c r="B1589" s="26">
        <f>IF(AND(D1589=1,ISNUMBER(Applications!A1589)),WEEKDAY(Applications!A1589),"")</f>
        <v/>
      </c>
      <c r="C1589" s="27">
        <f>IF(AND(D1589=1,ISNUMBER(Applications!A1589)),Applications!A1589-WEEKDAY(Applications!A1589,3),"")</f>
        <v/>
      </c>
      <c r="D1589" s="26">
        <f>IF(OR(UPPER(TRIM(Applications!I1589))="APPLIED",UPPER(TRIM(Applications!I1589))="INTERVIEWING",UPPER(TRIM(Applications!I1589))="REJECTED",UPPER(TRIM(Applications!I1589))="OFFER"),1,0)</f>
        <v/>
      </c>
      <c r="E1589" s="26">
        <f>IF(AND(ISNUMBER(Applications!M1589),OR(N(Applications!O1589)&gt;0,UPPER(TRIM(Applications!I1589))="INTERVIEWING",UPPER(TRIM(Applications!I1589))="OFFER")),Applications!M1589-WEEKDAY(Applications!M1589,3),"")</f>
        <v/>
      </c>
      <c r="F1589" s="26">
        <f>IF(AND(UPPER(TRIM(Applications!I1589))="SKIPPED",ISNUMBER(Applications!A1589)),Applications!A1589-WEEKDAY(Applications!A1589,3),"")</f>
        <v/>
      </c>
      <c r="G1589" s="26">
        <f>IF(AND(UPPER(TRIM(Applications!I1589))="BOOKMARKED",ISNUMBER(Applications!A1589)),Applications!A1589-WEEKDAY(Applications!A1589,3),"")</f>
        <v/>
      </c>
      <c r="H1589" s="26">
        <f>IF(AND(UPPER(TRIM(Applications!I1589))="NOT APPLIED",ISNUMBER(Applications!A1589)),Applications!A1589-WEEKDAY(Applications!A1589,3),"")</f>
        <v/>
      </c>
      <c r="I1589" s="26">
        <f>IF(AND(UPPER(TRIM(Applications!I1589))="REJECTED",ISNUMBER(Applications!M1589)),Applications!M1589-WEEKDAY(Applications!M1589,3),"")</f>
        <v/>
      </c>
      <c r="J1589" s="26">
        <f>IF(AND(UPPER(TRIM(Applications!I1589))="OFFER",ISNUMBER(Applications!M1589)),Applications!M1589-WEEKDAY(Applications!M1589,3),"")</f>
        <v/>
      </c>
      <c r="K1589" s="26">
        <f>IF(TRIM(Applications!J1589)="","",IFERROR(LOOKUP(2,1/ISNUMBER(SEARCH($R$2:$R$25,Applications!J1589)),$S$2:$S$25),""))</f>
        <v/>
      </c>
      <c r="L1589" s="26">
        <f>IF(K1589="","",IF(COUNTIF(K$2:K1589,K1589)=1,COUNTIF(K$2:K$2000,K1589)+(2001-ROW())/100000,""))</f>
        <v/>
      </c>
      <c r="M1589" s="26">
        <f>IF(TRIM(Applications!D1589)="","",TRIM(LEFT(TRIM(Applications!D1589),FIND(",",TRIM(Applications!D1589)&amp;",")-1)))</f>
        <v/>
      </c>
      <c r="N1589" s="26">
        <f>IF(M1589="","",IF(LEN(TRIM(LEFT(TRIM(MID(TRIM(Applications!D1589),FIND(",",TRIM(Applications!D1589)&amp;",")+1,200)),FIND(",",TRIM(MID(TRIM(Applications!D1589),FIND(",",TRIM(Applications!D1589)&amp;",")+1,200))&amp;",")-1)))=2,UPPER(TRIM(LEFT(TRIM(MID(TRIM(Applications!D1589),FIND(",",TRIM(Applications!D1589)&amp;",")+1,200)),FIND(",",TRIM(MID(TRIM(Applications!D1589),FIND(",",TRIM(Applications!D1589)&amp;",")+1,200))&amp;",")-1))),IFERROR(VLOOKUP(LOWER(TRIM(LEFT(TRIM(MID(TRIM(Applications!D1589),FIND(",",TRIM(Applications!D1589)&amp;",")+1,200)),FIND(",",TRIM(MID(TRIM(Applications!D1589),FIND(",",TRIM(Applications!D1589)&amp;",")+1,200))&amp;",")-1))),$U$2:$V$67,2,FALSE),"")))</f>
        <v/>
      </c>
      <c r="O1589" s="26">
        <f>IF(M1589="","",IF(N1589="",M1589,M1589&amp;", "&amp;N1589))</f>
        <v/>
      </c>
      <c r="P1589" s="26">
        <f>IF(O1589="","",IF(COUNTIF(O$2:O1589,O1589)=1,COUNTIF(O$2:O$2000,O1589)+(2001-ROW())/100000,""))</f>
        <v/>
      </c>
    </row>
    <row r="1590">
      <c r="A1590" s="26">
        <f>IF(AND(ISNUMBER(Applications!A1590),ISNUMBER(Applications!M1590),OR(UPPER(TRIM(Applications!I1590))="INTERVIEWING",UPPER(TRIM(Applications!I1590))="REJECTED",UPPER(TRIM(Applications!I1590))="OFFER")),IF(Applications!M1590&gt;=Applications!A1590,Applications!M1590-Applications!A1590,""),"")</f>
        <v/>
      </c>
      <c r="B1590" s="26">
        <f>IF(AND(D1590=1,ISNUMBER(Applications!A1590)),WEEKDAY(Applications!A1590),"")</f>
        <v/>
      </c>
      <c r="C1590" s="27">
        <f>IF(AND(D1590=1,ISNUMBER(Applications!A1590)),Applications!A1590-WEEKDAY(Applications!A1590,3),"")</f>
        <v/>
      </c>
      <c r="D1590" s="26">
        <f>IF(OR(UPPER(TRIM(Applications!I1590))="APPLIED",UPPER(TRIM(Applications!I1590))="INTERVIEWING",UPPER(TRIM(Applications!I1590))="REJECTED",UPPER(TRIM(Applications!I1590))="OFFER"),1,0)</f>
        <v/>
      </c>
      <c r="E1590" s="26">
        <f>IF(AND(ISNUMBER(Applications!M1590),OR(N(Applications!O1590)&gt;0,UPPER(TRIM(Applications!I1590))="INTERVIEWING",UPPER(TRIM(Applications!I1590))="OFFER")),Applications!M1590-WEEKDAY(Applications!M1590,3),"")</f>
        <v/>
      </c>
      <c r="F1590" s="26">
        <f>IF(AND(UPPER(TRIM(Applications!I1590))="SKIPPED",ISNUMBER(Applications!A1590)),Applications!A1590-WEEKDAY(Applications!A1590,3),"")</f>
        <v/>
      </c>
      <c r="G1590" s="26">
        <f>IF(AND(UPPER(TRIM(Applications!I1590))="BOOKMARKED",ISNUMBER(Applications!A1590)),Applications!A1590-WEEKDAY(Applications!A1590,3),"")</f>
        <v/>
      </c>
      <c r="H1590" s="26">
        <f>IF(AND(UPPER(TRIM(Applications!I1590))="NOT APPLIED",ISNUMBER(Applications!A1590)),Applications!A1590-WEEKDAY(Applications!A1590,3),"")</f>
        <v/>
      </c>
      <c r="I1590" s="26">
        <f>IF(AND(UPPER(TRIM(Applications!I1590))="REJECTED",ISNUMBER(Applications!M1590)),Applications!M1590-WEEKDAY(Applications!M1590,3),"")</f>
        <v/>
      </c>
      <c r="J1590" s="26">
        <f>IF(AND(UPPER(TRIM(Applications!I1590))="OFFER",ISNUMBER(Applications!M1590)),Applications!M1590-WEEKDAY(Applications!M1590,3),"")</f>
        <v/>
      </c>
      <c r="K1590" s="26">
        <f>IF(TRIM(Applications!J1590)="","",IFERROR(LOOKUP(2,1/ISNUMBER(SEARCH($R$2:$R$25,Applications!J1590)),$S$2:$S$25),""))</f>
        <v/>
      </c>
      <c r="L1590" s="26">
        <f>IF(K1590="","",IF(COUNTIF(K$2:K1590,K1590)=1,COUNTIF(K$2:K$2000,K1590)+(2001-ROW())/100000,""))</f>
        <v/>
      </c>
      <c r="M1590" s="26">
        <f>IF(TRIM(Applications!D1590)="","",TRIM(LEFT(TRIM(Applications!D1590),FIND(",",TRIM(Applications!D1590)&amp;",")-1)))</f>
        <v/>
      </c>
      <c r="N1590" s="26">
        <f>IF(M1590="","",IF(LEN(TRIM(LEFT(TRIM(MID(TRIM(Applications!D1590),FIND(",",TRIM(Applications!D1590)&amp;",")+1,200)),FIND(",",TRIM(MID(TRIM(Applications!D1590),FIND(",",TRIM(Applications!D1590)&amp;",")+1,200))&amp;",")-1)))=2,UPPER(TRIM(LEFT(TRIM(MID(TRIM(Applications!D1590),FIND(",",TRIM(Applications!D1590)&amp;",")+1,200)),FIND(",",TRIM(MID(TRIM(Applications!D1590),FIND(",",TRIM(Applications!D1590)&amp;",")+1,200))&amp;",")-1))),IFERROR(VLOOKUP(LOWER(TRIM(LEFT(TRIM(MID(TRIM(Applications!D1590),FIND(",",TRIM(Applications!D1590)&amp;",")+1,200)),FIND(",",TRIM(MID(TRIM(Applications!D1590),FIND(",",TRIM(Applications!D1590)&amp;",")+1,200))&amp;",")-1))),$U$2:$V$67,2,FALSE),"")))</f>
        <v/>
      </c>
      <c r="O1590" s="26">
        <f>IF(M1590="","",IF(N1590="",M1590,M1590&amp;", "&amp;N1590))</f>
        <v/>
      </c>
      <c r="P1590" s="26">
        <f>IF(O1590="","",IF(COUNTIF(O$2:O1590,O1590)=1,COUNTIF(O$2:O$2000,O1590)+(2001-ROW())/100000,""))</f>
        <v/>
      </c>
    </row>
    <row r="1591">
      <c r="A1591" s="26">
        <f>IF(AND(ISNUMBER(Applications!A1591),ISNUMBER(Applications!M1591),OR(UPPER(TRIM(Applications!I1591))="INTERVIEWING",UPPER(TRIM(Applications!I1591))="REJECTED",UPPER(TRIM(Applications!I1591))="OFFER")),IF(Applications!M1591&gt;=Applications!A1591,Applications!M1591-Applications!A1591,""),"")</f>
        <v/>
      </c>
      <c r="B1591" s="26">
        <f>IF(AND(D1591=1,ISNUMBER(Applications!A1591)),WEEKDAY(Applications!A1591),"")</f>
        <v/>
      </c>
      <c r="C1591" s="27">
        <f>IF(AND(D1591=1,ISNUMBER(Applications!A1591)),Applications!A1591-WEEKDAY(Applications!A1591,3),"")</f>
        <v/>
      </c>
      <c r="D1591" s="26">
        <f>IF(OR(UPPER(TRIM(Applications!I1591))="APPLIED",UPPER(TRIM(Applications!I1591))="INTERVIEWING",UPPER(TRIM(Applications!I1591))="REJECTED",UPPER(TRIM(Applications!I1591))="OFFER"),1,0)</f>
        <v/>
      </c>
      <c r="E1591" s="26">
        <f>IF(AND(ISNUMBER(Applications!M1591),OR(N(Applications!O1591)&gt;0,UPPER(TRIM(Applications!I1591))="INTERVIEWING",UPPER(TRIM(Applications!I1591))="OFFER")),Applications!M1591-WEEKDAY(Applications!M1591,3),"")</f>
        <v/>
      </c>
      <c r="F1591" s="26">
        <f>IF(AND(UPPER(TRIM(Applications!I1591))="SKIPPED",ISNUMBER(Applications!A1591)),Applications!A1591-WEEKDAY(Applications!A1591,3),"")</f>
        <v/>
      </c>
      <c r="G1591" s="26">
        <f>IF(AND(UPPER(TRIM(Applications!I1591))="BOOKMARKED",ISNUMBER(Applications!A1591)),Applications!A1591-WEEKDAY(Applications!A1591,3),"")</f>
        <v/>
      </c>
      <c r="H1591" s="26">
        <f>IF(AND(UPPER(TRIM(Applications!I1591))="NOT APPLIED",ISNUMBER(Applications!A1591)),Applications!A1591-WEEKDAY(Applications!A1591,3),"")</f>
        <v/>
      </c>
      <c r="I1591" s="26">
        <f>IF(AND(UPPER(TRIM(Applications!I1591))="REJECTED",ISNUMBER(Applications!M1591)),Applications!M1591-WEEKDAY(Applications!M1591,3),"")</f>
        <v/>
      </c>
      <c r="J1591" s="26">
        <f>IF(AND(UPPER(TRIM(Applications!I1591))="OFFER",ISNUMBER(Applications!M1591)),Applications!M1591-WEEKDAY(Applications!M1591,3),"")</f>
        <v/>
      </c>
      <c r="K1591" s="26">
        <f>IF(TRIM(Applications!J1591)="","",IFERROR(LOOKUP(2,1/ISNUMBER(SEARCH($R$2:$R$25,Applications!J1591)),$S$2:$S$25),""))</f>
        <v/>
      </c>
      <c r="L1591" s="26">
        <f>IF(K1591="","",IF(COUNTIF(K$2:K1591,K1591)=1,COUNTIF(K$2:K$2000,K1591)+(2001-ROW())/100000,""))</f>
        <v/>
      </c>
      <c r="M1591" s="26">
        <f>IF(TRIM(Applications!D1591)="","",TRIM(LEFT(TRIM(Applications!D1591),FIND(",",TRIM(Applications!D1591)&amp;",")-1)))</f>
        <v/>
      </c>
      <c r="N1591" s="26">
        <f>IF(M1591="","",IF(LEN(TRIM(LEFT(TRIM(MID(TRIM(Applications!D1591),FIND(",",TRIM(Applications!D1591)&amp;",")+1,200)),FIND(",",TRIM(MID(TRIM(Applications!D1591),FIND(",",TRIM(Applications!D1591)&amp;",")+1,200))&amp;",")-1)))=2,UPPER(TRIM(LEFT(TRIM(MID(TRIM(Applications!D1591),FIND(",",TRIM(Applications!D1591)&amp;",")+1,200)),FIND(",",TRIM(MID(TRIM(Applications!D1591),FIND(",",TRIM(Applications!D1591)&amp;",")+1,200))&amp;",")-1))),IFERROR(VLOOKUP(LOWER(TRIM(LEFT(TRIM(MID(TRIM(Applications!D1591),FIND(",",TRIM(Applications!D1591)&amp;",")+1,200)),FIND(",",TRIM(MID(TRIM(Applications!D1591),FIND(",",TRIM(Applications!D1591)&amp;",")+1,200))&amp;",")-1))),$U$2:$V$67,2,FALSE),"")))</f>
        <v/>
      </c>
      <c r="O1591" s="26">
        <f>IF(M1591="","",IF(N1591="",M1591,M1591&amp;", "&amp;N1591))</f>
        <v/>
      </c>
      <c r="P1591" s="26">
        <f>IF(O1591="","",IF(COUNTIF(O$2:O1591,O1591)=1,COUNTIF(O$2:O$2000,O1591)+(2001-ROW())/100000,""))</f>
        <v/>
      </c>
    </row>
    <row r="1592">
      <c r="A1592" s="26">
        <f>IF(AND(ISNUMBER(Applications!A1592),ISNUMBER(Applications!M1592),OR(UPPER(TRIM(Applications!I1592))="INTERVIEWING",UPPER(TRIM(Applications!I1592))="REJECTED",UPPER(TRIM(Applications!I1592))="OFFER")),IF(Applications!M1592&gt;=Applications!A1592,Applications!M1592-Applications!A1592,""),"")</f>
        <v/>
      </c>
      <c r="B1592" s="26">
        <f>IF(AND(D1592=1,ISNUMBER(Applications!A1592)),WEEKDAY(Applications!A1592),"")</f>
        <v/>
      </c>
      <c r="C1592" s="27">
        <f>IF(AND(D1592=1,ISNUMBER(Applications!A1592)),Applications!A1592-WEEKDAY(Applications!A1592,3),"")</f>
        <v/>
      </c>
      <c r="D1592" s="26">
        <f>IF(OR(UPPER(TRIM(Applications!I1592))="APPLIED",UPPER(TRIM(Applications!I1592))="INTERVIEWING",UPPER(TRIM(Applications!I1592))="REJECTED",UPPER(TRIM(Applications!I1592))="OFFER"),1,0)</f>
        <v/>
      </c>
      <c r="E1592" s="26">
        <f>IF(AND(ISNUMBER(Applications!M1592),OR(N(Applications!O1592)&gt;0,UPPER(TRIM(Applications!I1592))="INTERVIEWING",UPPER(TRIM(Applications!I1592))="OFFER")),Applications!M1592-WEEKDAY(Applications!M1592,3),"")</f>
        <v/>
      </c>
      <c r="F1592" s="26">
        <f>IF(AND(UPPER(TRIM(Applications!I1592))="SKIPPED",ISNUMBER(Applications!A1592)),Applications!A1592-WEEKDAY(Applications!A1592,3),"")</f>
        <v/>
      </c>
      <c r="G1592" s="26">
        <f>IF(AND(UPPER(TRIM(Applications!I1592))="BOOKMARKED",ISNUMBER(Applications!A1592)),Applications!A1592-WEEKDAY(Applications!A1592,3),"")</f>
        <v/>
      </c>
      <c r="H1592" s="26">
        <f>IF(AND(UPPER(TRIM(Applications!I1592))="NOT APPLIED",ISNUMBER(Applications!A1592)),Applications!A1592-WEEKDAY(Applications!A1592,3),"")</f>
        <v/>
      </c>
      <c r="I1592" s="26">
        <f>IF(AND(UPPER(TRIM(Applications!I1592))="REJECTED",ISNUMBER(Applications!M1592)),Applications!M1592-WEEKDAY(Applications!M1592,3),"")</f>
        <v/>
      </c>
      <c r="J1592" s="26">
        <f>IF(AND(UPPER(TRIM(Applications!I1592))="OFFER",ISNUMBER(Applications!M1592)),Applications!M1592-WEEKDAY(Applications!M1592,3),"")</f>
        <v/>
      </c>
      <c r="K1592" s="26">
        <f>IF(TRIM(Applications!J1592)="","",IFERROR(LOOKUP(2,1/ISNUMBER(SEARCH($R$2:$R$25,Applications!J1592)),$S$2:$S$25),""))</f>
        <v/>
      </c>
      <c r="L1592" s="26">
        <f>IF(K1592="","",IF(COUNTIF(K$2:K1592,K1592)=1,COUNTIF(K$2:K$2000,K1592)+(2001-ROW())/100000,""))</f>
        <v/>
      </c>
      <c r="M1592" s="26">
        <f>IF(TRIM(Applications!D1592)="","",TRIM(LEFT(TRIM(Applications!D1592),FIND(",",TRIM(Applications!D1592)&amp;",")-1)))</f>
        <v/>
      </c>
      <c r="N1592" s="26">
        <f>IF(M1592="","",IF(LEN(TRIM(LEFT(TRIM(MID(TRIM(Applications!D1592),FIND(",",TRIM(Applications!D1592)&amp;",")+1,200)),FIND(",",TRIM(MID(TRIM(Applications!D1592),FIND(",",TRIM(Applications!D1592)&amp;",")+1,200))&amp;",")-1)))=2,UPPER(TRIM(LEFT(TRIM(MID(TRIM(Applications!D1592),FIND(",",TRIM(Applications!D1592)&amp;",")+1,200)),FIND(",",TRIM(MID(TRIM(Applications!D1592),FIND(",",TRIM(Applications!D1592)&amp;",")+1,200))&amp;",")-1))),IFERROR(VLOOKUP(LOWER(TRIM(LEFT(TRIM(MID(TRIM(Applications!D1592),FIND(",",TRIM(Applications!D1592)&amp;",")+1,200)),FIND(",",TRIM(MID(TRIM(Applications!D1592),FIND(",",TRIM(Applications!D1592)&amp;",")+1,200))&amp;",")-1))),$U$2:$V$67,2,FALSE),"")))</f>
        <v/>
      </c>
      <c r="O1592" s="26">
        <f>IF(M1592="","",IF(N1592="",M1592,M1592&amp;", "&amp;N1592))</f>
        <v/>
      </c>
      <c r="P1592" s="26">
        <f>IF(O1592="","",IF(COUNTIF(O$2:O1592,O1592)=1,COUNTIF(O$2:O$2000,O1592)+(2001-ROW())/100000,""))</f>
        <v/>
      </c>
    </row>
    <row r="1593">
      <c r="A1593" s="26">
        <f>IF(AND(ISNUMBER(Applications!A1593),ISNUMBER(Applications!M1593),OR(UPPER(TRIM(Applications!I1593))="INTERVIEWING",UPPER(TRIM(Applications!I1593))="REJECTED",UPPER(TRIM(Applications!I1593))="OFFER")),IF(Applications!M1593&gt;=Applications!A1593,Applications!M1593-Applications!A1593,""),"")</f>
        <v/>
      </c>
      <c r="B1593" s="26">
        <f>IF(AND(D1593=1,ISNUMBER(Applications!A1593)),WEEKDAY(Applications!A1593),"")</f>
        <v/>
      </c>
      <c r="C1593" s="27">
        <f>IF(AND(D1593=1,ISNUMBER(Applications!A1593)),Applications!A1593-WEEKDAY(Applications!A1593,3),"")</f>
        <v/>
      </c>
      <c r="D1593" s="26">
        <f>IF(OR(UPPER(TRIM(Applications!I1593))="APPLIED",UPPER(TRIM(Applications!I1593))="INTERVIEWING",UPPER(TRIM(Applications!I1593))="REJECTED",UPPER(TRIM(Applications!I1593))="OFFER"),1,0)</f>
        <v/>
      </c>
      <c r="E1593" s="26">
        <f>IF(AND(ISNUMBER(Applications!M1593),OR(N(Applications!O1593)&gt;0,UPPER(TRIM(Applications!I1593))="INTERVIEWING",UPPER(TRIM(Applications!I1593))="OFFER")),Applications!M1593-WEEKDAY(Applications!M1593,3),"")</f>
        <v/>
      </c>
      <c r="F1593" s="26">
        <f>IF(AND(UPPER(TRIM(Applications!I1593))="SKIPPED",ISNUMBER(Applications!A1593)),Applications!A1593-WEEKDAY(Applications!A1593,3),"")</f>
        <v/>
      </c>
      <c r="G1593" s="26">
        <f>IF(AND(UPPER(TRIM(Applications!I1593))="BOOKMARKED",ISNUMBER(Applications!A1593)),Applications!A1593-WEEKDAY(Applications!A1593,3),"")</f>
        <v/>
      </c>
      <c r="H1593" s="26">
        <f>IF(AND(UPPER(TRIM(Applications!I1593))="NOT APPLIED",ISNUMBER(Applications!A1593)),Applications!A1593-WEEKDAY(Applications!A1593,3),"")</f>
        <v/>
      </c>
      <c r="I1593" s="26">
        <f>IF(AND(UPPER(TRIM(Applications!I1593))="REJECTED",ISNUMBER(Applications!M1593)),Applications!M1593-WEEKDAY(Applications!M1593,3),"")</f>
        <v/>
      </c>
      <c r="J1593" s="26">
        <f>IF(AND(UPPER(TRIM(Applications!I1593))="OFFER",ISNUMBER(Applications!M1593)),Applications!M1593-WEEKDAY(Applications!M1593,3),"")</f>
        <v/>
      </c>
      <c r="K1593" s="26">
        <f>IF(TRIM(Applications!J1593)="","",IFERROR(LOOKUP(2,1/ISNUMBER(SEARCH($R$2:$R$25,Applications!J1593)),$S$2:$S$25),""))</f>
        <v/>
      </c>
      <c r="L1593" s="26">
        <f>IF(K1593="","",IF(COUNTIF(K$2:K1593,K1593)=1,COUNTIF(K$2:K$2000,K1593)+(2001-ROW())/100000,""))</f>
        <v/>
      </c>
      <c r="M1593" s="26">
        <f>IF(TRIM(Applications!D1593)="","",TRIM(LEFT(TRIM(Applications!D1593),FIND(",",TRIM(Applications!D1593)&amp;",")-1)))</f>
        <v/>
      </c>
      <c r="N1593" s="26">
        <f>IF(M1593="","",IF(LEN(TRIM(LEFT(TRIM(MID(TRIM(Applications!D1593),FIND(",",TRIM(Applications!D1593)&amp;",")+1,200)),FIND(",",TRIM(MID(TRIM(Applications!D1593),FIND(",",TRIM(Applications!D1593)&amp;",")+1,200))&amp;",")-1)))=2,UPPER(TRIM(LEFT(TRIM(MID(TRIM(Applications!D1593),FIND(",",TRIM(Applications!D1593)&amp;",")+1,200)),FIND(",",TRIM(MID(TRIM(Applications!D1593),FIND(",",TRIM(Applications!D1593)&amp;",")+1,200))&amp;",")-1))),IFERROR(VLOOKUP(LOWER(TRIM(LEFT(TRIM(MID(TRIM(Applications!D1593),FIND(",",TRIM(Applications!D1593)&amp;",")+1,200)),FIND(",",TRIM(MID(TRIM(Applications!D1593),FIND(",",TRIM(Applications!D1593)&amp;",")+1,200))&amp;",")-1))),$U$2:$V$67,2,FALSE),"")))</f>
        <v/>
      </c>
      <c r="O1593" s="26">
        <f>IF(M1593="","",IF(N1593="",M1593,M1593&amp;", "&amp;N1593))</f>
        <v/>
      </c>
      <c r="P1593" s="26">
        <f>IF(O1593="","",IF(COUNTIF(O$2:O1593,O1593)=1,COUNTIF(O$2:O$2000,O1593)+(2001-ROW())/100000,""))</f>
        <v/>
      </c>
    </row>
    <row r="1594">
      <c r="A1594" s="26">
        <f>IF(AND(ISNUMBER(Applications!A1594),ISNUMBER(Applications!M1594),OR(UPPER(TRIM(Applications!I1594))="INTERVIEWING",UPPER(TRIM(Applications!I1594))="REJECTED",UPPER(TRIM(Applications!I1594))="OFFER")),IF(Applications!M1594&gt;=Applications!A1594,Applications!M1594-Applications!A1594,""),"")</f>
        <v/>
      </c>
      <c r="B1594" s="26">
        <f>IF(AND(D1594=1,ISNUMBER(Applications!A1594)),WEEKDAY(Applications!A1594),"")</f>
        <v/>
      </c>
      <c r="C1594" s="27">
        <f>IF(AND(D1594=1,ISNUMBER(Applications!A1594)),Applications!A1594-WEEKDAY(Applications!A1594,3),"")</f>
        <v/>
      </c>
      <c r="D1594" s="26">
        <f>IF(OR(UPPER(TRIM(Applications!I1594))="APPLIED",UPPER(TRIM(Applications!I1594))="INTERVIEWING",UPPER(TRIM(Applications!I1594))="REJECTED",UPPER(TRIM(Applications!I1594))="OFFER"),1,0)</f>
        <v/>
      </c>
      <c r="E1594" s="26">
        <f>IF(AND(ISNUMBER(Applications!M1594),OR(N(Applications!O1594)&gt;0,UPPER(TRIM(Applications!I1594))="INTERVIEWING",UPPER(TRIM(Applications!I1594))="OFFER")),Applications!M1594-WEEKDAY(Applications!M1594,3),"")</f>
        <v/>
      </c>
      <c r="F1594" s="26">
        <f>IF(AND(UPPER(TRIM(Applications!I1594))="SKIPPED",ISNUMBER(Applications!A1594)),Applications!A1594-WEEKDAY(Applications!A1594,3),"")</f>
        <v/>
      </c>
      <c r="G1594" s="26">
        <f>IF(AND(UPPER(TRIM(Applications!I1594))="BOOKMARKED",ISNUMBER(Applications!A1594)),Applications!A1594-WEEKDAY(Applications!A1594,3),"")</f>
        <v/>
      </c>
      <c r="H1594" s="26">
        <f>IF(AND(UPPER(TRIM(Applications!I1594))="NOT APPLIED",ISNUMBER(Applications!A1594)),Applications!A1594-WEEKDAY(Applications!A1594,3),"")</f>
        <v/>
      </c>
      <c r="I1594" s="26">
        <f>IF(AND(UPPER(TRIM(Applications!I1594))="REJECTED",ISNUMBER(Applications!M1594)),Applications!M1594-WEEKDAY(Applications!M1594,3),"")</f>
        <v/>
      </c>
      <c r="J1594" s="26">
        <f>IF(AND(UPPER(TRIM(Applications!I1594))="OFFER",ISNUMBER(Applications!M1594)),Applications!M1594-WEEKDAY(Applications!M1594,3),"")</f>
        <v/>
      </c>
      <c r="K1594" s="26">
        <f>IF(TRIM(Applications!J1594)="","",IFERROR(LOOKUP(2,1/ISNUMBER(SEARCH($R$2:$R$25,Applications!J1594)),$S$2:$S$25),""))</f>
        <v/>
      </c>
      <c r="L1594" s="26">
        <f>IF(K1594="","",IF(COUNTIF(K$2:K1594,K1594)=1,COUNTIF(K$2:K$2000,K1594)+(2001-ROW())/100000,""))</f>
        <v/>
      </c>
      <c r="M1594" s="26">
        <f>IF(TRIM(Applications!D1594)="","",TRIM(LEFT(TRIM(Applications!D1594),FIND(",",TRIM(Applications!D1594)&amp;",")-1)))</f>
        <v/>
      </c>
      <c r="N1594" s="26">
        <f>IF(M1594="","",IF(LEN(TRIM(LEFT(TRIM(MID(TRIM(Applications!D1594),FIND(",",TRIM(Applications!D1594)&amp;",")+1,200)),FIND(",",TRIM(MID(TRIM(Applications!D1594),FIND(",",TRIM(Applications!D1594)&amp;",")+1,200))&amp;",")-1)))=2,UPPER(TRIM(LEFT(TRIM(MID(TRIM(Applications!D1594),FIND(",",TRIM(Applications!D1594)&amp;",")+1,200)),FIND(",",TRIM(MID(TRIM(Applications!D1594),FIND(",",TRIM(Applications!D1594)&amp;",")+1,200))&amp;",")-1))),IFERROR(VLOOKUP(LOWER(TRIM(LEFT(TRIM(MID(TRIM(Applications!D1594),FIND(",",TRIM(Applications!D1594)&amp;",")+1,200)),FIND(",",TRIM(MID(TRIM(Applications!D1594),FIND(",",TRIM(Applications!D1594)&amp;",")+1,200))&amp;",")-1))),$U$2:$V$67,2,FALSE),"")))</f>
        <v/>
      </c>
      <c r="O1594" s="26">
        <f>IF(M1594="","",IF(N1594="",M1594,M1594&amp;", "&amp;N1594))</f>
        <v/>
      </c>
      <c r="P1594" s="26">
        <f>IF(O1594="","",IF(COUNTIF(O$2:O1594,O1594)=1,COUNTIF(O$2:O$2000,O1594)+(2001-ROW())/100000,""))</f>
        <v/>
      </c>
    </row>
    <row r="1595">
      <c r="A1595" s="26">
        <f>IF(AND(ISNUMBER(Applications!A1595),ISNUMBER(Applications!M1595),OR(UPPER(TRIM(Applications!I1595))="INTERVIEWING",UPPER(TRIM(Applications!I1595))="REJECTED",UPPER(TRIM(Applications!I1595))="OFFER")),IF(Applications!M1595&gt;=Applications!A1595,Applications!M1595-Applications!A1595,""),"")</f>
        <v/>
      </c>
      <c r="B1595" s="26">
        <f>IF(AND(D1595=1,ISNUMBER(Applications!A1595)),WEEKDAY(Applications!A1595),"")</f>
        <v/>
      </c>
      <c r="C1595" s="27">
        <f>IF(AND(D1595=1,ISNUMBER(Applications!A1595)),Applications!A1595-WEEKDAY(Applications!A1595,3),"")</f>
        <v/>
      </c>
      <c r="D1595" s="26">
        <f>IF(OR(UPPER(TRIM(Applications!I1595))="APPLIED",UPPER(TRIM(Applications!I1595))="INTERVIEWING",UPPER(TRIM(Applications!I1595))="REJECTED",UPPER(TRIM(Applications!I1595))="OFFER"),1,0)</f>
        <v/>
      </c>
      <c r="E1595" s="26">
        <f>IF(AND(ISNUMBER(Applications!M1595),OR(N(Applications!O1595)&gt;0,UPPER(TRIM(Applications!I1595))="INTERVIEWING",UPPER(TRIM(Applications!I1595))="OFFER")),Applications!M1595-WEEKDAY(Applications!M1595,3),"")</f>
        <v/>
      </c>
      <c r="F1595" s="26">
        <f>IF(AND(UPPER(TRIM(Applications!I1595))="SKIPPED",ISNUMBER(Applications!A1595)),Applications!A1595-WEEKDAY(Applications!A1595,3),"")</f>
        <v/>
      </c>
      <c r="G1595" s="26">
        <f>IF(AND(UPPER(TRIM(Applications!I1595))="BOOKMARKED",ISNUMBER(Applications!A1595)),Applications!A1595-WEEKDAY(Applications!A1595,3),"")</f>
        <v/>
      </c>
      <c r="H1595" s="26">
        <f>IF(AND(UPPER(TRIM(Applications!I1595))="NOT APPLIED",ISNUMBER(Applications!A1595)),Applications!A1595-WEEKDAY(Applications!A1595,3),"")</f>
        <v/>
      </c>
      <c r="I1595" s="26">
        <f>IF(AND(UPPER(TRIM(Applications!I1595))="REJECTED",ISNUMBER(Applications!M1595)),Applications!M1595-WEEKDAY(Applications!M1595,3),"")</f>
        <v/>
      </c>
      <c r="J1595" s="26">
        <f>IF(AND(UPPER(TRIM(Applications!I1595))="OFFER",ISNUMBER(Applications!M1595)),Applications!M1595-WEEKDAY(Applications!M1595,3),"")</f>
        <v/>
      </c>
      <c r="K1595" s="26">
        <f>IF(TRIM(Applications!J1595)="","",IFERROR(LOOKUP(2,1/ISNUMBER(SEARCH($R$2:$R$25,Applications!J1595)),$S$2:$S$25),""))</f>
        <v/>
      </c>
      <c r="L1595" s="26">
        <f>IF(K1595="","",IF(COUNTIF(K$2:K1595,K1595)=1,COUNTIF(K$2:K$2000,K1595)+(2001-ROW())/100000,""))</f>
        <v/>
      </c>
      <c r="M1595" s="26">
        <f>IF(TRIM(Applications!D1595)="","",TRIM(LEFT(TRIM(Applications!D1595),FIND(",",TRIM(Applications!D1595)&amp;",")-1)))</f>
        <v/>
      </c>
      <c r="N1595" s="26">
        <f>IF(M1595="","",IF(LEN(TRIM(LEFT(TRIM(MID(TRIM(Applications!D1595),FIND(",",TRIM(Applications!D1595)&amp;",")+1,200)),FIND(",",TRIM(MID(TRIM(Applications!D1595),FIND(",",TRIM(Applications!D1595)&amp;",")+1,200))&amp;",")-1)))=2,UPPER(TRIM(LEFT(TRIM(MID(TRIM(Applications!D1595),FIND(",",TRIM(Applications!D1595)&amp;",")+1,200)),FIND(",",TRIM(MID(TRIM(Applications!D1595),FIND(",",TRIM(Applications!D1595)&amp;",")+1,200))&amp;",")-1))),IFERROR(VLOOKUP(LOWER(TRIM(LEFT(TRIM(MID(TRIM(Applications!D1595),FIND(",",TRIM(Applications!D1595)&amp;",")+1,200)),FIND(",",TRIM(MID(TRIM(Applications!D1595),FIND(",",TRIM(Applications!D1595)&amp;",")+1,200))&amp;",")-1))),$U$2:$V$67,2,FALSE),"")))</f>
        <v/>
      </c>
      <c r="O1595" s="26">
        <f>IF(M1595="","",IF(N1595="",M1595,M1595&amp;", "&amp;N1595))</f>
        <v/>
      </c>
      <c r="P1595" s="26">
        <f>IF(O1595="","",IF(COUNTIF(O$2:O1595,O1595)=1,COUNTIF(O$2:O$2000,O1595)+(2001-ROW())/100000,""))</f>
        <v/>
      </c>
    </row>
    <row r="1596">
      <c r="A1596" s="26">
        <f>IF(AND(ISNUMBER(Applications!A1596),ISNUMBER(Applications!M1596),OR(UPPER(TRIM(Applications!I1596))="INTERVIEWING",UPPER(TRIM(Applications!I1596))="REJECTED",UPPER(TRIM(Applications!I1596))="OFFER")),IF(Applications!M1596&gt;=Applications!A1596,Applications!M1596-Applications!A1596,""),"")</f>
        <v/>
      </c>
      <c r="B1596" s="26">
        <f>IF(AND(D1596=1,ISNUMBER(Applications!A1596)),WEEKDAY(Applications!A1596),"")</f>
        <v/>
      </c>
      <c r="C1596" s="27">
        <f>IF(AND(D1596=1,ISNUMBER(Applications!A1596)),Applications!A1596-WEEKDAY(Applications!A1596,3),"")</f>
        <v/>
      </c>
      <c r="D1596" s="26">
        <f>IF(OR(UPPER(TRIM(Applications!I1596))="APPLIED",UPPER(TRIM(Applications!I1596))="INTERVIEWING",UPPER(TRIM(Applications!I1596))="REJECTED",UPPER(TRIM(Applications!I1596))="OFFER"),1,0)</f>
        <v/>
      </c>
      <c r="E1596" s="26">
        <f>IF(AND(ISNUMBER(Applications!M1596),OR(N(Applications!O1596)&gt;0,UPPER(TRIM(Applications!I1596))="INTERVIEWING",UPPER(TRIM(Applications!I1596))="OFFER")),Applications!M1596-WEEKDAY(Applications!M1596,3),"")</f>
        <v/>
      </c>
      <c r="F1596" s="26">
        <f>IF(AND(UPPER(TRIM(Applications!I1596))="SKIPPED",ISNUMBER(Applications!A1596)),Applications!A1596-WEEKDAY(Applications!A1596,3),"")</f>
        <v/>
      </c>
      <c r="G1596" s="26">
        <f>IF(AND(UPPER(TRIM(Applications!I1596))="BOOKMARKED",ISNUMBER(Applications!A1596)),Applications!A1596-WEEKDAY(Applications!A1596,3),"")</f>
        <v/>
      </c>
      <c r="H1596" s="26">
        <f>IF(AND(UPPER(TRIM(Applications!I1596))="NOT APPLIED",ISNUMBER(Applications!A1596)),Applications!A1596-WEEKDAY(Applications!A1596,3),"")</f>
        <v/>
      </c>
      <c r="I1596" s="26">
        <f>IF(AND(UPPER(TRIM(Applications!I1596))="REJECTED",ISNUMBER(Applications!M1596)),Applications!M1596-WEEKDAY(Applications!M1596,3),"")</f>
        <v/>
      </c>
      <c r="J1596" s="26">
        <f>IF(AND(UPPER(TRIM(Applications!I1596))="OFFER",ISNUMBER(Applications!M1596)),Applications!M1596-WEEKDAY(Applications!M1596,3),"")</f>
        <v/>
      </c>
      <c r="K1596" s="26">
        <f>IF(TRIM(Applications!J1596)="","",IFERROR(LOOKUP(2,1/ISNUMBER(SEARCH($R$2:$R$25,Applications!J1596)),$S$2:$S$25),""))</f>
        <v/>
      </c>
      <c r="L1596" s="26">
        <f>IF(K1596="","",IF(COUNTIF(K$2:K1596,K1596)=1,COUNTIF(K$2:K$2000,K1596)+(2001-ROW())/100000,""))</f>
        <v/>
      </c>
      <c r="M1596" s="26">
        <f>IF(TRIM(Applications!D1596)="","",TRIM(LEFT(TRIM(Applications!D1596),FIND(",",TRIM(Applications!D1596)&amp;",")-1)))</f>
        <v/>
      </c>
      <c r="N1596" s="26">
        <f>IF(M1596="","",IF(LEN(TRIM(LEFT(TRIM(MID(TRIM(Applications!D1596),FIND(",",TRIM(Applications!D1596)&amp;",")+1,200)),FIND(",",TRIM(MID(TRIM(Applications!D1596),FIND(",",TRIM(Applications!D1596)&amp;",")+1,200))&amp;",")-1)))=2,UPPER(TRIM(LEFT(TRIM(MID(TRIM(Applications!D1596),FIND(",",TRIM(Applications!D1596)&amp;",")+1,200)),FIND(",",TRIM(MID(TRIM(Applications!D1596),FIND(",",TRIM(Applications!D1596)&amp;",")+1,200))&amp;",")-1))),IFERROR(VLOOKUP(LOWER(TRIM(LEFT(TRIM(MID(TRIM(Applications!D1596),FIND(",",TRIM(Applications!D1596)&amp;",")+1,200)),FIND(",",TRIM(MID(TRIM(Applications!D1596),FIND(",",TRIM(Applications!D1596)&amp;",")+1,200))&amp;",")-1))),$U$2:$V$67,2,FALSE),"")))</f>
        <v/>
      </c>
      <c r="O1596" s="26">
        <f>IF(M1596="","",IF(N1596="",M1596,M1596&amp;", "&amp;N1596))</f>
        <v/>
      </c>
      <c r="P1596" s="26">
        <f>IF(O1596="","",IF(COUNTIF(O$2:O1596,O1596)=1,COUNTIF(O$2:O$2000,O1596)+(2001-ROW())/100000,""))</f>
        <v/>
      </c>
    </row>
    <row r="1597">
      <c r="A1597" s="26">
        <f>IF(AND(ISNUMBER(Applications!A1597),ISNUMBER(Applications!M1597),OR(UPPER(TRIM(Applications!I1597))="INTERVIEWING",UPPER(TRIM(Applications!I1597))="REJECTED",UPPER(TRIM(Applications!I1597))="OFFER")),IF(Applications!M1597&gt;=Applications!A1597,Applications!M1597-Applications!A1597,""),"")</f>
        <v/>
      </c>
      <c r="B1597" s="26">
        <f>IF(AND(D1597=1,ISNUMBER(Applications!A1597)),WEEKDAY(Applications!A1597),"")</f>
        <v/>
      </c>
      <c r="C1597" s="27">
        <f>IF(AND(D1597=1,ISNUMBER(Applications!A1597)),Applications!A1597-WEEKDAY(Applications!A1597,3),"")</f>
        <v/>
      </c>
      <c r="D1597" s="26">
        <f>IF(OR(UPPER(TRIM(Applications!I1597))="APPLIED",UPPER(TRIM(Applications!I1597))="INTERVIEWING",UPPER(TRIM(Applications!I1597))="REJECTED",UPPER(TRIM(Applications!I1597))="OFFER"),1,0)</f>
        <v/>
      </c>
      <c r="E1597" s="26">
        <f>IF(AND(ISNUMBER(Applications!M1597),OR(N(Applications!O1597)&gt;0,UPPER(TRIM(Applications!I1597))="INTERVIEWING",UPPER(TRIM(Applications!I1597))="OFFER")),Applications!M1597-WEEKDAY(Applications!M1597,3),"")</f>
        <v/>
      </c>
      <c r="F1597" s="26">
        <f>IF(AND(UPPER(TRIM(Applications!I1597))="SKIPPED",ISNUMBER(Applications!A1597)),Applications!A1597-WEEKDAY(Applications!A1597,3),"")</f>
        <v/>
      </c>
      <c r="G1597" s="26">
        <f>IF(AND(UPPER(TRIM(Applications!I1597))="BOOKMARKED",ISNUMBER(Applications!A1597)),Applications!A1597-WEEKDAY(Applications!A1597,3),"")</f>
        <v/>
      </c>
      <c r="H1597" s="26">
        <f>IF(AND(UPPER(TRIM(Applications!I1597))="NOT APPLIED",ISNUMBER(Applications!A1597)),Applications!A1597-WEEKDAY(Applications!A1597,3),"")</f>
        <v/>
      </c>
      <c r="I1597" s="26">
        <f>IF(AND(UPPER(TRIM(Applications!I1597))="REJECTED",ISNUMBER(Applications!M1597)),Applications!M1597-WEEKDAY(Applications!M1597,3),"")</f>
        <v/>
      </c>
      <c r="J1597" s="26">
        <f>IF(AND(UPPER(TRIM(Applications!I1597))="OFFER",ISNUMBER(Applications!M1597)),Applications!M1597-WEEKDAY(Applications!M1597,3),"")</f>
        <v/>
      </c>
      <c r="K1597" s="26">
        <f>IF(TRIM(Applications!J1597)="","",IFERROR(LOOKUP(2,1/ISNUMBER(SEARCH($R$2:$R$25,Applications!J1597)),$S$2:$S$25),""))</f>
        <v/>
      </c>
      <c r="L1597" s="26">
        <f>IF(K1597="","",IF(COUNTIF(K$2:K1597,K1597)=1,COUNTIF(K$2:K$2000,K1597)+(2001-ROW())/100000,""))</f>
        <v/>
      </c>
      <c r="M1597" s="26">
        <f>IF(TRIM(Applications!D1597)="","",TRIM(LEFT(TRIM(Applications!D1597),FIND(",",TRIM(Applications!D1597)&amp;",")-1)))</f>
        <v/>
      </c>
      <c r="N1597" s="26">
        <f>IF(M1597="","",IF(LEN(TRIM(LEFT(TRIM(MID(TRIM(Applications!D1597),FIND(",",TRIM(Applications!D1597)&amp;",")+1,200)),FIND(",",TRIM(MID(TRIM(Applications!D1597),FIND(",",TRIM(Applications!D1597)&amp;",")+1,200))&amp;",")-1)))=2,UPPER(TRIM(LEFT(TRIM(MID(TRIM(Applications!D1597),FIND(",",TRIM(Applications!D1597)&amp;",")+1,200)),FIND(",",TRIM(MID(TRIM(Applications!D1597),FIND(",",TRIM(Applications!D1597)&amp;",")+1,200))&amp;",")-1))),IFERROR(VLOOKUP(LOWER(TRIM(LEFT(TRIM(MID(TRIM(Applications!D1597),FIND(",",TRIM(Applications!D1597)&amp;",")+1,200)),FIND(",",TRIM(MID(TRIM(Applications!D1597),FIND(",",TRIM(Applications!D1597)&amp;",")+1,200))&amp;",")-1))),$U$2:$V$67,2,FALSE),"")))</f>
        <v/>
      </c>
      <c r="O1597" s="26">
        <f>IF(M1597="","",IF(N1597="",M1597,M1597&amp;", "&amp;N1597))</f>
        <v/>
      </c>
      <c r="P1597" s="26">
        <f>IF(O1597="","",IF(COUNTIF(O$2:O1597,O1597)=1,COUNTIF(O$2:O$2000,O1597)+(2001-ROW())/100000,""))</f>
        <v/>
      </c>
    </row>
    <row r="1598">
      <c r="A1598" s="26">
        <f>IF(AND(ISNUMBER(Applications!A1598),ISNUMBER(Applications!M1598),OR(UPPER(TRIM(Applications!I1598))="INTERVIEWING",UPPER(TRIM(Applications!I1598))="REJECTED",UPPER(TRIM(Applications!I1598))="OFFER")),IF(Applications!M1598&gt;=Applications!A1598,Applications!M1598-Applications!A1598,""),"")</f>
        <v/>
      </c>
      <c r="B1598" s="26">
        <f>IF(AND(D1598=1,ISNUMBER(Applications!A1598)),WEEKDAY(Applications!A1598),"")</f>
        <v/>
      </c>
      <c r="C1598" s="27">
        <f>IF(AND(D1598=1,ISNUMBER(Applications!A1598)),Applications!A1598-WEEKDAY(Applications!A1598,3),"")</f>
        <v/>
      </c>
      <c r="D1598" s="26">
        <f>IF(OR(UPPER(TRIM(Applications!I1598))="APPLIED",UPPER(TRIM(Applications!I1598))="INTERVIEWING",UPPER(TRIM(Applications!I1598))="REJECTED",UPPER(TRIM(Applications!I1598))="OFFER"),1,0)</f>
        <v/>
      </c>
      <c r="E1598" s="26">
        <f>IF(AND(ISNUMBER(Applications!M1598),OR(N(Applications!O1598)&gt;0,UPPER(TRIM(Applications!I1598))="INTERVIEWING",UPPER(TRIM(Applications!I1598))="OFFER")),Applications!M1598-WEEKDAY(Applications!M1598,3),"")</f>
        <v/>
      </c>
      <c r="F1598" s="26">
        <f>IF(AND(UPPER(TRIM(Applications!I1598))="SKIPPED",ISNUMBER(Applications!A1598)),Applications!A1598-WEEKDAY(Applications!A1598,3),"")</f>
        <v/>
      </c>
      <c r="G1598" s="26">
        <f>IF(AND(UPPER(TRIM(Applications!I1598))="BOOKMARKED",ISNUMBER(Applications!A1598)),Applications!A1598-WEEKDAY(Applications!A1598,3),"")</f>
        <v/>
      </c>
      <c r="H1598" s="26">
        <f>IF(AND(UPPER(TRIM(Applications!I1598))="NOT APPLIED",ISNUMBER(Applications!A1598)),Applications!A1598-WEEKDAY(Applications!A1598,3),"")</f>
        <v/>
      </c>
      <c r="I1598" s="26">
        <f>IF(AND(UPPER(TRIM(Applications!I1598))="REJECTED",ISNUMBER(Applications!M1598)),Applications!M1598-WEEKDAY(Applications!M1598,3),"")</f>
        <v/>
      </c>
      <c r="J1598" s="26">
        <f>IF(AND(UPPER(TRIM(Applications!I1598))="OFFER",ISNUMBER(Applications!M1598)),Applications!M1598-WEEKDAY(Applications!M1598,3),"")</f>
        <v/>
      </c>
      <c r="K1598" s="26">
        <f>IF(TRIM(Applications!J1598)="","",IFERROR(LOOKUP(2,1/ISNUMBER(SEARCH($R$2:$R$25,Applications!J1598)),$S$2:$S$25),""))</f>
        <v/>
      </c>
      <c r="L1598" s="26">
        <f>IF(K1598="","",IF(COUNTIF(K$2:K1598,K1598)=1,COUNTIF(K$2:K$2000,K1598)+(2001-ROW())/100000,""))</f>
        <v/>
      </c>
      <c r="M1598" s="26">
        <f>IF(TRIM(Applications!D1598)="","",TRIM(LEFT(TRIM(Applications!D1598),FIND(",",TRIM(Applications!D1598)&amp;",")-1)))</f>
        <v/>
      </c>
      <c r="N1598" s="26">
        <f>IF(M1598="","",IF(LEN(TRIM(LEFT(TRIM(MID(TRIM(Applications!D1598),FIND(",",TRIM(Applications!D1598)&amp;",")+1,200)),FIND(",",TRIM(MID(TRIM(Applications!D1598),FIND(",",TRIM(Applications!D1598)&amp;",")+1,200))&amp;",")-1)))=2,UPPER(TRIM(LEFT(TRIM(MID(TRIM(Applications!D1598),FIND(",",TRIM(Applications!D1598)&amp;",")+1,200)),FIND(",",TRIM(MID(TRIM(Applications!D1598),FIND(",",TRIM(Applications!D1598)&amp;",")+1,200))&amp;",")-1))),IFERROR(VLOOKUP(LOWER(TRIM(LEFT(TRIM(MID(TRIM(Applications!D1598),FIND(",",TRIM(Applications!D1598)&amp;",")+1,200)),FIND(",",TRIM(MID(TRIM(Applications!D1598),FIND(",",TRIM(Applications!D1598)&amp;",")+1,200))&amp;",")-1))),$U$2:$V$67,2,FALSE),"")))</f>
        <v/>
      </c>
      <c r="O1598" s="26">
        <f>IF(M1598="","",IF(N1598="",M1598,M1598&amp;", "&amp;N1598))</f>
        <v/>
      </c>
      <c r="P1598" s="26">
        <f>IF(O1598="","",IF(COUNTIF(O$2:O1598,O1598)=1,COUNTIF(O$2:O$2000,O1598)+(2001-ROW())/100000,""))</f>
        <v/>
      </c>
    </row>
    <row r="1599">
      <c r="A1599" s="26">
        <f>IF(AND(ISNUMBER(Applications!A1599),ISNUMBER(Applications!M1599),OR(UPPER(TRIM(Applications!I1599))="INTERVIEWING",UPPER(TRIM(Applications!I1599))="REJECTED",UPPER(TRIM(Applications!I1599))="OFFER")),IF(Applications!M1599&gt;=Applications!A1599,Applications!M1599-Applications!A1599,""),"")</f>
        <v/>
      </c>
      <c r="B1599" s="26">
        <f>IF(AND(D1599=1,ISNUMBER(Applications!A1599)),WEEKDAY(Applications!A1599),"")</f>
        <v/>
      </c>
      <c r="C1599" s="27">
        <f>IF(AND(D1599=1,ISNUMBER(Applications!A1599)),Applications!A1599-WEEKDAY(Applications!A1599,3),"")</f>
        <v/>
      </c>
      <c r="D1599" s="26">
        <f>IF(OR(UPPER(TRIM(Applications!I1599))="APPLIED",UPPER(TRIM(Applications!I1599))="INTERVIEWING",UPPER(TRIM(Applications!I1599))="REJECTED",UPPER(TRIM(Applications!I1599))="OFFER"),1,0)</f>
        <v/>
      </c>
      <c r="E1599" s="26">
        <f>IF(AND(ISNUMBER(Applications!M1599),OR(N(Applications!O1599)&gt;0,UPPER(TRIM(Applications!I1599))="INTERVIEWING",UPPER(TRIM(Applications!I1599))="OFFER")),Applications!M1599-WEEKDAY(Applications!M1599,3),"")</f>
        <v/>
      </c>
      <c r="F1599" s="26">
        <f>IF(AND(UPPER(TRIM(Applications!I1599))="SKIPPED",ISNUMBER(Applications!A1599)),Applications!A1599-WEEKDAY(Applications!A1599,3),"")</f>
        <v/>
      </c>
      <c r="G1599" s="26">
        <f>IF(AND(UPPER(TRIM(Applications!I1599))="BOOKMARKED",ISNUMBER(Applications!A1599)),Applications!A1599-WEEKDAY(Applications!A1599,3),"")</f>
        <v/>
      </c>
      <c r="H1599" s="26">
        <f>IF(AND(UPPER(TRIM(Applications!I1599))="NOT APPLIED",ISNUMBER(Applications!A1599)),Applications!A1599-WEEKDAY(Applications!A1599,3),"")</f>
        <v/>
      </c>
      <c r="I1599" s="26">
        <f>IF(AND(UPPER(TRIM(Applications!I1599))="REJECTED",ISNUMBER(Applications!M1599)),Applications!M1599-WEEKDAY(Applications!M1599,3),"")</f>
        <v/>
      </c>
      <c r="J1599" s="26">
        <f>IF(AND(UPPER(TRIM(Applications!I1599))="OFFER",ISNUMBER(Applications!M1599)),Applications!M1599-WEEKDAY(Applications!M1599,3),"")</f>
        <v/>
      </c>
      <c r="K1599" s="26">
        <f>IF(TRIM(Applications!J1599)="","",IFERROR(LOOKUP(2,1/ISNUMBER(SEARCH($R$2:$R$25,Applications!J1599)),$S$2:$S$25),""))</f>
        <v/>
      </c>
      <c r="L1599" s="26">
        <f>IF(K1599="","",IF(COUNTIF(K$2:K1599,K1599)=1,COUNTIF(K$2:K$2000,K1599)+(2001-ROW())/100000,""))</f>
        <v/>
      </c>
      <c r="M1599" s="26">
        <f>IF(TRIM(Applications!D1599)="","",TRIM(LEFT(TRIM(Applications!D1599),FIND(",",TRIM(Applications!D1599)&amp;",")-1)))</f>
        <v/>
      </c>
      <c r="N1599" s="26">
        <f>IF(M1599="","",IF(LEN(TRIM(LEFT(TRIM(MID(TRIM(Applications!D1599),FIND(",",TRIM(Applications!D1599)&amp;",")+1,200)),FIND(",",TRIM(MID(TRIM(Applications!D1599),FIND(",",TRIM(Applications!D1599)&amp;",")+1,200))&amp;",")-1)))=2,UPPER(TRIM(LEFT(TRIM(MID(TRIM(Applications!D1599),FIND(",",TRIM(Applications!D1599)&amp;",")+1,200)),FIND(",",TRIM(MID(TRIM(Applications!D1599),FIND(",",TRIM(Applications!D1599)&amp;",")+1,200))&amp;",")-1))),IFERROR(VLOOKUP(LOWER(TRIM(LEFT(TRIM(MID(TRIM(Applications!D1599),FIND(",",TRIM(Applications!D1599)&amp;",")+1,200)),FIND(",",TRIM(MID(TRIM(Applications!D1599),FIND(",",TRIM(Applications!D1599)&amp;",")+1,200))&amp;",")-1))),$U$2:$V$67,2,FALSE),"")))</f>
        <v/>
      </c>
      <c r="O1599" s="26">
        <f>IF(M1599="","",IF(N1599="",M1599,M1599&amp;", "&amp;N1599))</f>
        <v/>
      </c>
      <c r="P1599" s="26">
        <f>IF(O1599="","",IF(COUNTIF(O$2:O1599,O1599)=1,COUNTIF(O$2:O$2000,O1599)+(2001-ROW())/100000,""))</f>
        <v/>
      </c>
    </row>
    <row r="1600">
      <c r="A1600" s="26">
        <f>IF(AND(ISNUMBER(Applications!A1600),ISNUMBER(Applications!M1600),OR(UPPER(TRIM(Applications!I1600))="INTERVIEWING",UPPER(TRIM(Applications!I1600))="REJECTED",UPPER(TRIM(Applications!I1600))="OFFER")),IF(Applications!M1600&gt;=Applications!A1600,Applications!M1600-Applications!A1600,""),"")</f>
        <v/>
      </c>
      <c r="B1600" s="26">
        <f>IF(AND(D1600=1,ISNUMBER(Applications!A1600)),WEEKDAY(Applications!A1600),"")</f>
        <v/>
      </c>
      <c r="C1600" s="27">
        <f>IF(AND(D1600=1,ISNUMBER(Applications!A1600)),Applications!A1600-WEEKDAY(Applications!A1600,3),"")</f>
        <v/>
      </c>
      <c r="D1600" s="26">
        <f>IF(OR(UPPER(TRIM(Applications!I1600))="APPLIED",UPPER(TRIM(Applications!I1600))="INTERVIEWING",UPPER(TRIM(Applications!I1600))="REJECTED",UPPER(TRIM(Applications!I1600))="OFFER"),1,0)</f>
        <v/>
      </c>
      <c r="E1600" s="26">
        <f>IF(AND(ISNUMBER(Applications!M1600),OR(N(Applications!O1600)&gt;0,UPPER(TRIM(Applications!I1600))="INTERVIEWING",UPPER(TRIM(Applications!I1600))="OFFER")),Applications!M1600-WEEKDAY(Applications!M1600,3),"")</f>
        <v/>
      </c>
      <c r="F1600" s="26">
        <f>IF(AND(UPPER(TRIM(Applications!I1600))="SKIPPED",ISNUMBER(Applications!A1600)),Applications!A1600-WEEKDAY(Applications!A1600,3),"")</f>
        <v/>
      </c>
      <c r="G1600" s="26">
        <f>IF(AND(UPPER(TRIM(Applications!I1600))="BOOKMARKED",ISNUMBER(Applications!A1600)),Applications!A1600-WEEKDAY(Applications!A1600,3),"")</f>
        <v/>
      </c>
      <c r="H1600" s="26">
        <f>IF(AND(UPPER(TRIM(Applications!I1600))="NOT APPLIED",ISNUMBER(Applications!A1600)),Applications!A1600-WEEKDAY(Applications!A1600,3),"")</f>
        <v/>
      </c>
      <c r="I1600" s="26">
        <f>IF(AND(UPPER(TRIM(Applications!I1600))="REJECTED",ISNUMBER(Applications!M1600)),Applications!M1600-WEEKDAY(Applications!M1600,3),"")</f>
        <v/>
      </c>
      <c r="J1600" s="26">
        <f>IF(AND(UPPER(TRIM(Applications!I1600))="OFFER",ISNUMBER(Applications!M1600)),Applications!M1600-WEEKDAY(Applications!M1600,3),"")</f>
        <v/>
      </c>
      <c r="K1600" s="26">
        <f>IF(TRIM(Applications!J1600)="","",IFERROR(LOOKUP(2,1/ISNUMBER(SEARCH($R$2:$R$25,Applications!J1600)),$S$2:$S$25),""))</f>
        <v/>
      </c>
      <c r="L1600" s="26">
        <f>IF(K1600="","",IF(COUNTIF(K$2:K1600,K1600)=1,COUNTIF(K$2:K$2000,K1600)+(2001-ROW())/100000,""))</f>
        <v/>
      </c>
      <c r="M1600" s="26">
        <f>IF(TRIM(Applications!D1600)="","",TRIM(LEFT(TRIM(Applications!D1600),FIND(",",TRIM(Applications!D1600)&amp;",")-1)))</f>
        <v/>
      </c>
      <c r="N1600" s="26">
        <f>IF(M1600="","",IF(LEN(TRIM(LEFT(TRIM(MID(TRIM(Applications!D1600),FIND(",",TRIM(Applications!D1600)&amp;",")+1,200)),FIND(",",TRIM(MID(TRIM(Applications!D1600),FIND(",",TRIM(Applications!D1600)&amp;",")+1,200))&amp;",")-1)))=2,UPPER(TRIM(LEFT(TRIM(MID(TRIM(Applications!D1600),FIND(",",TRIM(Applications!D1600)&amp;",")+1,200)),FIND(",",TRIM(MID(TRIM(Applications!D1600),FIND(",",TRIM(Applications!D1600)&amp;",")+1,200))&amp;",")-1))),IFERROR(VLOOKUP(LOWER(TRIM(LEFT(TRIM(MID(TRIM(Applications!D1600),FIND(",",TRIM(Applications!D1600)&amp;",")+1,200)),FIND(",",TRIM(MID(TRIM(Applications!D1600),FIND(",",TRIM(Applications!D1600)&amp;",")+1,200))&amp;",")-1))),$U$2:$V$67,2,FALSE),"")))</f>
        <v/>
      </c>
      <c r="O1600" s="26">
        <f>IF(M1600="","",IF(N1600="",M1600,M1600&amp;", "&amp;N1600))</f>
        <v/>
      </c>
      <c r="P1600" s="26">
        <f>IF(O1600="","",IF(COUNTIF(O$2:O1600,O1600)=1,COUNTIF(O$2:O$2000,O1600)+(2001-ROW())/100000,""))</f>
        <v/>
      </c>
    </row>
    <row r="1601">
      <c r="A1601" s="26">
        <f>IF(AND(ISNUMBER(Applications!A1601),ISNUMBER(Applications!M1601),OR(UPPER(TRIM(Applications!I1601))="INTERVIEWING",UPPER(TRIM(Applications!I1601))="REJECTED",UPPER(TRIM(Applications!I1601))="OFFER")),IF(Applications!M1601&gt;=Applications!A1601,Applications!M1601-Applications!A1601,""),"")</f>
        <v/>
      </c>
      <c r="B1601" s="26">
        <f>IF(AND(D1601=1,ISNUMBER(Applications!A1601)),WEEKDAY(Applications!A1601),"")</f>
        <v/>
      </c>
      <c r="C1601" s="27">
        <f>IF(AND(D1601=1,ISNUMBER(Applications!A1601)),Applications!A1601-WEEKDAY(Applications!A1601,3),"")</f>
        <v/>
      </c>
      <c r="D1601" s="26">
        <f>IF(OR(UPPER(TRIM(Applications!I1601))="APPLIED",UPPER(TRIM(Applications!I1601))="INTERVIEWING",UPPER(TRIM(Applications!I1601))="REJECTED",UPPER(TRIM(Applications!I1601))="OFFER"),1,0)</f>
        <v/>
      </c>
      <c r="E1601" s="26">
        <f>IF(AND(ISNUMBER(Applications!M1601),OR(N(Applications!O1601)&gt;0,UPPER(TRIM(Applications!I1601))="INTERVIEWING",UPPER(TRIM(Applications!I1601))="OFFER")),Applications!M1601-WEEKDAY(Applications!M1601,3),"")</f>
        <v/>
      </c>
      <c r="F1601" s="26">
        <f>IF(AND(UPPER(TRIM(Applications!I1601))="SKIPPED",ISNUMBER(Applications!A1601)),Applications!A1601-WEEKDAY(Applications!A1601,3),"")</f>
        <v/>
      </c>
      <c r="G1601" s="26">
        <f>IF(AND(UPPER(TRIM(Applications!I1601))="BOOKMARKED",ISNUMBER(Applications!A1601)),Applications!A1601-WEEKDAY(Applications!A1601,3),"")</f>
        <v/>
      </c>
      <c r="H1601" s="26">
        <f>IF(AND(UPPER(TRIM(Applications!I1601))="NOT APPLIED",ISNUMBER(Applications!A1601)),Applications!A1601-WEEKDAY(Applications!A1601,3),"")</f>
        <v/>
      </c>
      <c r="I1601" s="26">
        <f>IF(AND(UPPER(TRIM(Applications!I1601))="REJECTED",ISNUMBER(Applications!M1601)),Applications!M1601-WEEKDAY(Applications!M1601,3),"")</f>
        <v/>
      </c>
      <c r="J1601" s="26">
        <f>IF(AND(UPPER(TRIM(Applications!I1601))="OFFER",ISNUMBER(Applications!M1601)),Applications!M1601-WEEKDAY(Applications!M1601,3),"")</f>
        <v/>
      </c>
      <c r="K1601" s="26">
        <f>IF(TRIM(Applications!J1601)="","",IFERROR(LOOKUP(2,1/ISNUMBER(SEARCH($R$2:$R$25,Applications!J1601)),$S$2:$S$25),""))</f>
        <v/>
      </c>
      <c r="L1601" s="26">
        <f>IF(K1601="","",IF(COUNTIF(K$2:K1601,K1601)=1,COUNTIF(K$2:K$2000,K1601)+(2001-ROW())/100000,""))</f>
        <v/>
      </c>
      <c r="M1601" s="26">
        <f>IF(TRIM(Applications!D1601)="","",TRIM(LEFT(TRIM(Applications!D1601),FIND(",",TRIM(Applications!D1601)&amp;",")-1)))</f>
        <v/>
      </c>
      <c r="N1601" s="26">
        <f>IF(M1601="","",IF(LEN(TRIM(LEFT(TRIM(MID(TRIM(Applications!D1601),FIND(",",TRIM(Applications!D1601)&amp;",")+1,200)),FIND(",",TRIM(MID(TRIM(Applications!D1601),FIND(",",TRIM(Applications!D1601)&amp;",")+1,200))&amp;",")-1)))=2,UPPER(TRIM(LEFT(TRIM(MID(TRIM(Applications!D1601),FIND(",",TRIM(Applications!D1601)&amp;",")+1,200)),FIND(",",TRIM(MID(TRIM(Applications!D1601),FIND(",",TRIM(Applications!D1601)&amp;",")+1,200))&amp;",")-1))),IFERROR(VLOOKUP(LOWER(TRIM(LEFT(TRIM(MID(TRIM(Applications!D1601),FIND(",",TRIM(Applications!D1601)&amp;",")+1,200)),FIND(",",TRIM(MID(TRIM(Applications!D1601),FIND(",",TRIM(Applications!D1601)&amp;",")+1,200))&amp;",")-1))),$U$2:$V$67,2,FALSE),"")))</f>
        <v/>
      </c>
      <c r="O1601" s="26">
        <f>IF(M1601="","",IF(N1601="",M1601,M1601&amp;", "&amp;N1601))</f>
        <v/>
      </c>
      <c r="P1601" s="26">
        <f>IF(O1601="","",IF(COUNTIF(O$2:O1601,O1601)=1,COUNTIF(O$2:O$2000,O1601)+(2001-ROW())/100000,""))</f>
        <v/>
      </c>
    </row>
    <row r="1602">
      <c r="A1602" s="26">
        <f>IF(AND(ISNUMBER(Applications!A1602),ISNUMBER(Applications!M1602),OR(UPPER(TRIM(Applications!I1602))="INTERVIEWING",UPPER(TRIM(Applications!I1602))="REJECTED",UPPER(TRIM(Applications!I1602))="OFFER")),IF(Applications!M1602&gt;=Applications!A1602,Applications!M1602-Applications!A1602,""),"")</f>
        <v/>
      </c>
      <c r="B1602" s="26">
        <f>IF(AND(D1602=1,ISNUMBER(Applications!A1602)),WEEKDAY(Applications!A1602),"")</f>
        <v/>
      </c>
      <c r="C1602" s="27">
        <f>IF(AND(D1602=1,ISNUMBER(Applications!A1602)),Applications!A1602-WEEKDAY(Applications!A1602,3),"")</f>
        <v/>
      </c>
      <c r="D1602" s="26">
        <f>IF(OR(UPPER(TRIM(Applications!I1602))="APPLIED",UPPER(TRIM(Applications!I1602))="INTERVIEWING",UPPER(TRIM(Applications!I1602))="REJECTED",UPPER(TRIM(Applications!I1602))="OFFER"),1,0)</f>
        <v/>
      </c>
      <c r="E1602" s="26">
        <f>IF(AND(ISNUMBER(Applications!M1602),OR(N(Applications!O1602)&gt;0,UPPER(TRIM(Applications!I1602))="INTERVIEWING",UPPER(TRIM(Applications!I1602))="OFFER")),Applications!M1602-WEEKDAY(Applications!M1602,3),"")</f>
        <v/>
      </c>
      <c r="F1602" s="26">
        <f>IF(AND(UPPER(TRIM(Applications!I1602))="SKIPPED",ISNUMBER(Applications!A1602)),Applications!A1602-WEEKDAY(Applications!A1602,3),"")</f>
        <v/>
      </c>
      <c r="G1602" s="26">
        <f>IF(AND(UPPER(TRIM(Applications!I1602))="BOOKMARKED",ISNUMBER(Applications!A1602)),Applications!A1602-WEEKDAY(Applications!A1602,3),"")</f>
        <v/>
      </c>
      <c r="H1602" s="26">
        <f>IF(AND(UPPER(TRIM(Applications!I1602))="NOT APPLIED",ISNUMBER(Applications!A1602)),Applications!A1602-WEEKDAY(Applications!A1602,3),"")</f>
        <v/>
      </c>
      <c r="I1602" s="26">
        <f>IF(AND(UPPER(TRIM(Applications!I1602))="REJECTED",ISNUMBER(Applications!M1602)),Applications!M1602-WEEKDAY(Applications!M1602,3),"")</f>
        <v/>
      </c>
      <c r="J1602" s="26">
        <f>IF(AND(UPPER(TRIM(Applications!I1602))="OFFER",ISNUMBER(Applications!M1602)),Applications!M1602-WEEKDAY(Applications!M1602,3),"")</f>
        <v/>
      </c>
      <c r="K1602" s="26">
        <f>IF(TRIM(Applications!J1602)="","",IFERROR(LOOKUP(2,1/ISNUMBER(SEARCH($R$2:$R$25,Applications!J1602)),$S$2:$S$25),""))</f>
        <v/>
      </c>
      <c r="L1602" s="26">
        <f>IF(K1602="","",IF(COUNTIF(K$2:K1602,K1602)=1,COUNTIF(K$2:K$2000,K1602)+(2001-ROW())/100000,""))</f>
        <v/>
      </c>
      <c r="M1602" s="26">
        <f>IF(TRIM(Applications!D1602)="","",TRIM(LEFT(TRIM(Applications!D1602),FIND(",",TRIM(Applications!D1602)&amp;",")-1)))</f>
        <v/>
      </c>
      <c r="N1602" s="26">
        <f>IF(M1602="","",IF(LEN(TRIM(LEFT(TRIM(MID(TRIM(Applications!D1602),FIND(",",TRIM(Applications!D1602)&amp;",")+1,200)),FIND(",",TRIM(MID(TRIM(Applications!D1602),FIND(",",TRIM(Applications!D1602)&amp;",")+1,200))&amp;",")-1)))=2,UPPER(TRIM(LEFT(TRIM(MID(TRIM(Applications!D1602),FIND(",",TRIM(Applications!D1602)&amp;",")+1,200)),FIND(",",TRIM(MID(TRIM(Applications!D1602),FIND(",",TRIM(Applications!D1602)&amp;",")+1,200))&amp;",")-1))),IFERROR(VLOOKUP(LOWER(TRIM(LEFT(TRIM(MID(TRIM(Applications!D1602),FIND(",",TRIM(Applications!D1602)&amp;",")+1,200)),FIND(",",TRIM(MID(TRIM(Applications!D1602),FIND(",",TRIM(Applications!D1602)&amp;",")+1,200))&amp;",")-1))),$U$2:$V$67,2,FALSE),"")))</f>
        <v/>
      </c>
      <c r="O1602" s="26">
        <f>IF(M1602="","",IF(N1602="",M1602,M1602&amp;", "&amp;N1602))</f>
        <v/>
      </c>
      <c r="P1602" s="26">
        <f>IF(O1602="","",IF(COUNTIF(O$2:O1602,O1602)=1,COUNTIF(O$2:O$2000,O1602)+(2001-ROW())/100000,""))</f>
        <v/>
      </c>
    </row>
    <row r="1603">
      <c r="A1603" s="26">
        <f>IF(AND(ISNUMBER(Applications!A1603),ISNUMBER(Applications!M1603),OR(UPPER(TRIM(Applications!I1603))="INTERVIEWING",UPPER(TRIM(Applications!I1603))="REJECTED",UPPER(TRIM(Applications!I1603))="OFFER")),IF(Applications!M1603&gt;=Applications!A1603,Applications!M1603-Applications!A1603,""),"")</f>
        <v/>
      </c>
      <c r="B1603" s="26">
        <f>IF(AND(D1603=1,ISNUMBER(Applications!A1603)),WEEKDAY(Applications!A1603),"")</f>
        <v/>
      </c>
      <c r="C1603" s="27">
        <f>IF(AND(D1603=1,ISNUMBER(Applications!A1603)),Applications!A1603-WEEKDAY(Applications!A1603,3),"")</f>
        <v/>
      </c>
      <c r="D1603" s="26">
        <f>IF(OR(UPPER(TRIM(Applications!I1603))="APPLIED",UPPER(TRIM(Applications!I1603))="INTERVIEWING",UPPER(TRIM(Applications!I1603))="REJECTED",UPPER(TRIM(Applications!I1603))="OFFER"),1,0)</f>
        <v/>
      </c>
      <c r="E1603" s="26">
        <f>IF(AND(ISNUMBER(Applications!M1603),OR(N(Applications!O1603)&gt;0,UPPER(TRIM(Applications!I1603))="INTERVIEWING",UPPER(TRIM(Applications!I1603))="OFFER")),Applications!M1603-WEEKDAY(Applications!M1603,3),"")</f>
        <v/>
      </c>
      <c r="F1603" s="26">
        <f>IF(AND(UPPER(TRIM(Applications!I1603))="SKIPPED",ISNUMBER(Applications!A1603)),Applications!A1603-WEEKDAY(Applications!A1603,3),"")</f>
        <v/>
      </c>
      <c r="G1603" s="26">
        <f>IF(AND(UPPER(TRIM(Applications!I1603))="BOOKMARKED",ISNUMBER(Applications!A1603)),Applications!A1603-WEEKDAY(Applications!A1603,3),"")</f>
        <v/>
      </c>
      <c r="H1603" s="26">
        <f>IF(AND(UPPER(TRIM(Applications!I1603))="NOT APPLIED",ISNUMBER(Applications!A1603)),Applications!A1603-WEEKDAY(Applications!A1603,3),"")</f>
        <v/>
      </c>
      <c r="I1603" s="26">
        <f>IF(AND(UPPER(TRIM(Applications!I1603))="REJECTED",ISNUMBER(Applications!M1603)),Applications!M1603-WEEKDAY(Applications!M1603,3),"")</f>
        <v/>
      </c>
      <c r="J1603" s="26">
        <f>IF(AND(UPPER(TRIM(Applications!I1603))="OFFER",ISNUMBER(Applications!M1603)),Applications!M1603-WEEKDAY(Applications!M1603,3),"")</f>
        <v/>
      </c>
      <c r="K1603" s="26">
        <f>IF(TRIM(Applications!J1603)="","",IFERROR(LOOKUP(2,1/ISNUMBER(SEARCH($R$2:$R$25,Applications!J1603)),$S$2:$S$25),""))</f>
        <v/>
      </c>
      <c r="L1603" s="26">
        <f>IF(K1603="","",IF(COUNTIF(K$2:K1603,K1603)=1,COUNTIF(K$2:K$2000,K1603)+(2001-ROW())/100000,""))</f>
        <v/>
      </c>
      <c r="M1603" s="26">
        <f>IF(TRIM(Applications!D1603)="","",TRIM(LEFT(TRIM(Applications!D1603),FIND(",",TRIM(Applications!D1603)&amp;",")-1)))</f>
        <v/>
      </c>
      <c r="N1603" s="26">
        <f>IF(M1603="","",IF(LEN(TRIM(LEFT(TRIM(MID(TRIM(Applications!D1603),FIND(",",TRIM(Applications!D1603)&amp;",")+1,200)),FIND(",",TRIM(MID(TRIM(Applications!D1603),FIND(",",TRIM(Applications!D1603)&amp;",")+1,200))&amp;",")-1)))=2,UPPER(TRIM(LEFT(TRIM(MID(TRIM(Applications!D1603),FIND(",",TRIM(Applications!D1603)&amp;",")+1,200)),FIND(",",TRIM(MID(TRIM(Applications!D1603),FIND(",",TRIM(Applications!D1603)&amp;",")+1,200))&amp;",")-1))),IFERROR(VLOOKUP(LOWER(TRIM(LEFT(TRIM(MID(TRIM(Applications!D1603),FIND(",",TRIM(Applications!D1603)&amp;",")+1,200)),FIND(",",TRIM(MID(TRIM(Applications!D1603),FIND(",",TRIM(Applications!D1603)&amp;",")+1,200))&amp;",")-1))),$U$2:$V$67,2,FALSE),"")))</f>
        <v/>
      </c>
      <c r="O1603" s="26">
        <f>IF(M1603="","",IF(N1603="",M1603,M1603&amp;", "&amp;N1603))</f>
        <v/>
      </c>
      <c r="P1603" s="26">
        <f>IF(O1603="","",IF(COUNTIF(O$2:O1603,O1603)=1,COUNTIF(O$2:O$2000,O1603)+(2001-ROW())/100000,""))</f>
        <v/>
      </c>
    </row>
    <row r="1604">
      <c r="A1604" s="26">
        <f>IF(AND(ISNUMBER(Applications!A1604),ISNUMBER(Applications!M1604),OR(UPPER(TRIM(Applications!I1604))="INTERVIEWING",UPPER(TRIM(Applications!I1604))="REJECTED",UPPER(TRIM(Applications!I1604))="OFFER")),IF(Applications!M1604&gt;=Applications!A1604,Applications!M1604-Applications!A1604,""),"")</f>
        <v/>
      </c>
      <c r="B1604" s="26">
        <f>IF(AND(D1604=1,ISNUMBER(Applications!A1604)),WEEKDAY(Applications!A1604),"")</f>
        <v/>
      </c>
      <c r="C1604" s="27">
        <f>IF(AND(D1604=1,ISNUMBER(Applications!A1604)),Applications!A1604-WEEKDAY(Applications!A1604,3),"")</f>
        <v/>
      </c>
      <c r="D1604" s="26">
        <f>IF(OR(UPPER(TRIM(Applications!I1604))="APPLIED",UPPER(TRIM(Applications!I1604))="INTERVIEWING",UPPER(TRIM(Applications!I1604))="REJECTED",UPPER(TRIM(Applications!I1604))="OFFER"),1,0)</f>
        <v/>
      </c>
      <c r="E1604" s="26">
        <f>IF(AND(ISNUMBER(Applications!M1604),OR(N(Applications!O1604)&gt;0,UPPER(TRIM(Applications!I1604))="INTERVIEWING",UPPER(TRIM(Applications!I1604))="OFFER")),Applications!M1604-WEEKDAY(Applications!M1604,3),"")</f>
        <v/>
      </c>
      <c r="F1604" s="26">
        <f>IF(AND(UPPER(TRIM(Applications!I1604))="SKIPPED",ISNUMBER(Applications!A1604)),Applications!A1604-WEEKDAY(Applications!A1604,3),"")</f>
        <v/>
      </c>
      <c r="G1604" s="26">
        <f>IF(AND(UPPER(TRIM(Applications!I1604))="BOOKMARKED",ISNUMBER(Applications!A1604)),Applications!A1604-WEEKDAY(Applications!A1604,3),"")</f>
        <v/>
      </c>
      <c r="H1604" s="26">
        <f>IF(AND(UPPER(TRIM(Applications!I1604))="NOT APPLIED",ISNUMBER(Applications!A1604)),Applications!A1604-WEEKDAY(Applications!A1604,3),"")</f>
        <v/>
      </c>
      <c r="I1604" s="26">
        <f>IF(AND(UPPER(TRIM(Applications!I1604))="REJECTED",ISNUMBER(Applications!M1604)),Applications!M1604-WEEKDAY(Applications!M1604,3),"")</f>
        <v/>
      </c>
      <c r="J1604" s="26">
        <f>IF(AND(UPPER(TRIM(Applications!I1604))="OFFER",ISNUMBER(Applications!M1604)),Applications!M1604-WEEKDAY(Applications!M1604,3),"")</f>
        <v/>
      </c>
      <c r="K1604" s="26">
        <f>IF(TRIM(Applications!J1604)="","",IFERROR(LOOKUP(2,1/ISNUMBER(SEARCH($R$2:$R$25,Applications!J1604)),$S$2:$S$25),""))</f>
        <v/>
      </c>
      <c r="L1604" s="26">
        <f>IF(K1604="","",IF(COUNTIF(K$2:K1604,K1604)=1,COUNTIF(K$2:K$2000,K1604)+(2001-ROW())/100000,""))</f>
        <v/>
      </c>
      <c r="M1604" s="26">
        <f>IF(TRIM(Applications!D1604)="","",TRIM(LEFT(TRIM(Applications!D1604),FIND(",",TRIM(Applications!D1604)&amp;",")-1)))</f>
        <v/>
      </c>
      <c r="N1604" s="26">
        <f>IF(M1604="","",IF(LEN(TRIM(LEFT(TRIM(MID(TRIM(Applications!D1604),FIND(",",TRIM(Applications!D1604)&amp;",")+1,200)),FIND(",",TRIM(MID(TRIM(Applications!D1604),FIND(",",TRIM(Applications!D1604)&amp;",")+1,200))&amp;",")-1)))=2,UPPER(TRIM(LEFT(TRIM(MID(TRIM(Applications!D1604),FIND(",",TRIM(Applications!D1604)&amp;",")+1,200)),FIND(",",TRIM(MID(TRIM(Applications!D1604),FIND(",",TRIM(Applications!D1604)&amp;",")+1,200))&amp;",")-1))),IFERROR(VLOOKUP(LOWER(TRIM(LEFT(TRIM(MID(TRIM(Applications!D1604),FIND(",",TRIM(Applications!D1604)&amp;",")+1,200)),FIND(",",TRIM(MID(TRIM(Applications!D1604),FIND(",",TRIM(Applications!D1604)&amp;",")+1,200))&amp;",")-1))),$U$2:$V$67,2,FALSE),"")))</f>
        <v/>
      </c>
      <c r="O1604" s="26">
        <f>IF(M1604="","",IF(N1604="",M1604,M1604&amp;", "&amp;N1604))</f>
        <v/>
      </c>
      <c r="P1604" s="26">
        <f>IF(O1604="","",IF(COUNTIF(O$2:O1604,O1604)=1,COUNTIF(O$2:O$2000,O1604)+(2001-ROW())/100000,""))</f>
        <v/>
      </c>
    </row>
    <row r="1605">
      <c r="A1605" s="26">
        <f>IF(AND(ISNUMBER(Applications!A1605),ISNUMBER(Applications!M1605),OR(UPPER(TRIM(Applications!I1605))="INTERVIEWING",UPPER(TRIM(Applications!I1605))="REJECTED",UPPER(TRIM(Applications!I1605))="OFFER")),IF(Applications!M1605&gt;=Applications!A1605,Applications!M1605-Applications!A1605,""),"")</f>
        <v/>
      </c>
      <c r="B1605" s="26">
        <f>IF(AND(D1605=1,ISNUMBER(Applications!A1605)),WEEKDAY(Applications!A1605),"")</f>
        <v/>
      </c>
      <c r="C1605" s="27">
        <f>IF(AND(D1605=1,ISNUMBER(Applications!A1605)),Applications!A1605-WEEKDAY(Applications!A1605,3),"")</f>
        <v/>
      </c>
      <c r="D1605" s="26">
        <f>IF(OR(UPPER(TRIM(Applications!I1605))="APPLIED",UPPER(TRIM(Applications!I1605))="INTERVIEWING",UPPER(TRIM(Applications!I1605))="REJECTED",UPPER(TRIM(Applications!I1605))="OFFER"),1,0)</f>
        <v/>
      </c>
      <c r="E1605" s="26">
        <f>IF(AND(ISNUMBER(Applications!M1605),OR(N(Applications!O1605)&gt;0,UPPER(TRIM(Applications!I1605))="INTERVIEWING",UPPER(TRIM(Applications!I1605))="OFFER")),Applications!M1605-WEEKDAY(Applications!M1605,3),"")</f>
        <v/>
      </c>
      <c r="F1605" s="26">
        <f>IF(AND(UPPER(TRIM(Applications!I1605))="SKIPPED",ISNUMBER(Applications!A1605)),Applications!A1605-WEEKDAY(Applications!A1605,3),"")</f>
        <v/>
      </c>
      <c r="G1605" s="26">
        <f>IF(AND(UPPER(TRIM(Applications!I1605))="BOOKMARKED",ISNUMBER(Applications!A1605)),Applications!A1605-WEEKDAY(Applications!A1605,3),"")</f>
        <v/>
      </c>
      <c r="H1605" s="26">
        <f>IF(AND(UPPER(TRIM(Applications!I1605))="NOT APPLIED",ISNUMBER(Applications!A1605)),Applications!A1605-WEEKDAY(Applications!A1605,3),"")</f>
        <v/>
      </c>
      <c r="I1605" s="26">
        <f>IF(AND(UPPER(TRIM(Applications!I1605))="REJECTED",ISNUMBER(Applications!M1605)),Applications!M1605-WEEKDAY(Applications!M1605,3),"")</f>
        <v/>
      </c>
      <c r="J1605" s="26">
        <f>IF(AND(UPPER(TRIM(Applications!I1605))="OFFER",ISNUMBER(Applications!M1605)),Applications!M1605-WEEKDAY(Applications!M1605,3),"")</f>
        <v/>
      </c>
      <c r="K1605" s="26">
        <f>IF(TRIM(Applications!J1605)="","",IFERROR(LOOKUP(2,1/ISNUMBER(SEARCH($R$2:$R$25,Applications!J1605)),$S$2:$S$25),""))</f>
        <v/>
      </c>
      <c r="L1605" s="26">
        <f>IF(K1605="","",IF(COUNTIF(K$2:K1605,K1605)=1,COUNTIF(K$2:K$2000,K1605)+(2001-ROW())/100000,""))</f>
        <v/>
      </c>
      <c r="M1605" s="26">
        <f>IF(TRIM(Applications!D1605)="","",TRIM(LEFT(TRIM(Applications!D1605),FIND(",",TRIM(Applications!D1605)&amp;",")-1)))</f>
        <v/>
      </c>
      <c r="N1605" s="26">
        <f>IF(M1605="","",IF(LEN(TRIM(LEFT(TRIM(MID(TRIM(Applications!D1605),FIND(",",TRIM(Applications!D1605)&amp;",")+1,200)),FIND(",",TRIM(MID(TRIM(Applications!D1605),FIND(",",TRIM(Applications!D1605)&amp;",")+1,200))&amp;",")-1)))=2,UPPER(TRIM(LEFT(TRIM(MID(TRIM(Applications!D1605),FIND(",",TRIM(Applications!D1605)&amp;",")+1,200)),FIND(",",TRIM(MID(TRIM(Applications!D1605),FIND(",",TRIM(Applications!D1605)&amp;",")+1,200))&amp;",")-1))),IFERROR(VLOOKUP(LOWER(TRIM(LEFT(TRIM(MID(TRIM(Applications!D1605),FIND(",",TRIM(Applications!D1605)&amp;",")+1,200)),FIND(",",TRIM(MID(TRIM(Applications!D1605),FIND(",",TRIM(Applications!D1605)&amp;",")+1,200))&amp;",")-1))),$U$2:$V$67,2,FALSE),"")))</f>
        <v/>
      </c>
      <c r="O1605" s="26">
        <f>IF(M1605="","",IF(N1605="",M1605,M1605&amp;", "&amp;N1605))</f>
        <v/>
      </c>
      <c r="P1605" s="26">
        <f>IF(O1605="","",IF(COUNTIF(O$2:O1605,O1605)=1,COUNTIF(O$2:O$2000,O1605)+(2001-ROW())/100000,""))</f>
        <v/>
      </c>
    </row>
    <row r="1606">
      <c r="A1606" s="26">
        <f>IF(AND(ISNUMBER(Applications!A1606),ISNUMBER(Applications!M1606),OR(UPPER(TRIM(Applications!I1606))="INTERVIEWING",UPPER(TRIM(Applications!I1606))="REJECTED",UPPER(TRIM(Applications!I1606))="OFFER")),IF(Applications!M1606&gt;=Applications!A1606,Applications!M1606-Applications!A1606,""),"")</f>
        <v/>
      </c>
      <c r="B1606" s="26">
        <f>IF(AND(D1606=1,ISNUMBER(Applications!A1606)),WEEKDAY(Applications!A1606),"")</f>
        <v/>
      </c>
      <c r="C1606" s="27">
        <f>IF(AND(D1606=1,ISNUMBER(Applications!A1606)),Applications!A1606-WEEKDAY(Applications!A1606,3),"")</f>
        <v/>
      </c>
      <c r="D1606" s="26">
        <f>IF(OR(UPPER(TRIM(Applications!I1606))="APPLIED",UPPER(TRIM(Applications!I1606))="INTERVIEWING",UPPER(TRIM(Applications!I1606))="REJECTED",UPPER(TRIM(Applications!I1606))="OFFER"),1,0)</f>
        <v/>
      </c>
      <c r="E1606" s="26">
        <f>IF(AND(ISNUMBER(Applications!M1606),OR(N(Applications!O1606)&gt;0,UPPER(TRIM(Applications!I1606))="INTERVIEWING",UPPER(TRIM(Applications!I1606))="OFFER")),Applications!M1606-WEEKDAY(Applications!M1606,3),"")</f>
        <v/>
      </c>
      <c r="F1606" s="26">
        <f>IF(AND(UPPER(TRIM(Applications!I1606))="SKIPPED",ISNUMBER(Applications!A1606)),Applications!A1606-WEEKDAY(Applications!A1606,3),"")</f>
        <v/>
      </c>
      <c r="G1606" s="26">
        <f>IF(AND(UPPER(TRIM(Applications!I1606))="BOOKMARKED",ISNUMBER(Applications!A1606)),Applications!A1606-WEEKDAY(Applications!A1606,3),"")</f>
        <v/>
      </c>
      <c r="H1606" s="26">
        <f>IF(AND(UPPER(TRIM(Applications!I1606))="NOT APPLIED",ISNUMBER(Applications!A1606)),Applications!A1606-WEEKDAY(Applications!A1606,3),"")</f>
        <v/>
      </c>
      <c r="I1606" s="26">
        <f>IF(AND(UPPER(TRIM(Applications!I1606))="REJECTED",ISNUMBER(Applications!M1606)),Applications!M1606-WEEKDAY(Applications!M1606,3),"")</f>
        <v/>
      </c>
      <c r="J1606" s="26">
        <f>IF(AND(UPPER(TRIM(Applications!I1606))="OFFER",ISNUMBER(Applications!M1606)),Applications!M1606-WEEKDAY(Applications!M1606,3),"")</f>
        <v/>
      </c>
      <c r="K1606" s="26">
        <f>IF(TRIM(Applications!J1606)="","",IFERROR(LOOKUP(2,1/ISNUMBER(SEARCH($R$2:$R$25,Applications!J1606)),$S$2:$S$25),""))</f>
        <v/>
      </c>
      <c r="L1606" s="26">
        <f>IF(K1606="","",IF(COUNTIF(K$2:K1606,K1606)=1,COUNTIF(K$2:K$2000,K1606)+(2001-ROW())/100000,""))</f>
        <v/>
      </c>
      <c r="M1606" s="26">
        <f>IF(TRIM(Applications!D1606)="","",TRIM(LEFT(TRIM(Applications!D1606),FIND(",",TRIM(Applications!D1606)&amp;",")-1)))</f>
        <v/>
      </c>
      <c r="N1606" s="26">
        <f>IF(M1606="","",IF(LEN(TRIM(LEFT(TRIM(MID(TRIM(Applications!D1606),FIND(",",TRIM(Applications!D1606)&amp;",")+1,200)),FIND(",",TRIM(MID(TRIM(Applications!D1606),FIND(",",TRIM(Applications!D1606)&amp;",")+1,200))&amp;",")-1)))=2,UPPER(TRIM(LEFT(TRIM(MID(TRIM(Applications!D1606),FIND(",",TRIM(Applications!D1606)&amp;",")+1,200)),FIND(",",TRIM(MID(TRIM(Applications!D1606),FIND(",",TRIM(Applications!D1606)&amp;",")+1,200))&amp;",")-1))),IFERROR(VLOOKUP(LOWER(TRIM(LEFT(TRIM(MID(TRIM(Applications!D1606),FIND(",",TRIM(Applications!D1606)&amp;",")+1,200)),FIND(",",TRIM(MID(TRIM(Applications!D1606),FIND(",",TRIM(Applications!D1606)&amp;",")+1,200))&amp;",")-1))),$U$2:$V$67,2,FALSE),"")))</f>
        <v/>
      </c>
      <c r="O1606" s="26">
        <f>IF(M1606="","",IF(N1606="",M1606,M1606&amp;", "&amp;N1606))</f>
        <v/>
      </c>
      <c r="P1606" s="26">
        <f>IF(O1606="","",IF(COUNTIF(O$2:O1606,O1606)=1,COUNTIF(O$2:O$2000,O1606)+(2001-ROW())/100000,""))</f>
        <v/>
      </c>
    </row>
    <row r="1607">
      <c r="A1607" s="26">
        <f>IF(AND(ISNUMBER(Applications!A1607),ISNUMBER(Applications!M1607),OR(UPPER(TRIM(Applications!I1607))="INTERVIEWING",UPPER(TRIM(Applications!I1607))="REJECTED",UPPER(TRIM(Applications!I1607))="OFFER")),IF(Applications!M1607&gt;=Applications!A1607,Applications!M1607-Applications!A1607,""),"")</f>
        <v/>
      </c>
      <c r="B1607" s="26">
        <f>IF(AND(D1607=1,ISNUMBER(Applications!A1607)),WEEKDAY(Applications!A1607),"")</f>
        <v/>
      </c>
      <c r="C1607" s="27">
        <f>IF(AND(D1607=1,ISNUMBER(Applications!A1607)),Applications!A1607-WEEKDAY(Applications!A1607,3),"")</f>
        <v/>
      </c>
      <c r="D1607" s="26">
        <f>IF(OR(UPPER(TRIM(Applications!I1607))="APPLIED",UPPER(TRIM(Applications!I1607))="INTERVIEWING",UPPER(TRIM(Applications!I1607))="REJECTED",UPPER(TRIM(Applications!I1607))="OFFER"),1,0)</f>
        <v/>
      </c>
      <c r="E1607" s="26">
        <f>IF(AND(ISNUMBER(Applications!M1607),OR(N(Applications!O1607)&gt;0,UPPER(TRIM(Applications!I1607))="INTERVIEWING",UPPER(TRIM(Applications!I1607))="OFFER")),Applications!M1607-WEEKDAY(Applications!M1607,3),"")</f>
        <v/>
      </c>
      <c r="F1607" s="26">
        <f>IF(AND(UPPER(TRIM(Applications!I1607))="SKIPPED",ISNUMBER(Applications!A1607)),Applications!A1607-WEEKDAY(Applications!A1607,3),"")</f>
        <v/>
      </c>
      <c r="G1607" s="26">
        <f>IF(AND(UPPER(TRIM(Applications!I1607))="BOOKMARKED",ISNUMBER(Applications!A1607)),Applications!A1607-WEEKDAY(Applications!A1607,3),"")</f>
        <v/>
      </c>
      <c r="H1607" s="26">
        <f>IF(AND(UPPER(TRIM(Applications!I1607))="NOT APPLIED",ISNUMBER(Applications!A1607)),Applications!A1607-WEEKDAY(Applications!A1607,3),"")</f>
        <v/>
      </c>
      <c r="I1607" s="26">
        <f>IF(AND(UPPER(TRIM(Applications!I1607))="REJECTED",ISNUMBER(Applications!M1607)),Applications!M1607-WEEKDAY(Applications!M1607,3),"")</f>
        <v/>
      </c>
      <c r="J1607" s="26">
        <f>IF(AND(UPPER(TRIM(Applications!I1607))="OFFER",ISNUMBER(Applications!M1607)),Applications!M1607-WEEKDAY(Applications!M1607,3),"")</f>
        <v/>
      </c>
      <c r="K1607" s="26">
        <f>IF(TRIM(Applications!J1607)="","",IFERROR(LOOKUP(2,1/ISNUMBER(SEARCH($R$2:$R$25,Applications!J1607)),$S$2:$S$25),""))</f>
        <v/>
      </c>
      <c r="L1607" s="26">
        <f>IF(K1607="","",IF(COUNTIF(K$2:K1607,K1607)=1,COUNTIF(K$2:K$2000,K1607)+(2001-ROW())/100000,""))</f>
        <v/>
      </c>
      <c r="M1607" s="26">
        <f>IF(TRIM(Applications!D1607)="","",TRIM(LEFT(TRIM(Applications!D1607),FIND(",",TRIM(Applications!D1607)&amp;",")-1)))</f>
        <v/>
      </c>
      <c r="N1607" s="26">
        <f>IF(M1607="","",IF(LEN(TRIM(LEFT(TRIM(MID(TRIM(Applications!D1607),FIND(",",TRIM(Applications!D1607)&amp;",")+1,200)),FIND(",",TRIM(MID(TRIM(Applications!D1607),FIND(",",TRIM(Applications!D1607)&amp;",")+1,200))&amp;",")-1)))=2,UPPER(TRIM(LEFT(TRIM(MID(TRIM(Applications!D1607),FIND(",",TRIM(Applications!D1607)&amp;",")+1,200)),FIND(",",TRIM(MID(TRIM(Applications!D1607),FIND(",",TRIM(Applications!D1607)&amp;",")+1,200))&amp;",")-1))),IFERROR(VLOOKUP(LOWER(TRIM(LEFT(TRIM(MID(TRIM(Applications!D1607),FIND(",",TRIM(Applications!D1607)&amp;",")+1,200)),FIND(",",TRIM(MID(TRIM(Applications!D1607),FIND(",",TRIM(Applications!D1607)&amp;",")+1,200))&amp;",")-1))),$U$2:$V$67,2,FALSE),"")))</f>
        <v/>
      </c>
      <c r="O1607" s="26">
        <f>IF(M1607="","",IF(N1607="",M1607,M1607&amp;", "&amp;N1607))</f>
        <v/>
      </c>
      <c r="P1607" s="26">
        <f>IF(O1607="","",IF(COUNTIF(O$2:O1607,O1607)=1,COUNTIF(O$2:O$2000,O1607)+(2001-ROW())/100000,""))</f>
        <v/>
      </c>
    </row>
    <row r="1608">
      <c r="A1608" s="26">
        <f>IF(AND(ISNUMBER(Applications!A1608),ISNUMBER(Applications!M1608),OR(UPPER(TRIM(Applications!I1608))="INTERVIEWING",UPPER(TRIM(Applications!I1608))="REJECTED",UPPER(TRIM(Applications!I1608))="OFFER")),IF(Applications!M1608&gt;=Applications!A1608,Applications!M1608-Applications!A1608,""),"")</f>
        <v/>
      </c>
      <c r="B1608" s="26">
        <f>IF(AND(D1608=1,ISNUMBER(Applications!A1608)),WEEKDAY(Applications!A1608),"")</f>
        <v/>
      </c>
      <c r="C1608" s="27">
        <f>IF(AND(D1608=1,ISNUMBER(Applications!A1608)),Applications!A1608-WEEKDAY(Applications!A1608,3),"")</f>
        <v/>
      </c>
      <c r="D1608" s="26">
        <f>IF(OR(UPPER(TRIM(Applications!I1608))="APPLIED",UPPER(TRIM(Applications!I1608))="INTERVIEWING",UPPER(TRIM(Applications!I1608))="REJECTED",UPPER(TRIM(Applications!I1608))="OFFER"),1,0)</f>
        <v/>
      </c>
      <c r="E1608" s="26">
        <f>IF(AND(ISNUMBER(Applications!M1608),OR(N(Applications!O1608)&gt;0,UPPER(TRIM(Applications!I1608))="INTERVIEWING",UPPER(TRIM(Applications!I1608))="OFFER")),Applications!M1608-WEEKDAY(Applications!M1608,3),"")</f>
        <v/>
      </c>
      <c r="F1608" s="26">
        <f>IF(AND(UPPER(TRIM(Applications!I1608))="SKIPPED",ISNUMBER(Applications!A1608)),Applications!A1608-WEEKDAY(Applications!A1608,3),"")</f>
        <v/>
      </c>
      <c r="G1608" s="26">
        <f>IF(AND(UPPER(TRIM(Applications!I1608))="BOOKMARKED",ISNUMBER(Applications!A1608)),Applications!A1608-WEEKDAY(Applications!A1608,3),"")</f>
        <v/>
      </c>
      <c r="H1608" s="26">
        <f>IF(AND(UPPER(TRIM(Applications!I1608))="NOT APPLIED",ISNUMBER(Applications!A1608)),Applications!A1608-WEEKDAY(Applications!A1608,3),"")</f>
        <v/>
      </c>
      <c r="I1608" s="26">
        <f>IF(AND(UPPER(TRIM(Applications!I1608))="REJECTED",ISNUMBER(Applications!M1608)),Applications!M1608-WEEKDAY(Applications!M1608,3),"")</f>
        <v/>
      </c>
      <c r="J1608" s="26">
        <f>IF(AND(UPPER(TRIM(Applications!I1608))="OFFER",ISNUMBER(Applications!M1608)),Applications!M1608-WEEKDAY(Applications!M1608,3),"")</f>
        <v/>
      </c>
      <c r="K1608" s="26">
        <f>IF(TRIM(Applications!J1608)="","",IFERROR(LOOKUP(2,1/ISNUMBER(SEARCH($R$2:$R$25,Applications!J1608)),$S$2:$S$25),""))</f>
        <v/>
      </c>
      <c r="L1608" s="26">
        <f>IF(K1608="","",IF(COUNTIF(K$2:K1608,K1608)=1,COUNTIF(K$2:K$2000,K1608)+(2001-ROW())/100000,""))</f>
        <v/>
      </c>
      <c r="M1608" s="26">
        <f>IF(TRIM(Applications!D1608)="","",TRIM(LEFT(TRIM(Applications!D1608),FIND(",",TRIM(Applications!D1608)&amp;",")-1)))</f>
        <v/>
      </c>
      <c r="N1608" s="26">
        <f>IF(M1608="","",IF(LEN(TRIM(LEFT(TRIM(MID(TRIM(Applications!D1608),FIND(",",TRIM(Applications!D1608)&amp;",")+1,200)),FIND(",",TRIM(MID(TRIM(Applications!D1608),FIND(",",TRIM(Applications!D1608)&amp;",")+1,200))&amp;",")-1)))=2,UPPER(TRIM(LEFT(TRIM(MID(TRIM(Applications!D1608),FIND(",",TRIM(Applications!D1608)&amp;",")+1,200)),FIND(",",TRIM(MID(TRIM(Applications!D1608),FIND(",",TRIM(Applications!D1608)&amp;",")+1,200))&amp;",")-1))),IFERROR(VLOOKUP(LOWER(TRIM(LEFT(TRIM(MID(TRIM(Applications!D1608),FIND(",",TRIM(Applications!D1608)&amp;",")+1,200)),FIND(",",TRIM(MID(TRIM(Applications!D1608),FIND(",",TRIM(Applications!D1608)&amp;",")+1,200))&amp;",")-1))),$U$2:$V$67,2,FALSE),"")))</f>
        <v/>
      </c>
      <c r="O1608" s="26">
        <f>IF(M1608="","",IF(N1608="",M1608,M1608&amp;", "&amp;N1608))</f>
        <v/>
      </c>
      <c r="P1608" s="26">
        <f>IF(O1608="","",IF(COUNTIF(O$2:O1608,O1608)=1,COUNTIF(O$2:O$2000,O1608)+(2001-ROW())/100000,""))</f>
        <v/>
      </c>
    </row>
    <row r="1609">
      <c r="A1609" s="26">
        <f>IF(AND(ISNUMBER(Applications!A1609),ISNUMBER(Applications!M1609),OR(UPPER(TRIM(Applications!I1609))="INTERVIEWING",UPPER(TRIM(Applications!I1609))="REJECTED",UPPER(TRIM(Applications!I1609))="OFFER")),IF(Applications!M1609&gt;=Applications!A1609,Applications!M1609-Applications!A1609,""),"")</f>
        <v/>
      </c>
      <c r="B1609" s="26">
        <f>IF(AND(D1609=1,ISNUMBER(Applications!A1609)),WEEKDAY(Applications!A1609),"")</f>
        <v/>
      </c>
      <c r="C1609" s="27">
        <f>IF(AND(D1609=1,ISNUMBER(Applications!A1609)),Applications!A1609-WEEKDAY(Applications!A1609,3),"")</f>
        <v/>
      </c>
      <c r="D1609" s="26">
        <f>IF(OR(UPPER(TRIM(Applications!I1609))="APPLIED",UPPER(TRIM(Applications!I1609))="INTERVIEWING",UPPER(TRIM(Applications!I1609))="REJECTED",UPPER(TRIM(Applications!I1609))="OFFER"),1,0)</f>
        <v/>
      </c>
      <c r="E1609" s="26">
        <f>IF(AND(ISNUMBER(Applications!M1609),OR(N(Applications!O1609)&gt;0,UPPER(TRIM(Applications!I1609))="INTERVIEWING",UPPER(TRIM(Applications!I1609))="OFFER")),Applications!M1609-WEEKDAY(Applications!M1609,3),"")</f>
        <v/>
      </c>
      <c r="F1609" s="26">
        <f>IF(AND(UPPER(TRIM(Applications!I1609))="SKIPPED",ISNUMBER(Applications!A1609)),Applications!A1609-WEEKDAY(Applications!A1609,3),"")</f>
        <v/>
      </c>
      <c r="G1609" s="26">
        <f>IF(AND(UPPER(TRIM(Applications!I1609))="BOOKMARKED",ISNUMBER(Applications!A1609)),Applications!A1609-WEEKDAY(Applications!A1609,3),"")</f>
        <v/>
      </c>
      <c r="H1609" s="26">
        <f>IF(AND(UPPER(TRIM(Applications!I1609))="NOT APPLIED",ISNUMBER(Applications!A1609)),Applications!A1609-WEEKDAY(Applications!A1609,3),"")</f>
        <v/>
      </c>
      <c r="I1609" s="26">
        <f>IF(AND(UPPER(TRIM(Applications!I1609))="REJECTED",ISNUMBER(Applications!M1609)),Applications!M1609-WEEKDAY(Applications!M1609,3),"")</f>
        <v/>
      </c>
      <c r="J1609" s="26">
        <f>IF(AND(UPPER(TRIM(Applications!I1609))="OFFER",ISNUMBER(Applications!M1609)),Applications!M1609-WEEKDAY(Applications!M1609,3),"")</f>
        <v/>
      </c>
      <c r="K1609" s="26">
        <f>IF(TRIM(Applications!J1609)="","",IFERROR(LOOKUP(2,1/ISNUMBER(SEARCH($R$2:$R$25,Applications!J1609)),$S$2:$S$25),""))</f>
        <v/>
      </c>
      <c r="L1609" s="26">
        <f>IF(K1609="","",IF(COUNTIF(K$2:K1609,K1609)=1,COUNTIF(K$2:K$2000,K1609)+(2001-ROW())/100000,""))</f>
        <v/>
      </c>
      <c r="M1609" s="26">
        <f>IF(TRIM(Applications!D1609)="","",TRIM(LEFT(TRIM(Applications!D1609),FIND(",",TRIM(Applications!D1609)&amp;",")-1)))</f>
        <v/>
      </c>
      <c r="N1609" s="26">
        <f>IF(M1609="","",IF(LEN(TRIM(LEFT(TRIM(MID(TRIM(Applications!D1609),FIND(",",TRIM(Applications!D1609)&amp;",")+1,200)),FIND(",",TRIM(MID(TRIM(Applications!D1609),FIND(",",TRIM(Applications!D1609)&amp;",")+1,200))&amp;",")-1)))=2,UPPER(TRIM(LEFT(TRIM(MID(TRIM(Applications!D1609),FIND(",",TRIM(Applications!D1609)&amp;",")+1,200)),FIND(",",TRIM(MID(TRIM(Applications!D1609),FIND(",",TRIM(Applications!D1609)&amp;",")+1,200))&amp;",")-1))),IFERROR(VLOOKUP(LOWER(TRIM(LEFT(TRIM(MID(TRIM(Applications!D1609),FIND(",",TRIM(Applications!D1609)&amp;",")+1,200)),FIND(",",TRIM(MID(TRIM(Applications!D1609),FIND(",",TRIM(Applications!D1609)&amp;",")+1,200))&amp;",")-1))),$U$2:$V$67,2,FALSE),"")))</f>
        <v/>
      </c>
      <c r="O1609" s="26">
        <f>IF(M1609="","",IF(N1609="",M1609,M1609&amp;", "&amp;N1609))</f>
        <v/>
      </c>
      <c r="P1609" s="26">
        <f>IF(O1609="","",IF(COUNTIF(O$2:O1609,O1609)=1,COUNTIF(O$2:O$2000,O1609)+(2001-ROW())/100000,""))</f>
        <v/>
      </c>
    </row>
    <row r="1610">
      <c r="A1610" s="26">
        <f>IF(AND(ISNUMBER(Applications!A1610),ISNUMBER(Applications!M1610),OR(UPPER(TRIM(Applications!I1610))="INTERVIEWING",UPPER(TRIM(Applications!I1610))="REJECTED",UPPER(TRIM(Applications!I1610))="OFFER")),IF(Applications!M1610&gt;=Applications!A1610,Applications!M1610-Applications!A1610,""),"")</f>
        <v/>
      </c>
      <c r="B1610" s="26">
        <f>IF(AND(D1610=1,ISNUMBER(Applications!A1610)),WEEKDAY(Applications!A1610),"")</f>
        <v/>
      </c>
      <c r="C1610" s="27">
        <f>IF(AND(D1610=1,ISNUMBER(Applications!A1610)),Applications!A1610-WEEKDAY(Applications!A1610,3),"")</f>
        <v/>
      </c>
      <c r="D1610" s="26">
        <f>IF(OR(UPPER(TRIM(Applications!I1610))="APPLIED",UPPER(TRIM(Applications!I1610))="INTERVIEWING",UPPER(TRIM(Applications!I1610))="REJECTED",UPPER(TRIM(Applications!I1610))="OFFER"),1,0)</f>
        <v/>
      </c>
      <c r="E1610" s="26">
        <f>IF(AND(ISNUMBER(Applications!M1610),OR(N(Applications!O1610)&gt;0,UPPER(TRIM(Applications!I1610))="INTERVIEWING",UPPER(TRIM(Applications!I1610))="OFFER")),Applications!M1610-WEEKDAY(Applications!M1610,3),"")</f>
        <v/>
      </c>
      <c r="F1610" s="26">
        <f>IF(AND(UPPER(TRIM(Applications!I1610))="SKIPPED",ISNUMBER(Applications!A1610)),Applications!A1610-WEEKDAY(Applications!A1610,3),"")</f>
        <v/>
      </c>
      <c r="G1610" s="26">
        <f>IF(AND(UPPER(TRIM(Applications!I1610))="BOOKMARKED",ISNUMBER(Applications!A1610)),Applications!A1610-WEEKDAY(Applications!A1610,3),"")</f>
        <v/>
      </c>
      <c r="H1610" s="26">
        <f>IF(AND(UPPER(TRIM(Applications!I1610))="NOT APPLIED",ISNUMBER(Applications!A1610)),Applications!A1610-WEEKDAY(Applications!A1610,3),"")</f>
        <v/>
      </c>
      <c r="I1610" s="26">
        <f>IF(AND(UPPER(TRIM(Applications!I1610))="REJECTED",ISNUMBER(Applications!M1610)),Applications!M1610-WEEKDAY(Applications!M1610,3),"")</f>
        <v/>
      </c>
      <c r="J1610" s="26">
        <f>IF(AND(UPPER(TRIM(Applications!I1610))="OFFER",ISNUMBER(Applications!M1610)),Applications!M1610-WEEKDAY(Applications!M1610,3),"")</f>
        <v/>
      </c>
      <c r="K1610" s="26">
        <f>IF(TRIM(Applications!J1610)="","",IFERROR(LOOKUP(2,1/ISNUMBER(SEARCH($R$2:$R$25,Applications!J1610)),$S$2:$S$25),""))</f>
        <v/>
      </c>
      <c r="L1610" s="26">
        <f>IF(K1610="","",IF(COUNTIF(K$2:K1610,K1610)=1,COUNTIF(K$2:K$2000,K1610)+(2001-ROW())/100000,""))</f>
        <v/>
      </c>
      <c r="M1610" s="26">
        <f>IF(TRIM(Applications!D1610)="","",TRIM(LEFT(TRIM(Applications!D1610),FIND(",",TRIM(Applications!D1610)&amp;",")-1)))</f>
        <v/>
      </c>
      <c r="N1610" s="26">
        <f>IF(M1610="","",IF(LEN(TRIM(LEFT(TRIM(MID(TRIM(Applications!D1610),FIND(",",TRIM(Applications!D1610)&amp;",")+1,200)),FIND(",",TRIM(MID(TRIM(Applications!D1610),FIND(",",TRIM(Applications!D1610)&amp;",")+1,200))&amp;",")-1)))=2,UPPER(TRIM(LEFT(TRIM(MID(TRIM(Applications!D1610),FIND(",",TRIM(Applications!D1610)&amp;",")+1,200)),FIND(",",TRIM(MID(TRIM(Applications!D1610),FIND(",",TRIM(Applications!D1610)&amp;",")+1,200))&amp;",")-1))),IFERROR(VLOOKUP(LOWER(TRIM(LEFT(TRIM(MID(TRIM(Applications!D1610),FIND(",",TRIM(Applications!D1610)&amp;",")+1,200)),FIND(",",TRIM(MID(TRIM(Applications!D1610),FIND(",",TRIM(Applications!D1610)&amp;",")+1,200))&amp;",")-1))),$U$2:$V$67,2,FALSE),"")))</f>
        <v/>
      </c>
      <c r="O1610" s="26">
        <f>IF(M1610="","",IF(N1610="",M1610,M1610&amp;", "&amp;N1610))</f>
        <v/>
      </c>
      <c r="P1610" s="26">
        <f>IF(O1610="","",IF(COUNTIF(O$2:O1610,O1610)=1,COUNTIF(O$2:O$2000,O1610)+(2001-ROW())/100000,""))</f>
        <v/>
      </c>
    </row>
    <row r="1611">
      <c r="A1611" s="26">
        <f>IF(AND(ISNUMBER(Applications!A1611),ISNUMBER(Applications!M1611),OR(UPPER(TRIM(Applications!I1611))="INTERVIEWING",UPPER(TRIM(Applications!I1611))="REJECTED",UPPER(TRIM(Applications!I1611))="OFFER")),IF(Applications!M1611&gt;=Applications!A1611,Applications!M1611-Applications!A1611,""),"")</f>
        <v/>
      </c>
      <c r="B1611" s="26">
        <f>IF(AND(D1611=1,ISNUMBER(Applications!A1611)),WEEKDAY(Applications!A1611),"")</f>
        <v/>
      </c>
      <c r="C1611" s="27">
        <f>IF(AND(D1611=1,ISNUMBER(Applications!A1611)),Applications!A1611-WEEKDAY(Applications!A1611,3),"")</f>
        <v/>
      </c>
      <c r="D1611" s="26">
        <f>IF(OR(UPPER(TRIM(Applications!I1611))="APPLIED",UPPER(TRIM(Applications!I1611))="INTERVIEWING",UPPER(TRIM(Applications!I1611))="REJECTED",UPPER(TRIM(Applications!I1611))="OFFER"),1,0)</f>
        <v/>
      </c>
      <c r="E1611" s="26">
        <f>IF(AND(ISNUMBER(Applications!M1611),OR(N(Applications!O1611)&gt;0,UPPER(TRIM(Applications!I1611))="INTERVIEWING",UPPER(TRIM(Applications!I1611))="OFFER")),Applications!M1611-WEEKDAY(Applications!M1611,3),"")</f>
        <v/>
      </c>
      <c r="F1611" s="26">
        <f>IF(AND(UPPER(TRIM(Applications!I1611))="SKIPPED",ISNUMBER(Applications!A1611)),Applications!A1611-WEEKDAY(Applications!A1611,3),"")</f>
        <v/>
      </c>
      <c r="G1611" s="26">
        <f>IF(AND(UPPER(TRIM(Applications!I1611))="BOOKMARKED",ISNUMBER(Applications!A1611)),Applications!A1611-WEEKDAY(Applications!A1611,3),"")</f>
        <v/>
      </c>
      <c r="H1611" s="26">
        <f>IF(AND(UPPER(TRIM(Applications!I1611))="NOT APPLIED",ISNUMBER(Applications!A1611)),Applications!A1611-WEEKDAY(Applications!A1611,3),"")</f>
        <v/>
      </c>
      <c r="I1611" s="26">
        <f>IF(AND(UPPER(TRIM(Applications!I1611))="REJECTED",ISNUMBER(Applications!M1611)),Applications!M1611-WEEKDAY(Applications!M1611,3),"")</f>
        <v/>
      </c>
      <c r="J1611" s="26">
        <f>IF(AND(UPPER(TRIM(Applications!I1611))="OFFER",ISNUMBER(Applications!M1611)),Applications!M1611-WEEKDAY(Applications!M1611,3),"")</f>
        <v/>
      </c>
      <c r="K1611" s="26">
        <f>IF(TRIM(Applications!J1611)="","",IFERROR(LOOKUP(2,1/ISNUMBER(SEARCH($R$2:$R$25,Applications!J1611)),$S$2:$S$25),""))</f>
        <v/>
      </c>
      <c r="L1611" s="26">
        <f>IF(K1611="","",IF(COUNTIF(K$2:K1611,K1611)=1,COUNTIF(K$2:K$2000,K1611)+(2001-ROW())/100000,""))</f>
        <v/>
      </c>
      <c r="M1611" s="26">
        <f>IF(TRIM(Applications!D1611)="","",TRIM(LEFT(TRIM(Applications!D1611),FIND(",",TRIM(Applications!D1611)&amp;",")-1)))</f>
        <v/>
      </c>
      <c r="N1611" s="26">
        <f>IF(M1611="","",IF(LEN(TRIM(LEFT(TRIM(MID(TRIM(Applications!D1611),FIND(",",TRIM(Applications!D1611)&amp;",")+1,200)),FIND(",",TRIM(MID(TRIM(Applications!D1611),FIND(",",TRIM(Applications!D1611)&amp;",")+1,200))&amp;",")-1)))=2,UPPER(TRIM(LEFT(TRIM(MID(TRIM(Applications!D1611),FIND(",",TRIM(Applications!D1611)&amp;",")+1,200)),FIND(",",TRIM(MID(TRIM(Applications!D1611),FIND(",",TRIM(Applications!D1611)&amp;",")+1,200))&amp;",")-1))),IFERROR(VLOOKUP(LOWER(TRIM(LEFT(TRIM(MID(TRIM(Applications!D1611),FIND(",",TRIM(Applications!D1611)&amp;",")+1,200)),FIND(",",TRIM(MID(TRIM(Applications!D1611),FIND(",",TRIM(Applications!D1611)&amp;",")+1,200))&amp;",")-1))),$U$2:$V$67,2,FALSE),"")))</f>
        <v/>
      </c>
      <c r="O1611" s="26">
        <f>IF(M1611="","",IF(N1611="",M1611,M1611&amp;", "&amp;N1611))</f>
        <v/>
      </c>
      <c r="P1611" s="26">
        <f>IF(O1611="","",IF(COUNTIF(O$2:O1611,O1611)=1,COUNTIF(O$2:O$2000,O1611)+(2001-ROW())/100000,""))</f>
        <v/>
      </c>
    </row>
    <row r="1612">
      <c r="A1612" s="26">
        <f>IF(AND(ISNUMBER(Applications!A1612),ISNUMBER(Applications!M1612),OR(UPPER(TRIM(Applications!I1612))="INTERVIEWING",UPPER(TRIM(Applications!I1612))="REJECTED",UPPER(TRIM(Applications!I1612))="OFFER")),IF(Applications!M1612&gt;=Applications!A1612,Applications!M1612-Applications!A1612,""),"")</f>
        <v/>
      </c>
      <c r="B1612" s="26">
        <f>IF(AND(D1612=1,ISNUMBER(Applications!A1612)),WEEKDAY(Applications!A1612),"")</f>
        <v/>
      </c>
      <c r="C1612" s="27">
        <f>IF(AND(D1612=1,ISNUMBER(Applications!A1612)),Applications!A1612-WEEKDAY(Applications!A1612,3),"")</f>
        <v/>
      </c>
      <c r="D1612" s="26">
        <f>IF(OR(UPPER(TRIM(Applications!I1612))="APPLIED",UPPER(TRIM(Applications!I1612))="INTERVIEWING",UPPER(TRIM(Applications!I1612))="REJECTED",UPPER(TRIM(Applications!I1612))="OFFER"),1,0)</f>
        <v/>
      </c>
      <c r="E1612" s="26">
        <f>IF(AND(ISNUMBER(Applications!M1612),OR(N(Applications!O1612)&gt;0,UPPER(TRIM(Applications!I1612))="INTERVIEWING",UPPER(TRIM(Applications!I1612))="OFFER")),Applications!M1612-WEEKDAY(Applications!M1612,3),"")</f>
        <v/>
      </c>
      <c r="F1612" s="26">
        <f>IF(AND(UPPER(TRIM(Applications!I1612))="SKIPPED",ISNUMBER(Applications!A1612)),Applications!A1612-WEEKDAY(Applications!A1612,3),"")</f>
        <v/>
      </c>
      <c r="G1612" s="26">
        <f>IF(AND(UPPER(TRIM(Applications!I1612))="BOOKMARKED",ISNUMBER(Applications!A1612)),Applications!A1612-WEEKDAY(Applications!A1612,3),"")</f>
        <v/>
      </c>
      <c r="H1612" s="26">
        <f>IF(AND(UPPER(TRIM(Applications!I1612))="NOT APPLIED",ISNUMBER(Applications!A1612)),Applications!A1612-WEEKDAY(Applications!A1612,3),"")</f>
        <v/>
      </c>
      <c r="I1612" s="26">
        <f>IF(AND(UPPER(TRIM(Applications!I1612))="REJECTED",ISNUMBER(Applications!M1612)),Applications!M1612-WEEKDAY(Applications!M1612,3),"")</f>
        <v/>
      </c>
      <c r="J1612" s="26">
        <f>IF(AND(UPPER(TRIM(Applications!I1612))="OFFER",ISNUMBER(Applications!M1612)),Applications!M1612-WEEKDAY(Applications!M1612,3),"")</f>
        <v/>
      </c>
      <c r="K1612" s="26">
        <f>IF(TRIM(Applications!J1612)="","",IFERROR(LOOKUP(2,1/ISNUMBER(SEARCH($R$2:$R$25,Applications!J1612)),$S$2:$S$25),""))</f>
        <v/>
      </c>
      <c r="L1612" s="26">
        <f>IF(K1612="","",IF(COUNTIF(K$2:K1612,K1612)=1,COUNTIF(K$2:K$2000,K1612)+(2001-ROW())/100000,""))</f>
        <v/>
      </c>
      <c r="M1612" s="26">
        <f>IF(TRIM(Applications!D1612)="","",TRIM(LEFT(TRIM(Applications!D1612),FIND(",",TRIM(Applications!D1612)&amp;",")-1)))</f>
        <v/>
      </c>
      <c r="N1612" s="26">
        <f>IF(M1612="","",IF(LEN(TRIM(LEFT(TRIM(MID(TRIM(Applications!D1612),FIND(",",TRIM(Applications!D1612)&amp;",")+1,200)),FIND(",",TRIM(MID(TRIM(Applications!D1612),FIND(",",TRIM(Applications!D1612)&amp;",")+1,200))&amp;",")-1)))=2,UPPER(TRIM(LEFT(TRIM(MID(TRIM(Applications!D1612),FIND(",",TRIM(Applications!D1612)&amp;",")+1,200)),FIND(",",TRIM(MID(TRIM(Applications!D1612),FIND(",",TRIM(Applications!D1612)&amp;",")+1,200))&amp;",")-1))),IFERROR(VLOOKUP(LOWER(TRIM(LEFT(TRIM(MID(TRIM(Applications!D1612),FIND(",",TRIM(Applications!D1612)&amp;",")+1,200)),FIND(",",TRIM(MID(TRIM(Applications!D1612),FIND(",",TRIM(Applications!D1612)&amp;",")+1,200))&amp;",")-1))),$U$2:$V$67,2,FALSE),"")))</f>
        <v/>
      </c>
      <c r="O1612" s="26">
        <f>IF(M1612="","",IF(N1612="",M1612,M1612&amp;", "&amp;N1612))</f>
        <v/>
      </c>
      <c r="P1612" s="26">
        <f>IF(O1612="","",IF(COUNTIF(O$2:O1612,O1612)=1,COUNTIF(O$2:O$2000,O1612)+(2001-ROW())/100000,""))</f>
        <v/>
      </c>
    </row>
    <row r="1613">
      <c r="A1613" s="26">
        <f>IF(AND(ISNUMBER(Applications!A1613),ISNUMBER(Applications!M1613),OR(UPPER(TRIM(Applications!I1613))="INTERVIEWING",UPPER(TRIM(Applications!I1613))="REJECTED",UPPER(TRIM(Applications!I1613))="OFFER")),IF(Applications!M1613&gt;=Applications!A1613,Applications!M1613-Applications!A1613,""),"")</f>
        <v/>
      </c>
      <c r="B1613" s="26">
        <f>IF(AND(D1613=1,ISNUMBER(Applications!A1613)),WEEKDAY(Applications!A1613),"")</f>
        <v/>
      </c>
      <c r="C1613" s="27">
        <f>IF(AND(D1613=1,ISNUMBER(Applications!A1613)),Applications!A1613-WEEKDAY(Applications!A1613,3),"")</f>
        <v/>
      </c>
      <c r="D1613" s="26">
        <f>IF(OR(UPPER(TRIM(Applications!I1613))="APPLIED",UPPER(TRIM(Applications!I1613))="INTERVIEWING",UPPER(TRIM(Applications!I1613))="REJECTED",UPPER(TRIM(Applications!I1613))="OFFER"),1,0)</f>
        <v/>
      </c>
      <c r="E1613" s="26">
        <f>IF(AND(ISNUMBER(Applications!M1613),OR(N(Applications!O1613)&gt;0,UPPER(TRIM(Applications!I1613))="INTERVIEWING",UPPER(TRIM(Applications!I1613))="OFFER")),Applications!M1613-WEEKDAY(Applications!M1613,3),"")</f>
        <v/>
      </c>
      <c r="F1613" s="26">
        <f>IF(AND(UPPER(TRIM(Applications!I1613))="SKIPPED",ISNUMBER(Applications!A1613)),Applications!A1613-WEEKDAY(Applications!A1613,3),"")</f>
        <v/>
      </c>
      <c r="G1613" s="26">
        <f>IF(AND(UPPER(TRIM(Applications!I1613))="BOOKMARKED",ISNUMBER(Applications!A1613)),Applications!A1613-WEEKDAY(Applications!A1613,3),"")</f>
        <v/>
      </c>
      <c r="H1613" s="26">
        <f>IF(AND(UPPER(TRIM(Applications!I1613))="NOT APPLIED",ISNUMBER(Applications!A1613)),Applications!A1613-WEEKDAY(Applications!A1613,3),"")</f>
        <v/>
      </c>
      <c r="I1613" s="26">
        <f>IF(AND(UPPER(TRIM(Applications!I1613))="REJECTED",ISNUMBER(Applications!M1613)),Applications!M1613-WEEKDAY(Applications!M1613,3),"")</f>
        <v/>
      </c>
      <c r="J1613" s="26">
        <f>IF(AND(UPPER(TRIM(Applications!I1613))="OFFER",ISNUMBER(Applications!M1613)),Applications!M1613-WEEKDAY(Applications!M1613,3),"")</f>
        <v/>
      </c>
      <c r="K1613" s="26">
        <f>IF(TRIM(Applications!J1613)="","",IFERROR(LOOKUP(2,1/ISNUMBER(SEARCH($R$2:$R$25,Applications!J1613)),$S$2:$S$25),""))</f>
        <v/>
      </c>
      <c r="L1613" s="26">
        <f>IF(K1613="","",IF(COUNTIF(K$2:K1613,K1613)=1,COUNTIF(K$2:K$2000,K1613)+(2001-ROW())/100000,""))</f>
        <v/>
      </c>
      <c r="M1613" s="26">
        <f>IF(TRIM(Applications!D1613)="","",TRIM(LEFT(TRIM(Applications!D1613),FIND(",",TRIM(Applications!D1613)&amp;",")-1)))</f>
        <v/>
      </c>
      <c r="N1613" s="26">
        <f>IF(M1613="","",IF(LEN(TRIM(LEFT(TRIM(MID(TRIM(Applications!D1613),FIND(",",TRIM(Applications!D1613)&amp;",")+1,200)),FIND(",",TRIM(MID(TRIM(Applications!D1613),FIND(",",TRIM(Applications!D1613)&amp;",")+1,200))&amp;",")-1)))=2,UPPER(TRIM(LEFT(TRIM(MID(TRIM(Applications!D1613),FIND(",",TRIM(Applications!D1613)&amp;",")+1,200)),FIND(",",TRIM(MID(TRIM(Applications!D1613),FIND(",",TRIM(Applications!D1613)&amp;",")+1,200))&amp;",")-1))),IFERROR(VLOOKUP(LOWER(TRIM(LEFT(TRIM(MID(TRIM(Applications!D1613),FIND(",",TRIM(Applications!D1613)&amp;",")+1,200)),FIND(",",TRIM(MID(TRIM(Applications!D1613),FIND(",",TRIM(Applications!D1613)&amp;",")+1,200))&amp;",")-1))),$U$2:$V$67,2,FALSE),"")))</f>
        <v/>
      </c>
      <c r="O1613" s="26">
        <f>IF(M1613="","",IF(N1613="",M1613,M1613&amp;", "&amp;N1613))</f>
        <v/>
      </c>
      <c r="P1613" s="26">
        <f>IF(O1613="","",IF(COUNTIF(O$2:O1613,O1613)=1,COUNTIF(O$2:O$2000,O1613)+(2001-ROW())/100000,""))</f>
        <v/>
      </c>
    </row>
    <row r="1614">
      <c r="A1614" s="26">
        <f>IF(AND(ISNUMBER(Applications!A1614),ISNUMBER(Applications!M1614),OR(UPPER(TRIM(Applications!I1614))="INTERVIEWING",UPPER(TRIM(Applications!I1614))="REJECTED",UPPER(TRIM(Applications!I1614))="OFFER")),IF(Applications!M1614&gt;=Applications!A1614,Applications!M1614-Applications!A1614,""),"")</f>
        <v/>
      </c>
      <c r="B1614" s="26">
        <f>IF(AND(D1614=1,ISNUMBER(Applications!A1614)),WEEKDAY(Applications!A1614),"")</f>
        <v/>
      </c>
      <c r="C1614" s="27">
        <f>IF(AND(D1614=1,ISNUMBER(Applications!A1614)),Applications!A1614-WEEKDAY(Applications!A1614,3),"")</f>
        <v/>
      </c>
      <c r="D1614" s="26">
        <f>IF(OR(UPPER(TRIM(Applications!I1614))="APPLIED",UPPER(TRIM(Applications!I1614))="INTERVIEWING",UPPER(TRIM(Applications!I1614))="REJECTED",UPPER(TRIM(Applications!I1614))="OFFER"),1,0)</f>
        <v/>
      </c>
      <c r="E1614" s="26">
        <f>IF(AND(ISNUMBER(Applications!M1614),OR(N(Applications!O1614)&gt;0,UPPER(TRIM(Applications!I1614))="INTERVIEWING",UPPER(TRIM(Applications!I1614))="OFFER")),Applications!M1614-WEEKDAY(Applications!M1614,3),"")</f>
        <v/>
      </c>
      <c r="F1614" s="26">
        <f>IF(AND(UPPER(TRIM(Applications!I1614))="SKIPPED",ISNUMBER(Applications!A1614)),Applications!A1614-WEEKDAY(Applications!A1614,3),"")</f>
        <v/>
      </c>
      <c r="G1614" s="26">
        <f>IF(AND(UPPER(TRIM(Applications!I1614))="BOOKMARKED",ISNUMBER(Applications!A1614)),Applications!A1614-WEEKDAY(Applications!A1614,3),"")</f>
        <v/>
      </c>
      <c r="H1614" s="26">
        <f>IF(AND(UPPER(TRIM(Applications!I1614))="NOT APPLIED",ISNUMBER(Applications!A1614)),Applications!A1614-WEEKDAY(Applications!A1614,3),"")</f>
        <v/>
      </c>
      <c r="I1614" s="26">
        <f>IF(AND(UPPER(TRIM(Applications!I1614))="REJECTED",ISNUMBER(Applications!M1614)),Applications!M1614-WEEKDAY(Applications!M1614,3),"")</f>
        <v/>
      </c>
      <c r="J1614" s="26">
        <f>IF(AND(UPPER(TRIM(Applications!I1614))="OFFER",ISNUMBER(Applications!M1614)),Applications!M1614-WEEKDAY(Applications!M1614,3),"")</f>
        <v/>
      </c>
      <c r="K1614" s="26">
        <f>IF(TRIM(Applications!J1614)="","",IFERROR(LOOKUP(2,1/ISNUMBER(SEARCH($R$2:$R$25,Applications!J1614)),$S$2:$S$25),""))</f>
        <v/>
      </c>
      <c r="L1614" s="26">
        <f>IF(K1614="","",IF(COUNTIF(K$2:K1614,K1614)=1,COUNTIF(K$2:K$2000,K1614)+(2001-ROW())/100000,""))</f>
        <v/>
      </c>
      <c r="M1614" s="26">
        <f>IF(TRIM(Applications!D1614)="","",TRIM(LEFT(TRIM(Applications!D1614),FIND(",",TRIM(Applications!D1614)&amp;",")-1)))</f>
        <v/>
      </c>
      <c r="N1614" s="26">
        <f>IF(M1614="","",IF(LEN(TRIM(LEFT(TRIM(MID(TRIM(Applications!D1614),FIND(",",TRIM(Applications!D1614)&amp;",")+1,200)),FIND(",",TRIM(MID(TRIM(Applications!D1614),FIND(",",TRIM(Applications!D1614)&amp;",")+1,200))&amp;",")-1)))=2,UPPER(TRIM(LEFT(TRIM(MID(TRIM(Applications!D1614),FIND(",",TRIM(Applications!D1614)&amp;",")+1,200)),FIND(",",TRIM(MID(TRIM(Applications!D1614),FIND(",",TRIM(Applications!D1614)&amp;",")+1,200))&amp;",")-1))),IFERROR(VLOOKUP(LOWER(TRIM(LEFT(TRIM(MID(TRIM(Applications!D1614),FIND(",",TRIM(Applications!D1614)&amp;",")+1,200)),FIND(",",TRIM(MID(TRIM(Applications!D1614),FIND(",",TRIM(Applications!D1614)&amp;",")+1,200))&amp;",")-1))),$U$2:$V$67,2,FALSE),"")))</f>
        <v/>
      </c>
      <c r="O1614" s="26">
        <f>IF(M1614="","",IF(N1614="",M1614,M1614&amp;", "&amp;N1614))</f>
        <v/>
      </c>
      <c r="P1614" s="26">
        <f>IF(O1614="","",IF(COUNTIF(O$2:O1614,O1614)=1,COUNTIF(O$2:O$2000,O1614)+(2001-ROW())/100000,""))</f>
        <v/>
      </c>
    </row>
    <row r="1615">
      <c r="A1615" s="26">
        <f>IF(AND(ISNUMBER(Applications!A1615),ISNUMBER(Applications!M1615),OR(UPPER(TRIM(Applications!I1615))="INTERVIEWING",UPPER(TRIM(Applications!I1615))="REJECTED",UPPER(TRIM(Applications!I1615))="OFFER")),IF(Applications!M1615&gt;=Applications!A1615,Applications!M1615-Applications!A1615,""),"")</f>
        <v/>
      </c>
      <c r="B1615" s="26">
        <f>IF(AND(D1615=1,ISNUMBER(Applications!A1615)),WEEKDAY(Applications!A1615),"")</f>
        <v/>
      </c>
      <c r="C1615" s="27">
        <f>IF(AND(D1615=1,ISNUMBER(Applications!A1615)),Applications!A1615-WEEKDAY(Applications!A1615,3),"")</f>
        <v/>
      </c>
      <c r="D1615" s="26">
        <f>IF(OR(UPPER(TRIM(Applications!I1615))="APPLIED",UPPER(TRIM(Applications!I1615))="INTERVIEWING",UPPER(TRIM(Applications!I1615))="REJECTED",UPPER(TRIM(Applications!I1615))="OFFER"),1,0)</f>
        <v/>
      </c>
      <c r="E1615" s="26">
        <f>IF(AND(ISNUMBER(Applications!M1615),OR(N(Applications!O1615)&gt;0,UPPER(TRIM(Applications!I1615))="INTERVIEWING",UPPER(TRIM(Applications!I1615))="OFFER")),Applications!M1615-WEEKDAY(Applications!M1615,3),"")</f>
        <v/>
      </c>
      <c r="F1615" s="26">
        <f>IF(AND(UPPER(TRIM(Applications!I1615))="SKIPPED",ISNUMBER(Applications!A1615)),Applications!A1615-WEEKDAY(Applications!A1615,3),"")</f>
        <v/>
      </c>
      <c r="G1615" s="26">
        <f>IF(AND(UPPER(TRIM(Applications!I1615))="BOOKMARKED",ISNUMBER(Applications!A1615)),Applications!A1615-WEEKDAY(Applications!A1615,3),"")</f>
        <v/>
      </c>
      <c r="H1615" s="26">
        <f>IF(AND(UPPER(TRIM(Applications!I1615))="NOT APPLIED",ISNUMBER(Applications!A1615)),Applications!A1615-WEEKDAY(Applications!A1615,3),"")</f>
        <v/>
      </c>
      <c r="I1615" s="26">
        <f>IF(AND(UPPER(TRIM(Applications!I1615))="REJECTED",ISNUMBER(Applications!M1615)),Applications!M1615-WEEKDAY(Applications!M1615,3),"")</f>
        <v/>
      </c>
      <c r="J1615" s="26">
        <f>IF(AND(UPPER(TRIM(Applications!I1615))="OFFER",ISNUMBER(Applications!M1615)),Applications!M1615-WEEKDAY(Applications!M1615,3),"")</f>
        <v/>
      </c>
      <c r="K1615" s="26">
        <f>IF(TRIM(Applications!J1615)="","",IFERROR(LOOKUP(2,1/ISNUMBER(SEARCH($R$2:$R$25,Applications!J1615)),$S$2:$S$25),""))</f>
        <v/>
      </c>
      <c r="L1615" s="26">
        <f>IF(K1615="","",IF(COUNTIF(K$2:K1615,K1615)=1,COUNTIF(K$2:K$2000,K1615)+(2001-ROW())/100000,""))</f>
        <v/>
      </c>
      <c r="M1615" s="26">
        <f>IF(TRIM(Applications!D1615)="","",TRIM(LEFT(TRIM(Applications!D1615),FIND(",",TRIM(Applications!D1615)&amp;",")-1)))</f>
        <v/>
      </c>
      <c r="N1615" s="26">
        <f>IF(M1615="","",IF(LEN(TRIM(LEFT(TRIM(MID(TRIM(Applications!D1615),FIND(",",TRIM(Applications!D1615)&amp;",")+1,200)),FIND(",",TRIM(MID(TRIM(Applications!D1615),FIND(",",TRIM(Applications!D1615)&amp;",")+1,200))&amp;",")-1)))=2,UPPER(TRIM(LEFT(TRIM(MID(TRIM(Applications!D1615),FIND(",",TRIM(Applications!D1615)&amp;",")+1,200)),FIND(",",TRIM(MID(TRIM(Applications!D1615),FIND(",",TRIM(Applications!D1615)&amp;",")+1,200))&amp;",")-1))),IFERROR(VLOOKUP(LOWER(TRIM(LEFT(TRIM(MID(TRIM(Applications!D1615),FIND(",",TRIM(Applications!D1615)&amp;",")+1,200)),FIND(",",TRIM(MID(TRIM(Applications!D1615),FIND(",",TRIM(Applications!D1615)&amp;",")+1,200))&amp;",")-1))),$U$2:$V$67,2,FALSE),"")))</f>
        <v/>
      </c>
      <c r="O1615" s="26">
        <f>IF(M1615="","",IF(N1615="",M1615,M1615&amp;", "&amp;N1615))</f>
        <v/>
      </c>
      <c r="P1615" s="26">
        <f>IF(O1615="","",IF(COUNTIF(O$2:O1615,O1615)=1,COUNTIF(O$2:O$2000,O1615)+(2001-ROW())/100000,""))</f>
        <v/>
      </c>
    </row>
    <row r="1616">
      <c r="A1616" s="26">
        <f>IF(AND(ISNUMBER(Applications!A1616),ISNUMBER(Applications!M1616),OR(UPPER(TRIM(Applications!I1616))="INTERVIEWING",UPPER(TRIM(Applications!I1616))="REJECTED",UPPER(TRIM(Applications!I1616))="OFFER")),IF(Applications!M1616&gt;=Applications!A1616,Applications!M1616-Applications!A1616,""),"")</f>
        <v/>
      </c>
      <c r="B1616" s="26">
        <f>IF(AND(D1616=1,ISNUMBER(Applications!A1616)),WEEKDAY(Applications!A1616),"")</f>
        <v/>
      </c>
      <c r="C1616" s="27">
        <f>IF(AND(D1616=1,ISNUMBER(Applications!A1616)),Applications!A1616-WEEKDAY(Applications!A1616,3),"")</f>
        <v/>
      </c>
      <c r="D1616" s="26">
        <f>IF(OR(UPPER(TRIM(Applications!I1616))="APPLIED",UPPER(TRIM(Applications!I1616))="INTERVIEWING",UPPER(TRIM(Applications!I1616))="REJECTED",UPPER(TRIM(Applications!I1616))="OFFER"),1,0)</f>
        <v/>
      </c>
      <c r="E1616" s="26">
        <f>IF(AND(ISNUMBER(Applications!M1616),OR(N(Applications!O1616)&gt;0,UPPER(TRIM(Applications!I1616))="INTERVIEWING",UPPER(TRIM(Applications!I1616))="OFFER")),Applications!M1616-WEEKDAY(Applications!M1616,3),"")</f>
        <v/>
      </c>
      <c r="F1616" s="26">
        <f>IF(AND(UPPER(TRIM(Applications!I1616))="SKIPPED",ISNUMBER(Applications!A1616)),Applications!A1616-WEEKDAY(Applications!A1616,3),"")</f>
        <v/>
      </c>
      <c r="G1616" s="26">
        <f>IF(AND(UPPER(TRIM(Applications!I1616))="BOOKMARKED",ISNUMBER(Applications!A1616)),Applications!A1616-WEEKDAY(Applications!A1616,3),"")</f>
        <v/>
      </c>
      <c r="H1616" s="26">
        <f>IF(AND(UPPER(TRIM(Applications!I1616))="NOT APPLIED",ISNUMBER(Applications!A1616)),Applications!A1616-WEEKDAY(Applications!A1616,3),"")</f>
        <v/>
      </c>
      <c r="I1616" s="26">
        <f>IF(AND(UPPER(TRIM(Applications!I1616))="REJECTED",ISNUMBER(Applications!M1616)),Applications!M1616-WEEKDAY(Applications!M1616,3),"")</f>
        <v/>
      </c>
      <c r="J1616" s="26">
        <f>IF(AND(UPPER(TRIM(Applications!I1616))="OFFER",ISNUMBER(Applications!M1616)),Applications!M1616-WEEKDAY(Applications!M1616,3),"")</f>
        <v/>
      </c>
      <c r="K1616" s="26">
        <f>IF(TRIM(Applications!J1616)="","",IFERROR(LOOKUP(2,1/ISNUMBER(SEARCH($R$2:$R$25,Applications!J1616)),$S$2:$S$25),""))</f>
        <v/>
      </c>
      <c r="L1616" s="26">
        <f>IF(K1616="","",IF(COUNTIF(K$2:K1616,K1616)=1,COUNTIF(K$2:K$2000,K1616)+(2001-ROW())/100000,""))</f>
        <v/>
      </c>
      <c r="M1616" s="26">
        <f>IF(TRIM(Applications!D1616)="","",TRIM(LEFT(TRIM(Applications!D1616),FIND(",",TRIM(Applications!D1616)&amp;",")-1)))</f>
        <v/>
      </c>
      <c r="N1616" s="26">
        <f>IF(M1616="","",IF(LEN(TRIM(LEFT(TRIM(MID(TRIM(Applications!D1616),FIND(",",TRIM(Applications!D1616)&amp;",")+1,200)),FIND(",",TRIM(MID(TRIM(Applications!D1616),FIND(",",TRIM(Applications!D1616)&amp;",")+1,200))&amp;",")-1)))=2,UPPER(TRIM(LEFT(TRIM(MID(TRIM(Applications!D1616),FIND(",",TRIM(Applications!D1616)&amp;",")+1,200)),FIND(",",TRIM(MID(TRIM(Applications!D1616),FIND(",",TRIM(Applications!D1616)&amp;",")+1,200))&amp;",")-1))),IFERROR(VLOOKUP(LOWER(TRIM(LEFT(TRIM(MID(TRIM(Applications!D1616),FIND(",",TRIM(Applications!D1616)&amp;",")+1,200)),FIND(",",TRIM(MID(TRIM(Applications!D1616),FIND(",",TRIM(Applications!D1616)&amp;",")+1,200))&amp;",")-1))),$U$2:$V$67,2,FALSE),"")))</f>
        <v/>
      </c>
      <c r="O1616" s="26">
        <f>IF(M1616="","",IF(N1616="",M1616,M1616&amp;", "&amp;N1616))</f>
        <v/>
      </c>
      <c r="P1616" s="26">
        <f>IF(O1616="","",IF(COUNTIF(O$2:O1616,O1616)=1,COUNTIF(O$2:O$2000,O1616)+(2001-ROW())/100000,""))</f>
        <v/>
      </c>
    </row>
    <row r="1617">
      <c r="A1617" s="26">
        <f>IF(AND(ISNUMBER(Applications!A1617),ISNUMBER(Applications!M1617),OR(UPPER(TRIM(Applications!I1617))="INTERVIEWING",UPPER(TRIM(Applications!I1617))="REJECTED",UPPER(TRIM(Applications!I1617))="OFFER")),IF(Applications!M1617&gt;=Applications!A1617,Applications!M1617-Applications!A1617,""),"")</f>
        <v/>
      </c>
      <c r="B1617" s="26">
        <f>IF(AND(D1617=1,ISNUMBER(Applications!A1617)),WEEKDAY(Applications!A1617),"")</f>
        <v/>
      </c>
      <c r="C1617" s="27">
        <f>IF(AND(D1617=1,ISNUMBER(Applications!A1617)),Applications!A1617-WEEKDAY(Applications!A1617,3),"")</f>
        <v/>
      </c>
      <c r="D1617" s="26">
        <f>IF(OR(UPPER(TRIM(Applications!I1617))="APPLIED",UPPER(TRIM(Applications!I1617))="INTERVIEWING",UPPER(TRIM(Applications!I1617))="REJECTED",UPPER(TRIM(Applications!I1617))="OFFER"),1,0)</f>
        <v/>
      </c>
      <c r="E1617" s="26">
        <f>IF(AND(ISNUMBER(Applications!M1617),OR(N(Applications!O1617)&gt;0,UPPER(TRIM(Applications!I1617))="INTERVIEWING",UPPER(TRIM(Applications!I1617))="OFFER")),Applications!M1617-WEEKDAY(Applications!M1617,3),"")</f>
        <v/>
      </c>
      <c r="F1617" s="26">
        <f>IF(AND(UPPER(TRIM(Applications!I1617))="SKIPPED",ISNUMBER(Applications!A1617)),Applications!A1617-WEEKDAY(Applications!A1617,3),"")</f>
        <v/>
      </c>
      <c r="G1617" s="26">
        <f>IF(AND(UPPER(TRIM(Applications!I1617))="BOOKMARKED",ISNUMBER(Applications!A1617)),Applications!A1617-WEEKDAY(Applications!A1617,3),"")</f>
        <v/>
      </c>
      <c r="H1617" s="26">
        <f>IF(AND(UPPER(TRIM(Applications!I1617))="NOT APPLIED",ISNUMBER(Applications!A1617)),Applications!A1617-WEEKDAY(Applications!A1617,3),"")</f>
        <v/>
      </c>
      <c r="I1617" s="26">
        <f>IF(AND(UPPER(TRIM(Applications!I1617))="REJECTED",ISNUMBER(Applications!M1617)),Applications!M1617-WEEKDAY(Applications!M1617,3),"")</f>
        <v/>
      </c>
      <c r="J1617" s="26">
        <f>IF(AND(UPPER(TRIM(Applications!I1617))="OFFER",ISNUMBER(Applications!M1617)),Applications!M1617-WEEKDAY(Applications!M1617,3),"")</f>
        <v/>
      </c>
      <c r="K1617" s="26">
        <f>IF(TRIM(Applications!J1617)="","",IFERROR(LOOKUP(2,1/ISNUMBER(SEARCH($R$2:$R$25,Applications!J1617)),$S$2:$S$25),""))</f>
        <v/>
      </c>
      <c r="L1617" s="26">
        <f>IF(K1617="","",IF(COUNTIF(K$2:K1617,K1617)=1,COUNTIF(K$2:K$2000,K1617)+(2001-ROW())/100000,""))</f>
        <v/>
      </c>
      <c r="M1617" s="26">
        <f>IF(TRIM(Applications!D1617)="","",TRIM(LEFT(TRIM(Applications!D1617),FIND(",",TRIM(Applications!D1617)&amp;",")-1)))</f>
        <v/>
      </c>
      <c r="N1617" s="26">
        <f>IF(M1617="","",IF(LEN(TRIM(LEFT(TRIM(MID(TRIM(Applications!D1617),FIND(",",TRIM(Applications!D1617)&amp;",")+1,200)),FIND(",",TRIM(MID(TRIM(Applications!D1617),FIND(",",TRIM(Applications!D1617)&amp;",")+1,200))&amp;",")-1)))=2,UPPER(TRIM(LEFT(TRIM(MID(TRIM(Applications!D1617),FIND(",",TRIM(Applications!D1617)&amp;",")+1,200)),FIND(",",TRIM(MID(TRIM(Applications!D1617),FIND(",",TRIM(Applications!D1617)&amp;",")+1,200))&amp;",")-1))),IFERROR(VLOOKUP(LOWER(TRIM(LEFT(TRIM(MID(TRIM(Applications!D1617),FIND(",",TRIM(Applications!D1617)&amp;",")+1,200)),FIND(",",TRIM(MID(TRIM(Applications!D1617),FIND(",",TRIM(Applications!D1617)&amp;",")+1,200))&amp;",")-1))),$U$2:$V$67,2,FALSE),"")))</f>
        <v/>
      </c>
      <c r="O1617" s="26">
        <f>IF(M1617="","",IF(N1617="",M1617,M1617&amp;", "&amp;N1617))</f>
        <v/>
      </c>
      <c r="P1617" s="26">
        <f>IF(O1617="","",IF(COUNTIF(O$2:O1617,O1617)=1,COUNTIF(O$2:O$2000,O1617)+(2001-ROW())/100000,""))</f>
        <v/>
      </c>
    </row>
    <row r="1618">
      <c r="A1618" s="26">
        <f>IF(AND(ISNUMBER(Applications!A1618),ISNUMBER(Applications!M1618),OR(UPPER(TRIM(Applications!I1618))="INTERVIEWING",UPPER(TRIM(Applications!I1618))="REJECTED",UPPER(TRIM(Applications!I1618))="OFFER")),IF(Applications!M1618&gt;=Applications!A1618,Applications!M1618-Applications!A1618,""),"")</f>
        <v/>
      </c>
      <c r="B1618" s="26">
        <f>IF(AND(D1618=1,ISNUMBER(Applications!A1618)),WEEKDAY(Applications!A1618),"")</f>
        <v/>
      </c>
      <c r="C1618" s="27">
        <f>IF(AND(D1618=1,ISNUMBER(Applications!A1618)),Applications!A1618-WEEKDAY(Applications!A1618,3),"")</f>
        <v/>
      </c>
      <c r="D1618" s="26">
        <f>IF(OR(UPPER(TRIM(Applications!I1618))="APPLIED",UPPER(TRIM(Applications!I1618))="INTERVIEWING",UPPER(TRIM(Applications!I1618))="REJECTED",UPPER(TRIM(Applications!I1618))="OFFER"),1,0)</f>
        <v/>
      </c>
      <c r="E1618" s="26">
        <f>IF(AND(ISNUMBER(Applications!M1618),OR(N(Applications!O1618)&gt;0,UPPER(TRIM(Applications!I1618))="INTERVIEWING",UPPER(TRIM(Applications!I1618))="OFFER")),Applications!M1618-WEEKDAY(Applications!M1618,3),"")</f>
        <v/>
      </c>
      <c r="F1618" s="26">
        <f>IF(AND(UPPER(TRIM(Applications!I1618))="SKIPPED",ISNUMBER(Applications!A1618)),Applications!A1618-WEEKDAY(Applications!A1618,3),"")</f>
        <v/>
      </c>
      <c r="G1618" s="26">
        <f>IF(AND(UPPER(TRIM(Applications!I1618))="BOOKMARKED",ISNUMBER(Applications!A1618)),Applications!A1618-WEEKDAY(Applications!A1618,3),"")</f>
        <v/>
      </c>
      <c r="H1618" s="26">
        <f>IF(AND(UPPER(TRIM(Applications!I1618))="NOT APPLIED",ISNUMBER(Applications!A1618)),Applications!A1618-WEEKDAY(Applications!A1618,3),"")</f>
        <v/>
      </c>
      <c r="I1618" s="26">
        <f>IF(AND(UPPER(TRIM(Applications!I1618))="REJECTED",ISNUMBER(Applications!M1618)),Applications!M1618-WEEKDAY(Applications!M1618,3),"")</f>
        <v/>
      </c>
      <c r="J1618" s="26">
        <f>IF(AND(UPPER(TRIM(Applications!I1618))="OFFER",ISNUMBER(Applications!M1618)),Applications!M1618-WEEKDAY(Applications!M1618,3),"")</f>
        <v/>
      </c>
      <c r="K1618" s="26">
        <f>IF(TRIM(Applications!J1618)="","",IFERROR(LOOKUP(2,1/ISNUMBER(SEARCH($R$2:$R$25,Applications!J1618)),$S$2:$S$25),""))</f>
        <v/>
      </c>
      <c r="L1618" s="26">
        <f>IF(K1618="","",IF(COUNTIF(K$2:K1618,K1618)=1,COUNTIF(K$2:K$2000,K1618)+(2001-ROW())/100000,""))</f>
        <v/>
      </c>
      <c r="M1618" s="26">
        <f>IF(TRIM(Applications!D1618)="","",TRIM(LEFT(TRIM(Applications!D1618),FIND(",",TRIM(Applications!D1618)&amp;",")-1)))</f>
        <v/>
      </c>
      <c r="N1618" s="26">
        <f>IF(M1618="","",IF(LEN(TRIM(LEFT(TRIM(MID(TRIM(Applications!D1618),FIND(",",TRIM(Applications!D1618)&amp;",")+1,200)),FIND(",",TRIM(MID(TRIM(Applications!D1618),FIND(",",TRIM(Applications!D1618)&amp;",")+1,200))&amp;",")-1)))=2,UPPER(TRIM(LEFT(TRIM(MID(TRIM(Applications!D1618),FIND(",",TRIM(Applications!D1618)&amp;",")+1,200)),FIND(",",TRIM(MID(TRIM(Applications!D1618),FIND(",",TRIM(Applications!D1618)&amp;",")+1,200))&amp;",")-1))),IFERROR(VLOOKUP(LOWER(TRIM(LEFT(TRIM(MID(TRIM(Applications!D1618),FIND(",",TRIM(Applications!D1618)&amp;",")+1,200)),FIND(",",TRIM(MID(TRIM(Applications!D1618),FIND(",",TRIM(Applications!D1618)&amp;",")+1,200))&amp;",")-1))),$U$2:$V$67,2,FALSE),"")))</f>
        <v/>
      </c>
      <c r="O1618" s="26">
        <f>IF(M1618="","",IF(N1618="",M1618,M1618&amp;", "&amp;N1618))</f>
        <v/>
      </c>
      <c r="P1618" s="26">
        <f>IF(O1618="","",IF(COUNTIF(O$2:O1618,O1618)=1,COUNTIF(O$2:O$2000,O1618)+(2001-ROW())/100000,""))</f>
        <v/>
      </c>
    </row>
    <row r="1619">
      <c r="A1619" s="26">
        <f>IF(AND(ISNUMBER(Applications!A1619),ISNUMBER(Applications!M1619),OR(UPPER(TRIM(Applications!I1619))="INTERVIEWING",UPPER(TRIM(Applications!I1619))="REJECTED",UPPER(TRIM(Applications!I1619))="OFFER")),IF(Applications!M1619&gt;=Applications!A1619,Applications!M1619-Applications!A1619,""),"")</f>
        <v/>
      </c>
      <c r="B1619" s="26">
        <f>IF(AND(D1619=1,ISNUMBER(Applications!A1619)),WEEKDAY(Applications!A1619),"")</f>
        <v/>
      </c>
      <c r="C1619" s="27">
        <f>IF(AND(D1619=1,ISNUMBER(Applications!A1619)),Applications!A1619-WEEKDAY(Applications!A1619,3),"")</f>
        <v/>
      </c>
      <c r="D1619" s="26">
        <f>IF(OR(UPPER(TRIM(Applications!I1619))="APPLIED",UPPER(TRIM(Applications!I1619))="INTERVIEWING",UPPER(TRIM(Applications!I1619))="REJECTED",UPPER(TRIM(Applications!I1619))="OFFER"),1,0)</f>
        <v/>
      </c>
      <c r="E1619" s="26">
        <f>IF(AND(ISNUMBER(Applications!M1619),OR(N(Applications!O1619)&gt;0,UPPER(TRIM(Applications!I1619))="INTERVIEWING",UPPER(TRIM(Applications!I1619))="OFFER")),Applications!M1619-WEEKDAY(Applications!M1619,3),"")</f>
        <v/>
      </c>
      <c r="F1619" s="26">
        <f>IF(AND(UPPER(TRIM(Applications!I1619))="SKIPPED",ISNUMBER(Applications!A1619)),Applications!A1619-WEEKDAY(Applications!A1619,3),"")</f>
        <v/>
      </c>
      <c r="G1619" s="26">
        <f>IF(AND(UPPER(TRIM(Applications!I1619))="BOOKMARKED",ISNUMBER(Applications!A1619)),Applications!A1619-WEEKDAY(Applications!A1619,3),"")</f>
        <v/>
      </c>
      <c r="H1619" s="26">
        <f>IF(AND(UPPER(TRIM(Applications!I1619))="NOT APPLIED",ISNUMBER(Applications!A1619)),Applications!A1619-WEEKDAY(Applications!A1619,3),"")</f>
        <v/>
      </c>
      <c r="I1619" s="26">
        <f>IF(AND(UPPER(TRIM(Applications!I1619))="REJECTED",ISNUMBER(Applications!M1619)),Applications!M1619-WEEKDAY(Applications!M1619,3),"")</f>
        <v/>
      </c>
      <c r="J1619" s="26">
        <f>IF(AND(UPPER(TRIM(Applications!I1619))="OFFER",ISNUMBER(Applications!M1619)),Applications!M1619-WEEKDAY(Applications!M1619,3),"")</f>
        <v/>
      </c>
      <c r="K1619" s="26">
        <f>IF(TRIM(Applications!J1619)="","",IFERROR(LOOKUP(2,1/ISNUMBER(SEARCH($R$2:$R$25,Applications!J1619)),$S$2:$S$25),""))</f>
        <v/>
      </c>
      <c r="L1619" s="26">
        <f>IF(K1619="","",IF(COUNTIF(K$2:K1619,K1619)=1,COUNTIF(K$2:K$2000,K1619)+(2001-ROW())/100000,""))</f>
        <v/>
      </c>
      <c r="M1619" s="26">
        <f>IF(TRIM(Applications!D1619)="","",TRIM(LEFT(TRIM(Applications!D1619),FIND(",",TRIM(Applications!D1619)&amp;",")-1)))</f>
        <v/>
      </c>
      <c r="N1619" s="26">
        <f>IF(M1619="","",IF(LEN(TRIM(LEFT(TRIM(MID(TRIM(Applications!D1619),FIND(",",TRIM(Applications!D1619)&amp;",")+1,200)),FIND(",",TRIM(MID(TRIM(Applications!D1619),FIND(",",TRIM(Applications!D1619)&amp;",")+1,200))&amp;",")-1)))=2,UPPER(TRIM(LEFT(TRIM(MID(TRIM(Applications!D1619),FIND(",",TRIM(Applications!D1619)&amp;",")+1,200)),FIND(",",TRIM(MID(TRIM(Applications!D1619),FIND(",",TRIM(Applications!D1619)&amp;",")+1,200))&amp;",")-1))),IFERROR(VLOOKUP(LOWER(TRIM(LEFT(TRIM(MID(TRIM(Applications!D1619),FIND(",",TRIM(Applications!D1619)&amp;",")+1,200)),FIND(",",TRIM(MID(TRIM(Applications!D1619),FIND(",",TRIM(Applications!D1619)&amp;",")+1,200))&amp;",")-1))),$U$2:$V$67,2,FALSE),"")))</f>
        <v/>
      </c>
      <c r="O1619" s="26">
        <f>IF(M1619="","",IF(N1619="",M1619,M1619&amp;", "&amp;N1619))</f>
        <v/>
      </c>
      <c r="P1619" s="26">
        <f>IF(O1619="","",IF(COUNTIF(O$2:O1619,O1619)=1,COUNTIF(O$2:O$2000,O1619)+(2001-ROW())/100000,""))</f>
        <v/>
      </c>
    </row>
    <row r="1620">
      <c r="A1620" s="26">
        <f>IF(AND(ISNUMBER(Applications!A1620),ISNUMBER(Applications!M1620),OR(UPPER(TRIM(Applications!I1620))="INTERVIEWING",UPPER(TRIM(Applications!I1620))="REJECTED",UPPER(TRIM(Applications!I1620))="OFFER")),IF(Applications!M1620&gt;=Applications!A1620,Applications!M1620-Applications!A1620,""),"")</f>
        <v/>
      </c>
      <c r="B1620" s="26">
        <f>IF(AND(D1620=1,ISNUMBER(Applications!A1620)),WEEKDAY(Applications!A1620),"")</f>
        <v/>
      </c>
      <c r="C1620" s="27">
        <f>IF(AND(D1620=1,ISNUMBER(Applications!A1620)),Applications!A1620-WEEKDAY(Applications!A1620,3),"")</f>
        <v/>
      </c>
      <c r="D1620" s="26">
        <f>IF(OR(UPPER(TRIM(Applications!I1620))="APPLIED",UPPER(TRIM(Applications!I1620))="INTERVIEWING",UPPER(TRIM(Applications!I1620))="REJECTED",UPPER(TRIM(Applications!I1620))="OFFER"),1,0)</f>
        <v/>
      </c>
      <c r="E1620" s="26">
        <f>IF(AND(ISNUMBER(Applications!M1620),OR(N(Applications!O1620)&gt;0,UPPER(TRIM(Applications!I1620))="INTERVIEWING",UPPER(TRIM(Applications!I1620))="OFFER")),Applications!M1620-WEEKDAY(Applications!M1620,3),"")</f>
        <v/>
      </c>
      <c r="F1620" s="26">
        <f>IF(AND(UPPER(TRIM(Applications!I1620))="SKIPPED",ISNUMBER(Applications!A1620)),Applications!A1620-WEEKDAY(Applications!A1620,3),"")</f>
        <v/>
      </c>
      <c r="G1620" s="26">
        <f>IF(AND(UPPER(TRIM(Applications!I1620))="BOOKMARKED",ISNUMBER(Applications!A1620)),Applications!A1620-WEEKDAY(Applications!A1620,3),"")</f>
        <v/>
      </c>
      <c r="H1620" s="26">
        <f>IF(AND(UPPER(TRIM(Applications!I1620))="NOT APPLIED",ISNUMBER(Applications!A1620)),Applications!A1620-WEEKDAY(Applications!A1620,3),"")</f>
        <v/>
      </c>
      <c r="I1620" s="26">
        <f>IF(AND(UPPER(TRIM(Applications!I1620))="REJECTED",ISNUMBER(Applications!M1620)),Applications!M1620-WEEKDAY(Applications!M1620,3),"")</f>
        <v/>
      </c>
      <c r="J1620" s="26">
        <f>IF(AND(UPPER(TRIM(Applications!I1620))="OFFER",ISNUMBER(Applications!M1620)),Applications!M1620-WEEKDAY(Applications!M1620,3),"")</f>
        <v/>
      </c>
      <c r="K1620" s="26">
        <f>IF(TRIM(Applications!J1620)="","",IFERROR(LOOKUP(2,1/ISNUMBER(SEARCH($R$2:$R$25,Applications!J1620)),$S$2:$S$25),""))</f>
        <v/>
      </c>
      <c r="L1620" s="26">
        <f>IF(K1620="","",IF(COUNTIF(K$2:K1620,K1620)=1,COUNTIF(K$2:K$2000,K1620)+(2001-ROW())/100000,""))</f>
        <v/>
      </c>
      <c r="M1620" s="26">
        <f>IF(TRIM(Applications!D1620)="","",TRIM(LEFT(TRIM(Applications!D1620),FIND(",",TRIM(Applications!D1620)&amp;",")-1)))</f>
        <v/>
      </c>
      <c r="N1620" s="26">
        <f>IF(M1620="","",IF(LEN(TRIM(LEFT(TRIM(MID(TRIM(Applications!D1620),FIND(",",TRIM(Applications!D1620)&amp;",")+1,200)),FIND(",",TRIM(MID(TRIM(Applications!D1620),FIND(",",TRIM(Applications!D1620)&amp;",")+1,200))&amp;",")-1)))=2,UPPER(TRIM(LEFT(TRIM(MID(TRIM(Applications!D1620),FIND(",",TRIM(Applications!D1620)&amp;",")+1,200)),FIND(",",TRIM(MID(TRIM(Applications!D1620),FIND(",",TRIM(Applications!D1620)&amp;",")+1,200))&amp;",")-1))),IFERROR(VLOOKUP(LOWER(TRIM(LEFT(TRIM(MID(TRIM(Applications!D1620),FIND(",",TRIM(Applications!D1620)&amp;",")+1,200)),FIND(",",TRIM(MID(TRIM(Applications!D1620),FIND(",",TRIM(Applications!D1620)&amp;",")+1,200))&amp;",")-1))),$U$2:$V$67,2,FALSE),"")))</f>
        <v/>
      </c>
      <c r="O1620" s="26">
        <f>IF(M1620="","",IF(N1620="",M1620,M1620&amp;", "&amp;N1620))</f>
        <v/>
      </c>
      <c r="P1620" s="26">
        <f>IF(O1620="","",IF(COUNTIF(O$2:O1620,O1620)=1,COUNTIF(O$2:O$2000,O1620)+(2001-ROW())/100000,""))</f>
        <v/>
      </c>
    </row>
    <row r="1621">
      <c r="A1621" s="26">
        <f>IF(AND(ISNUMBER(Applications!A1621),ISNUMBER(Applications!M1621),OR(UPPER(TRIM(Applications!I1621))="INTERVIEWING",UPPER(TRIM(Applications!I1621))="REJECTED",UPPER(TRIM(Applications!I1621))="OFFER")),IF(Applications!M1621&gt;=Applications!A1621,Applications!M1621-Applications!A1621,""),"")</f>
        <v/>
      </c>
      <c r="B1621" s="26">
        <f>IF(AND(D1621=1,ISNUMBER(Applications!A1621)),WEEKDAY(Applications!A1621),"")</f>
        <v/>
      </c>
      <c r="C1621" s="27">
        <f>IF(AND(D1621=1,ISNUMBER(Applications!A1621)),Applications!A1621-WEEKDAY(Applications!A1621,3),"")</f>
        <v/>
      </c>
      <c r="D1621" s="26">
        <f>IF(OR(UPPER(TRIM(Applications!I1621))="APPLIED",UPPER(TRIM(Applications!I1621))="INTERVIEWING",UPPER(TRIM(Applications!I1621))="REJECTED",UPPER(TRIM(Applications!I1621))="OFFER"),1,0)</f>
        <v/>
      </c>
      <c r="E1621" s="26">
        <f>IF(AND(ISNUMBER(Applications!M1621),OR(N(Applications!O1621)&gt;0,UPPER(TRIM(Applications!I1621))="INTERVIEWING",UPPER(TRIM(Applications!I1621))="OFFER")),Applications!M1621-WEEKDAY(Applications!M1621,3),"")</f>
        <v/>
      </c>
      <c r="F1621" s="26">
        <f>IF(AND(UPPER(TRIM(Applications!I1621))="SKIPPED",ISNUMBER(Applications!A1621)),Applications!A1621-WEEKDAY(Applications!A1621,3),"")</f>
        <v/>
      </c>
      <c r="G1621" s="26">
        <f>IF(AND(UPPER(TRIM(Applications!I1621))="BOOKMARKED",ISNUMBER(Applications!A1621)),Applications!A1621-WEEKDAY(Applications!A1621,3),"")</f>
        <v/>
      </c>
      <c r="H1621" s="26">
        <f>IF(AND(UPPER(TRIM(Applications!I1621))="NOT APPLIED",ISNUMBER(Applications!A1621)),Applications!A1621-WEEKDAY(Applications!A1621,3),"")</f>
        <v/>
      </c>
      <c r="I1621" s="26">
        <f>IF(AND(UPPER(TRIM(Applications!I1621))="REJECTED",ISNUMBER(Applications!M1621)),Applications!M1621-WEEKDAY(Applications!M1621,3),"")</f>
        <v/>
      </c>
      <c r="J1621" s="26">
        <f>IF(AND(UPPER(TRIM(Applications!I1621))="OFFER",ISNUMBER(Applications!M1621)),Applications!M1621-WEEKDAY(Applications!M1621,3),"")</f>
        <v/>
      </c>
      <c r="K1621" s="26">
        <f>IF(TRIM(Applications!J1621)="","",IFERROR(LOOKUP(2,1/ISNUMBER(SEARCH($R$2:$R$25,Applications!J1621)),$S$2:$S$25),""))</f>
        <v/>
      </c>
      <c r="L1621" s="26">
        <f>IF(K1621="","",IF(COUNTIF(K$2:K1621,K1621)=1,COUNTIF(K$2:K$2000,K1621)+(2001-ROW())/100000,""))</f>
        <v/>
      </c>
      <c r="M1621" s="26">
        <f>IF(TRIM(Applications!D1621)="","",TRIM(LEFT(TRIM(Applications!D1621),FIND(",",TRIM(Applications!D1621)&amp;",")-1)))</f>
        <v/>
      </c>
      <c r="N1621" s="26">
        <f>IF(M1621="","",IF(LEN(TRIM(LEFT(TRIM(MID(TRIM(Applications!D1621),FIND(",",TRIM(Applications!D1621)&amp;",")+1,200)),FIND(",",TRIM(MID(TRIM(Applications!D1621),FIND(",",TRIM(Applications!D1621)&amp;",")+1,200))&amp;",")-1)))=2,UPPER(TRIM(LEFT(TRIM(MID(TRIM(Applications!D1621),FIND(",",TRIM(Applications!D1621)&amp;",")+1,200)),FIND(",",TRIM(MID(TRIM(Applications!D1621),FIND(",",TRIM(Applications!D1621)&amp;",")+1,200))&amp;",")-1))),IFERROR(VLOOKUP(LOWER(TRIM(LEFT(TRIM(MID(TRIM(Applications!D1621),FIND(",",TRIM(Applications!D1621)&amp;",")+1,200)),FIND(",",TRIM(MID(TRIM(Applications!D1621),FIND(",",TRIM(Applications!D1621)&amp;",")+1,200))&amp;",")-1))),$U$2:$V$67,2,FALSE),"")))</f>
        <v/>
      </c>
      <c r="O1621" s="26">
        <f>IF(M1621="","",IF(N1621="",M1621,M1621&amp;", "&amp;N1621))</f>
        <v/>
      </c>
      <c r="P1621" s="26">
        <f>IF(O1621="","",IF(COUNTIF(O$2:O1621,O1621)=1,COUNTIF(O$2:O$2000,O1621)+(2001-ROW())/100000,""))</f>
        <v/>
      </c>
    </row>
    <row r="1622">
      <c r="A1622" s="26">
        <f>IF(AND(ISNUMBER(Applications!A1622),ISNUMBER(Applications!M1622),OR(UPPER(TRIM(Applications!I1622))="INTERVIEWING",UPPER(TRIM(Applications!I1622))="REJECTED",UPPER(TRIM(Applications!I1622))="OFFER")),IF(Applications!M1622&gt;=Applications!A1622,Applications!M1622-Applications!A1622,""),"")</f>
        <v/>
      </c>
      <c r="B1622" s="26">
        <f>IF(AND(D1622=1,ISNUMBER(Applications!A1622)),WEEKDAY(Applications!A1622),"")</f>
        <v/>
      </c>
      <c r="C1622" s="27">
        <f>IF(AND(D1622=1,ISNUMBER(Applications!A1622)),Applications!A1622-WEEKDAY(Applications!A1622,3),"")</f>
        <v/>
      </c>
      <c r="D1622" s="26">
        <f>IF(OR(UPPER(TRIM(Applications!I1622))="APPLIED",UPPER(TRIM(Applications!I1622))="INTERVIEWING",UPPER(TRIM(Applications!I1622))="REJECTED",UPPER(TRIM(Applications!I1622))="OFFER"),1,0)</f>
        <v/>
      </c>
      <c r="E1622" s="26">
        <f>IF(AND(ISNUMBER(Applications!M1622),OR(N(Applications!O1622)&gt;0,UPPER(TRIM(Applications!I1622))="INTERVIEWING",UPPER(TRIM(Applications!I1622))="OFFER")),Applications!M1622-WEEKDAY(Applications!M1622,3),"")</f>
        <v/>
      </c>
      <c r="F1622" s="26">
        <f>IF(AND(UPPER(TRIM(Applications!I1622))="SKIPPED",ISNUMBER(Applications!A1622)),Applications!A1622-WEEKDAY(Applications!A1622,3),"")</f>
        <v/>
      </c>
      <c r="G1622" s="26">
        <f>IF(AND(UPPER(TRIM(Applications!I1622))="BOOKMARKED",ISNUMBER(Applications!A1622)),Applications!A1622-WEEKDAY(Applications!A1622,3),"")</f>
        <v/>
      </c>
      <c r="H1622" s="26">
        <f>IF(AND(UPPER(TRIM(Applications!I1622))="NOT APPLIED",ISNUMBER(Applications!A1622)),Applications!A1622-WEEKDAY(Applications!A1622,3),"")</f>
        <v/>
      </c>
      <c r="I1622" s="26">
        <f>IF(AND(UPPER(TRIM(Applications!I1622))="REJECTED",ISNUMBER(Applications!M1622)),Applications!M1622-WEEKDAY(Applications!M1622,3),"")</f>
        <v/>
      </c>
      <c r="J1622" s="26">
        <f>IF(AND(UPPER(TRIM(Applications!I1622))="OFFER",ISNUMBER(Applications!M1622)),Applications!M1622-WEEKDAY(Applications!M1622,3),"")</f>
        <v/>
      </c>
      <c r="K1622" s="26">
        <f>IF(TRIM(Applications!J1622)="","",IFERROR(LOOKUP(2,1/ISNUMBER(SEARCH($R$2:$R$25,Applications!J1622)),$S$2:$S$25),""))</f>
        <v/>
      </c>
      <c r="L1622" s="26">
        <f>IF(K1622="","",IF(COUNTIF(K$2:K1622,K1622)=1,COUNTIF(K$2:K$2000,K1622)+(2001-ROW())/100000,""))</f>
        <v/>
      </c>
      <c r="M1622" s="26">
        <f>IF(TRIM(Applications!D1622)="","",TRIM(LEFT(TRIM(Applications!D1622),FIND(",",TRIM(Applications!D1622)&amp;",")-1)))</f>
        <v/>
      </c>
      <c r="N1622" s="26">
        <f>IF(M1622="","",IF(LEN(TRIM(LEFT(TRIM(MID(TRIM(Applications!D1622),FIND(",",TRIM(Applications!D1622)&amp;",")+1,200)),FIND(",",TRIM(MID(TRIM(Applications!D1622),FIND(",",TRIM(Applications!D1622)&amp;",")+1,200))&amp;",")-1)))=2,UPPER(TRIM(LEFT(TRIM(MID(TRIM(Applications!D1622),FIND(",",TRIM(Applications!D1622)&amp;",")+1,200)),FIND(",",TRIM(MID(TRIM(Applications!D1622),FIND(",",TRIM(Applications!D1622)&amp;",")+1,200))&amp;",")-1))),IFERROR(VLOOKUP(LOWER(TRIM(LEFT(TRIM(MID(TRIM(Applications!D1622),FIND(",",TRIM(Applications!D1622)&amp;",")+1,200)),FIND(",",TRIM(MID(TRIM(Applications!D1622),FIND(",",TRIM(Applications!D1622)&amp;",")+1,200))&amp;",")-1))),$U$2:$V$67,2,FALSE),"")))</f>
        <v/>
      </c>
      <c r="O1622" s="26">
        <f>IF(M1622="","",IF(N1622="",M1622,M1622&amp;", "&amp;N1622))</f>
        <v/>
      </c>
      <c r="P1622" s="26">
        <f>IF(O1622="","",IF(COUNTIF(O$2:O1622,O1622)=1,COUNTIF(O$2:O$2000,O1622)+(2001-ROW())/100000,""))</f>
        <v/>
      </c>
    </row>
    <row r="1623">
      <c r="A1623" s="26">
        <f>IF(AND(ISNUMBER(Applications!A1623),ISNUMBER(Applications!M1623),OR(UPPER(TRIM(Applications!I1623))="INTERVIEWING",UPPER(TRIM(Applications!I1623))="REJECTED",UPPER(TRIM(Applications!I1623))="OFFER")),IF(Applications!M1623&gt;=Applications!A1623,Applications!M1623-Applications!A1623,""),"")</f>
        <v/>
      </c>
      <c r="B1623" s="26">
        <f>IF(AND(D1623=1,ISNUMBER(Applications!A1623)),WEEKDAY(Applications!A1623),"")</f>
        <v/>
      </c>
      <c r="C1623" s="27">
        <f>IF(AND(D1623=1,ISNUMBER(Applications!A1623)),Applications!A1623-WEEKDAY(Applications!A1623,3),"")</f>
        <v/>
      </c>
      <c r="D1623" s="26">
        <f>IF(OR(UPPER(TRIM(Applications!I1623))="APPLIED",UPPER(TRIM(Applications!I1623))="INTERVIEWING",UPPER(TRIM(Applications!I1623))="REJECTED",UPPER(TRIM(Applications!I1623))="OFFER"),1,0)</f>
        <v/>
      </c>
      <c r="E1623" s="26">
        <f>IF(AND(ISNUMBER(Applications!M1623),OR(N(Applications!O1623)&gt;0,UPPER(TRIM(Applications!I1623))="INTERVIEWING",UPPER(TRIM(Applications!I1623))="OFFER")),Applications!M1623-WEEKDAY(Applications!M1623,3),"")</f>
        <v/>
      </c>
      <c r="F1623" s="26">
        <f>IF(AND(UPPER(TRIM(Applications!I1623))="SKIPPED",ISNUMBER(Applications!A1623)),Applications!A1623-WEEKDAY(Applications!A1623,3),"")</f>
        <v/>
      </c>
      <c r="G1623" s="26">
        <f>IF(AND(UPPER(TRIM(Applications!I1623))="BOOKMARKED",ISNUMBER(Applications!A1623)),Applications!A1623-WEEKDAY(Applications!A1623,3),"")</f>
        <v/>
      </c>
      <c r="H1623" s="26">
        <f>IF(AND(UPPER(TRIM(Applications!I1623))="NOT APPLIED",ISNUMBER(Applications!A1623)),Applications!A1623-WEEKDAY(Applications!A1623,3),"")</f>
        <v/>
      </c>
      <c r="I1623" s="26">
        <f>IF(AND(UPPER(TRIM(Applications!I1623))="REJECTED",ISNUMBER(Applications!M1623)),Applications!M1623-WEEKDAY(Applications!M1623,3),"")</f>
        <v/>
      </c>
      <c r="J1623" s="26">
        <f>IF(AND(UPPER(TRIM(Applications!I1623))="OFFER",ISNUMBER(Applications!M1623)),Applications!M1623-WEEKDAY(Applications!M1623,3),"")</f>
        <v/>
      </c>
      <c r="K1623" s="26">
        <f>IF(TRIM(Applications!J1623)="","",IFERROR(LOOKUP(2,1/ISNUMBER(SEARCH($R$2:$R$25,Applications!J1623)),$S$2:$S$25),""))</f>
        <v/>
      </c>
      <c r="L1623" s="26">
        <f>IF(K1623="","",IF(COUNTIF(K$2:K1623,K1623)=1,COUNTIF(K$2:K$2000,K1623)+(2001-ROW())/100000,""))</f>
        <v/>
      </c>
      <c r="M1623" s="26">
        <f>IF(TRIM(Applications!D1623)="","",TRIM(LEFT(TRIM(Applications!D1623),FIND(",",TRIM(Applications!D1623)&amp;",")-1)))</f>
        <v/>
      </c>
      <c r="N1623" s="26">
        <f>IF(M1623="","",IF(LEN(TRIM(LEFT(TRIM(MID(TRIM(Applications!D1623),FIND(",",TRIM(Applications!D1623)&amp;",")+1,200)),FIND(",",TRIM(MID(TRIM(Applications!D1623),FIND(",",TRIM(Applications!D1623)&amp;",")+1,200))&amp;",")-1)))=2,UPPER(TRIM(LEFT(TRIM(MID(TRIM(Applications!D1623),FIND(",",TRIM(Applications!D1623)&amp;",")+1,200)),FIND(",",TRIM(MID(TRIM(Applications!D1623),FIND(",",TRIM(Applications!D1623)&amp;",")+1,200))&amp;",")-1))),IFERROR(VLOOKUP(LOWER(TRIM(LEFT(TRIM(MID(TRIM(Applications!D1623),FIND(",",TRIM(Applications!D1623)&amp;",")+1,200)),FIND(",",TRIM(MID(TRIM(Applications!D1623),FIND(",",TRIM(Applications!D1623)&amp;",")+1,200))&amp;",")-1))),$U$2:$V$67,2,FALSE),"")))</f>
        <v/>
      </c>
      <c r="O1623" s="26">
        <f>IF(M1623="","",IF(N1623="",M1623,M1623&amp;", "&amp;N1623))</f>
        <v/>
      </c>
      <c r="P1623" s="26">
        <f>IF(O1623="","",IF(COUNTIF(O$2:O1623,O1623)=1,COUNTIF(O$2:O$2000,O1623)+(2001-ROW())/100000,""))</f>
        <v/>
      </c>
    </row>
    <row r="1624">
      <c r="A1624" s="26">
        <f>IF(AND(ISNUMBER(Applications!A1624),ISNUMBER(Applications!M1624),OR(UPPER(TRIM(Applications!I1624))="INTERVIEWING",UPPER(TRIM(Applications!I1624))="REJECTED",UPPER(TRIM(Applications!I1624))="OFFER")),IF(Applications!M1624&gt;=Applications!A1624,Applications!M1624-Applications!A1624,""),"")</f>
        <v/>
      </c>
      <c r="B1624" s="26">
        <f>IF(AND(D1624=1,ISNUMBER(Applications!A1624)),WEEKDAY(Applications!A1624),"")</f>
        <v/>
      </c>
      <c r="C1624" s="27">
        <f>IF(AND(D1624=1,ISNUMBER(Applications!A1624)),Applications!A1624-WEEKDAY(Applications!A1624,3),"")</f>
        <v/>
      </c>
      <c r="D1624" s="26">
        <f>IF(OR(UPPER(TRIM(Applications!I1624))="APPLIED",UPPER(TRIM(Applications!I1624))="INTERVIEWING",UPPER(TRIM(Applications!I1624))="REJECTED",UPPER(TRIM(Applications!I1624))="OFFER"),1,0)</f>
        <v/>
      </c>
      <c r="E1624" s="26">
        <f>IF(AND(ISNUMBER(Applications!M1624),OR(N(Applications!O1624)&gt;0,UPPER(TRIM(Applications!I1624))="INTERVIEWING",UPPER(TRIM(Applications!I1624))="OFFER")),Applications!M1624-WEEKDAY(Applications!M1624,3),"")</f>
        <v/>
      </c>
      <c r="F1624" s="26">
        <f>IF(AND(UPPER(TRIM(Applications!I1624))="SKIPPED",ISNUMBER(Applications!A1624)),Applications!A1624-WEEKDAY(Applications!A1624,3),"")</f>
        <v/>
      </c>
      <c r="G1624" s="26">
        <f>IF(AND(UPPER(TRIM(Applications!I1624))="BOOKMARKED",ISNUMBER(Applications!A1624)),Applications!A1624-WEEKDAY(Applications!A1624,3),"")</f>
        <v/>
      </c>
      <c r="H1624" s="26">
        <f>IF(AND(UPPER(TRIM(Applications!I1624))="NOT APPLIED",ISNUMBER(Applications!A1624)),Applications!A1624-WEEKDAY(Applications!A1624,3),"")</f>
        <v/>
      </c>
      <c r="I1624" s="26">
        <f>IF(AND(UPPER(TRIM(Applications!I1624))="REJECTED",ISNUMBER(Applications!M1624)),Applications!M1624-WEEKDAY(Applications!M1624,3),"")</f>
        <v/>
      </c>
      <c r="J1624" s="26">
        <f>IF(AND(UPPER(TRIM(Applications!I1624))="OFFER",ISNUMBER(Applications!M1624)),Applications!M1624-WEEKDAY(Applications!M1624,3),"")</f>
        <v/>
      </c>
      <c r="K1624" s="26">
        <f>IF(TRIM(Applications!J1624)="","",IFERROR(LOOKUP(2,1/ISNUMBER(SEARCH($R$2:$R$25,Applications!J1624)),$S$2:$S$25),""))</f>
        <v/>
      </c>
      <c r="L1624" s="26">
        <f>IF(K1624="","",IF(COUNTIF(K$2:K1624,K1624)=1,COUNTIF(K$2:K$2000,K1624)+(2001-ROW())/100000,""))</f>
        <v/>
      </c>
      <c r="M1624" s="26">
        <f>IF(TRIM(Applications!D1624)="","",TRIM(LEFT(TRIM(Applications!D1624),FIND(",",TRIM(Applications!D1624)&amp;",")-1)))</f>
        <v/>
      </c>
      <c r="N1624" s="26">
        <f>IF(M1624="","",IF(LEN(TRIM(LEFT(TRIM(MID(TRIM(Applications!D1624),FIND(",",TRIM(Applications!D1624)&amp;",")+1,200)),FIND(",",TRIM(MID(TRIM(Applications!D1624),FIND(",",TRIM(Applications!D1624)&amp;",")+1,200))&amp;",")-1)))=2,UPPER(TRIM(LEFT(TRIM(MID(TRIM(Applications!D1624),FIND(",",TRIM(Applications!D1624)&amp;",")+1,200)),FIND(",",TRIM(MID(TRIM(Applications!D1624),FIND(",",TRIM(Applications!D1624)&amp;",")+1,200))&amp;",")-1))),IFERROR(VLOOKUP(LOWER(TRIM(LEFT(TRIM(MID(TRIM(Applications!D1624),FIND(",",TRIM(Applications!D1624)&amp;",")+1,200)),FIND(",",TRIM(MID(TRIM(Applications!D1624),FIND(",",TRIM(Applications!D1624)&amp;",")+1,200))&amp;",")-1))),$U$2:$V$67,2,FALSE),"")))</f>
        <v/>
      </c>
      <c r="O1624" s="26">
        <f>IF(M1624="","",IF(N1624="",M1624,M1624&amp;", "&amp;N1624))</f>
        <v/>
      </c>
      <c r="P1624" s="26">
        <f>IF(O1624="","",IF(COUNTIF(O$2:O1624,O1624)=1,COUNTIF(O$2:O$2000,O1624)+(2001-ROW())/100000,""))</f>
        <v/>
      </c>
    </row>
    <row r="1625">
      <c r="A1625" s="26">
        <f>IF(AND(ISNUMBER(Applications!A1625),ISNUMBER(Applications!M1625),OR(UPPER(TRIM(Applications!I1625))="INTERVIEWING",UPPER(TRIM(Applications!I1625))="REJECTED",UPPER(TRIM(Applications!I1625))="OFFER")),IF(Applications!M1625&gt;=Applications!A1625,Applications!M1625-Applications!A1625,""),"")</f>
        <v/>
      </c>
      <c r="B1625" s="26">
        <f>IF(AND(D1625=1,ISNUMBER(Applications!A1625)),WEEKDAY(Applications!A1625),"")</f>
        <v/>
      </c>
      <c r="C1625" s="27">
        <f>IF(AND(D1625=1,ISNUMBER(Applications!A1625)),Applications!A1625-WEEKDAY(Applications!A1625,3),"")</f>
        <v/>
      </c>
      <c r="D1625" s="26">
        <f>IF(OR(UPPER(TRIM(Applications!I1625))="APPLIED",UPPER(TRIM(Applications!I1625))="INTERVIEWING",UPPER(TRIM(Applications!I1625))="REJECTED",UPPER(TRIM(Applications!I1625))="OFFER"),1,0)</f>
        <v/>
      </c>
      <c r="E1625" s="26">
        <f>IF(AND(ISNUMBER(Applications!M1625),OR(N(Applications!O1625)&gt;0,UPPER(TRIM(Applications!I1625))="INTERVIEWING",UPPER(TRIM(Applications!I1625))="OFFER")),Applications!M1625-WEEKDAY(Applications!M1625,3),"")</f>
        <v/>
      </c>
      <c r="F1625" s="26">
        <f>IF(AND(UPPER(TRIM(Applications!I1625))="SKIPPED",ISNUMBER(Applications!A1625)),Applications!A1625-WEEKDAY(Applications!A1625,3),"")</f>
        <v/>
      </c>
      <c r="G1625" s="26">
        <f>IF(AND(UPPER(TRIM(Applications!I1625))="BOOKMARKED",ISNUMBER(Applications!A1625)),Applications!A1625-WEEKDAY(Applications!A1625,3),"")</f>
        <v/>
      </c>
      <c r="H1625" s="26">
        <f>IF(AND(UPPER(TRIM(Applications!I1625))="NOT APPLIED",ISNUMBER(Applications!A1625)),Applications!A1625-WEEKDAY(Applications!A1625,3),"")</f>
        <v/>
      </c>
      <c r="I1625" s="26">
        <f>IF(AND(UPPER(TRIM(Applications!I1625))="REJECTED",ISNUMBER(Applications!M1625)),Applications!M1625-WEEKDAY(Applications!M1625,3),"")</f>
        <v/>
      </c>
      <c r="J1625" s="26">
        <f>IF(AND(UPPER(TRIM(Applications!I1625))="OFFER",ISNUMBER(Applications!M1625)),Applications!M1625-WEEKDAY(Applications!M1625,3),"")</f>
        <v/>
      </c>
      <c r="K1625" s="26">
        <f>IF(TRIM(Applications!J1625)="","",IFERROR(LOOKUP(2,1/ISNUMBER(SEARCH($R$2:$R$25,Applications!J1625)),$S$2:$S$25),""))</f>
        <v/>
      </c>
      <c r="L1625" s="26">
        <f>IF(K1625="","",IF(COUNTIF(K$2:K1625,K1625)=1,COUNTIF(K$2:K$2000,K1625)+(2001-ROW())/100000,""))</f>
        <v/>
      </c>
      <c r="M1625" s="26">
        <f>IF(TRIM(Applications!D1625)="","",TRIM(LEFT(TRIM(Applications!D1625),FIND(",",TRIM(Applications!D1625)&amp;",")-1)))</f>
        <v/>
      </c>
      <c r="N1625" s="26">
        <f>IF(M1625="","",IF(LEN(TRIM(LEFT(TRIM(MID(TRIM(Applications!D1625),FIND(",",TRIM(Applications!D1625)&amp;",")+1,200)),FIND(",",TRIM(MID(TRIM(Applications!D1625),FIND(",",TRIM(Applications!D1625)&amp;",")+1,200))&amp;",")-1)))=2,UPPER(TRIM(LEFT(TRIM(MID(TRIM(Applications!D1625),FIND(",",TRIM(Applications!D1625)&amp;",")+1,200)),FIND(",",TRIM(MID(TRIM(Applications!D1625),FIND(",",TRIM(Applications!D1625)&amp;",")+1,200))&amp;",")-1))),IFERROR(VLOOKUP(LOWER(TRIM(LEFT(TRIM(MID(TRIM(Applications!D1625),FIND(",",TRIM(Applications!D1625)&amp;",")+1,200)),FIND(",",TRIM(MID(TRIM(Applications!D1625),FIND(",",TRIM(Applications!D1625)&amp;",")+1,200))&amp;",")-1))),$U$2:$V$67,2,FALSE),"")))</f>
        <v/>
      </c>
      <c r="O1625" s="26">
        <f>IF(M1625="","",IF(N1625="",M1625,M1625&amp;", "&amp;N1625))</f>
        <v/>
      </c>
      <c r="P1625" s="26">
        <f>IF(O1625="","",IF(COUNTIF(O$2:O1625,O1625)=1,COUNTIF(O$2:O$2000,O1625)+(2001-ROW())/100000,""))</f>
        <v/>
      </c>
    </row>
    <row r="1626">
      <c r="A1626" s="26">
        <f>IF(AND(ISNUMBER(Applications!A1626),ISNUMBER(Applications!M1626),OR(UPPER(TRIM(Applications!I1626))="INTERVIEWING",UPPER(TRIM(Applications!I1626))="REJECTED",UPPER(TRIM(Applications!I1626))="OFFER")),IF(Applications!M1626&gt;=Applications!A1626,Applications!M1626-Applications!A1626,""),"")</f>
        <v/>
      </c>
      <c r="B1626" s="26">
        <f>IF(AND(D1626=1,ISNUMBER(Applications!A1626)),WEEKDAY(Applications!A1626),"")</f>
        <v/>
      </c>
      <c r="C1626" s="27">
        <f>IF(AND(D1626=1,ISNUMBER(Applications!A1626)),Applications!A1626-WEEKDAY(Applications!A1626,3),"")</f>
        <v/>
      </c>
      <c r="D1626" s="26">
        <f>IF(OR(UPPER(TRIM(Applications!I1626))="APPLIED",UPPER(TRIM(Applications!I1626))="INTERVIEWING",UPPER(TRIM(Applications!I1626))="REJECTED",UPPER(TRIM(Applications!I1626))="OFFER"),1,0)</f>
        <v/>
      </c>
      <c r="E1626" s="26">
        <f>IF(AND(ISNUMBER(Applications!M1626),OR(N(Applications!O1626)&gt;0,UPPER(TRIM(Applications!I1626))="INTERVIEWING",UPPER(TRIM(Applications!I1626))="OFFER")),Applications!M1626-WEEKDAY(Applications!M1626,3),"")</f>
        <v/>
      </c>
      <c r="F1626" s="26">
        <f>IF(AND(UPPER(TRIM(Applications!I1626))="SKIPPED",ISNUMBER(Applications!A1626)),Applications!A1626-WEEKDAY(Applications!A1626,3),"")</f>
        <v/>
      </c>
      <c r="G1626" s="26">
        <f>IF(AND(UPPER(TRIM(Applications!I1626))="BOOKMARKED",ISNUMBER(Applications!A1626)),Applications!A1626-WEEKDAY(Applications!A1626,3),"")</f>
        <v/>
      </c>
      <c r="H1626" s="26">
        <f>IF(AND(UPPER(TRIM(Applications!I1626))="NOT APPLIED",ISNUMBER(Applications!A1626)),Applications!A1626-WEEKDAY(Applications!A1626,3),"")</f>
        <v/>
      </c>
      <c r="I1626" s="26">
        <f>IF(AND(UPPER(TRIM(Applications!I1626))="REJECTED",ISNUMBER(Applications!M1626)),Applications!M1626-WEEKDAY(Applications!M1626,3),"")</f>
        <v/>
      </c>
      <c r="J1626" s="26">
        <f>IF(AND(UPPER(TRIM(Applications!I1626))="OFFER",ISNUMBER(Applications!M1626)),Applications!M1626-WEEKDAY(Applications!M1626,3),"")</f>
        <v/>
      </c>
      <c r="K1626" s="26">
        <f>IF(TRIM(Applications!J1626)="","",IFERROR(LOOKUP(2,1/ISNUMBER(SEARCH($R$2:$R$25,Applications!J1626)),$S$2:$S$25),""))</f>
        <v/>
      </c>
      <c r="L1626" s="26">
        <f>IF(K1626="","",IF(COUNTIF(K$2:K1626,K1626)=1,COUNTIF(K$2:K$2000,K1626)+(2001-ROW())/100000,""))</f>
        <v/>
      </c>
      <c r="M1626" s="26">
        <f>IF(TRIM(Applications!D1626)="","",TRIM(LEFT(TRIM(Applications!D1626),FIND(",",TRIM(Applications!D1626)&amp;",")-1)))</f>
        <v/>
      </c>
      <c r="N1626" s="26">
        <f>IF(M1626="","",IF(LEN(TRIM(LEFT(TRIM(MID(TRIM(Applications!D1626),FIND(",",TRIM(Applications!D1626)&amp;",")+1,200)),FIND(",",TRIM(MID(TRIM(Applications!D1626),FIND(",",TRIM(Applications!D1626)&amp;",")+1,200))&amp;",")-1)))=2,UPPER(TRIM(LEFT(TRIM(MID(TRIM(Applications!D1626),FIND(",",TRIM(Applications!D1626)&amp;",")+1,200)),FIND(",",TRIM(MID(TRIM(Applications!D1626),FIND(",",TRIM(Applications!D1626)&amp;",")+1,200))&amp;",")-1))),IFERROR(VLOOKUP(LOWER(TRIM(LEFT(TRIM(MID(TRIM(Applications!D1626),FIND(",",TRIM(Applications!D1626)&amp;",")+1,200)),FIND(",",TRIM(MID(TRIM(Applications!D1626),FIND(",",TRIM(Applications!D1626)&amp;",")+1,200))&amp;",")-1))),$U$2:$V$67,2,FALSE),"")))</f>
        <v/>
      </c>
      <c r="O1626" s="26">
        <f>IF(M1626="","",IF(N1626="",M1626,M1626&amp;", "&amp;N1626))</f>
        <v/>
      </c>
      <c r="P1626" s="26">
        <f>IF(O1626="","",IF(COUNTIF(O$2:O1626,O1626)=1,COUNTIF(O$2:O$2000,O1626)+(2001-ROW())/100000,""))</f>
        <v/>
      </c>
    </row>
    <row r="1627">
      <c r="A1627" s="26">
        <f>IF(AND(ISNUMBER(Applications!A1627),ISNUMBER(Applications!M1627),OR(UPPER(TRIM(Applications!I1627))="INTERVIEWING",UPPER(TRIM(Applications!I1627))="REJECTED",UPPER(TRIM(Applications!I1627))="OFFER")),IF(Applications!M1627&gt;=Applications!A1627,Applications!M1627-Applications!A1627,""),"")</f>
        <v/>
      </c>
      <c r="B1627" s="26">
        <f>IF(AND(D1627=1,ISNUMBER(Applications!A1627)),WEEKDAY(Applications!A1627),"")</f>
        <v/>
      </c>
      <c r="C1627" s="27">
        <f>IF(AND(D1627=1,ISNUMBER(Applications!A1627)),Applications!A1627-WEEKDAY(Applications!A1627,3),"")</f>
        <v/>
      </c>
      <c r="D1627" s="26">
        <f>IF(OR(UPPER(TRIM(Applications!I1627))="APPLIED",UPPER(TRIM(Applications!I1627))="INTERVIEWING",UPPER(TRIM(Applications!I1627))="REJECTED",UPPER(TRIM(Applications!I1627))="OFFER"),1,0)</f>
        <v/>
      </c>
      <c r="E1627" s="26">
        <f>IF(AND(ISNUMBER(Applications!M1627),OR(N(Applications!O1627)&gt;0,UPPER(TRIM(Applications!I1627))="INTERVIEWING",UPPER(TRIM(Applications!I1627))="OFFER")),Applications!M1627-WEEKDAY(Applications!M1627,3),"")</f>
        <v/>
      </c>
      <c r="F1627" s="26">
        <f>IF(AND(UPPER(TRIM(Applications!I1627))="SKIPPED",ISNUMBER(Applications!A1627)),Applications!A1627-WEEKDAY(Applications!A1627,3),"")</f>
        <v/>
      </c>
      <c r="G1627" s="26">
        <f>IF(AND(UPPER(TRIM(Applications!I1627))="BOOKMARKED",ISNUMBER(Applications!A1627)),Applications!A1627-WEEKDAY(Applications!A1627,3),"")</f>
        <v/>
      </c>
      <c r="H1627" s="26">
        <f>IF(AND(UPPER(TRIM(Applications!I1627))="NOT APPLIED",ISNUMBER(Applications!A1627)),Applications!A1627-WEEKDAY(Applications!A1627,3),"")</f>
        <v/>
      </c>
      <c r="I1627" s="26">
        <f>IF(AND(UPPER(TRIM(Applications!I1627))="REJECTED",ISNUMBER(Applications!M1627)),Applications!M1627-WEEKDAY(Applications!M1627,3),"")</f>
        <v/>
      </c>
      <c r="J1627" s="26">
        <f>IF(AND(UPPER(TRIM(Applications!I1627))="OFFER",ISNUMBER(Applications!M1627)),Applications!M1627-WEEKDAY(Applications!M1627,3),"")</f>
        <v/>
      </c>
      <c r="K1627" s="26">
        <f>IF(TRIM(Applications!J1627)="","",IFERROR(LOOKUP(2,1/ISNUMBER(SEARCH($R$2:$R$25,Applications!J1627)),$S$2:$S$25),""))</f>
        <v/>
      </c>
      <c r="L1627" s="26">
        <f>IF(K1627="","",IF(COUNTIF(K$2:K1627,K1627)=1,COUNTIF(K$2:K$2000,K1627)+(2001-ROW())/100000,""))</f>
        <v/>
      </c>
      <c r="M1627" s="26">
        <f>IF(TRIM(Applications!D1627)="","",TRIM(LEFT(TRIM(Applications!D1627),FIND(",",TRIM(Applications!D1627)&amp;",")-1)))</f>
        <v/>
      </c>
      <c r="N1627" s="26">
        <f>IF(M1627="","",IF(LEN(TRIM(LEFT(TRIM(MID(TRIM(Applications!D1627),FIND(",",TRIM(Applications!D1627)&amp;",")+1,200)),FIND(",",TRIM(MID(TRIM(Applications!D1627),FIND(",",TRIM(Applications!D1627)&amp;",")+1,200))&amp;",")-1)))=2,UPPER(TRIM(LEFT(TRIM(MID(TRIM(Applications!D1627),FIND(",",TRIM(Applications!D1627)&amp;",")+1,200)),FIND(",",TRIM(MID(TRIM(Applications!D1627),FIND(",",TRIM(Applications!D1627)&amp;",")+1,200))&amp;",")-1))),IFERROR(VLOOKUP(LOWER(TRIM(LEFT(TRIM(MID(TRIM(Applications!D1627),FIND(",",TRIM(Applications!D1627)&amp;",")+1,200)),FIND(",",TRIM(MID(TRIM(Applications!D1627),FIND(",",TRIM(Applications!D1627)&amp;",")+1,200))&amp;",")-1))),$U$2:$V$67,2,FALSE),"")))</f>
        <v/>
      </c>
      <c r="O1627" s="26">
        <f>IF(M1627="","",IF(N1627="",M1627,M1627&amp;", "&amp;N1627))</f>
        <v/>
      </c>
      <c r="P1627" s="26">
        <f>IF(O1627="","",IF(COUNTIF(O$2:O1627,O1627)=1,COUNTIF(O$2:O$2000,O1627)+(2001-ROW())/100000,""))</f>
        <v/>
      </c>
    </row>
    <row r="1628">
      <c r="A1628" s="26">
        <f>IF(AND(ISNUMBER(Applications!A1628),ISNUMBER(Applications!M1628),OR(UPPER(TRIM(Applications!I1628))="INTERVIEWING",UPPER(TRIM(Applications!I1628))="REJECTED",UPPER(TRIM(Applications!I1628))="OFFER")),IF(Applications!M1628&gt;=Applications!A1628,Applications!M1628-Applications!A1628,""),"")</f>
        <v/>
      </c>
      <c r="B1628" s="26">
        <f>IF(AND(D1628=1,ISNUMBER(Applications!A1628)),WEEKDAY(Applications!A1628),"")</f>
        <v/>
      </c>
      <c r="C1628" s="27">
        <f>IF(AND(D1628=1,ISNUMBER(Applications!A1628)),Applications!A1628-WEEKDAY(Applications!A1628,3),"")</f>
        <v/>
      </c>
      <c r="D1628" s="26">
        <f>IF(OR(UPPER(TRIM(Applications!I1628))="APPLIED",UPPER(TRIM(Applications!I1628))="INTERVIEWING",UPPER(TRIM(Applications!I1628))="REJECTED",UPPER(TRIM(Applications!I1628))="OFFER"),1,0)</f>
        <v/>
      </c>
      <c r="E1628" s="26">
        <f>IF(AND(ISNUMBER(Applications!M1628),OR(N(Applications!O1628)&gt;0,UPPER(TRIM(Applications!I1628))="INTERVIEWING",UPPER(TRIM(Applications!I1628))="OFFER")),Applications!M1628-WEEKDAY(Applications!M1628,3),"")</f>
        <v/>
      </c>
      <c r="F1628" s="26">
        <f>IF(AND(UPPER(TRIM(Applications!I1628))="SKIPPED",ISNUMBER(Applications!A1628)),Applications!A1628-WEEKDAY(Applications!A1628,3),"")</f>
        <v/>
      </c>
      <c r="G1628" s="26">
        <f>IF(AND(UPPER(TRIM(Applications!I1628))="BOOKMARKED",ISNUMBER(Applications!A1628)),Applications!A1628-WEEKDAY(Applications!A1628,3),"")</f>
        <v/>
      </c>
      <c r="H1628" s="26">
        <f>IF(AND(UPPER(TRIM(Applications!I1628))="NOT APPLIED",ISNUMBER(Applications!A1628)),Applications!A1628-WEEKDAY(Applications!A1628,3),"")</f>
        <v/>
      </c>
      <c r="I1628" s="26">
        <f>IF(AND(UPPER(TRIM(Applications!I1628))="REJECTED",ISNUMBER(Applications!M1628)),Applications!M1628-WEEKDAY(Applications!M1628,3),"")</f>
        <v/>
      </c>
      <c r="J1628" s="26">
        <f>IF(AND(UPPER(TRIM(Applications!I1628))="OFFER",ISNUMBER(Applications!M1628)),Applications!M1628-WEEKDAY(Applications!M1628,3),"")</f>
        <v/>
      </c>
      <c r="K1628" s="26">
        <f>IF(TRIM(Applications!J1628)="","",IFERROR(LOOKUP(2,1/ISNUMBER(SEARCH($R$2:$R$25,Applications!J1628)),$S$2:$S$25),""))</f>
        <v/>
      </c>
      <c r="L1628" s="26">
        <f>IF(K1628="","",IF(COUNTIF(K$2:K1628,K1628)=1,COUNTIF(K$2:K$2000,K1628)+(2001-ROW())/100000,""))</f>
        <v/>
      </c>
      <c r="M1628" s="26">
        <f>IF(TRIM(Applications!D1628)="","",TRIM(LEFT(TRIM(Applications!D1628),FIND(",",TRIM(Applications!D1628)&amp;",")-1)))</f>
        <v/>
      </c>
      <c r="N1628" s="26">
        <f>IF(M1628="","",IF(LEN(TRIM(LEFT(TRIM(MID(TRIM(Applications!D1628),FIND(",",TRIM(Applications!D1628)&amp;",")+1,200)),FIND(",",TRIM(MID(TRIM(Applications!D1628),FIND(",",TRIM(Applications!D1628)&amp;",")+1,200))&amp;",")-1)))=2,UPPER(TRIM(LEFT(TRIM(MID(TRIM(Applications!D1628),FIND(",",TRIM(Applications!D1628)&amp;",")+1,200)),FIND(",",TRIM(MID(TRIM(Applications!D1628),FIND(",",TRIM(Applications!D1628)&amp;",")+1,200))&amp;",")-1))),IFERROR(VLOOKUP(LOWER(TRIM(LEFT(TRIM(MID(TRIM(Applications!D1628),FIND(",",TRIM(Applications!D1628)&amp;",")+1,200)),FIND(",",TRIM(MID(TRIM(Applications!D1628),FIND(",",TRIM(Applications!D1628)&amp;",")+1,200))&amp;",")-1))),$U$2:$V$67,2,FALSE),"")))</f>
        <v/>
      </c>
      <c r="O1628" s="26">
        <f>IF(M1628="","",IF(N1628="",M1628,M1628&amp;", "&amp;N1628))</f>
        <v/>
      </c>
      <c r="P1628" s="26">
        <f>IF(O1628="","",IF(COUNTIF(O$2:O1628,O1628)=1,COUNTIF(O$2:O$2000,O1628)+(2001-ROW())/100000,""))</f>
        <v/>
      </c>
    </row>
    <row r="1629">
      <c r="A1629" s="26">
        <f>IF(AND(ISNUMBER(Applications!A1629),ISNUMBER(Applications!M1629),OR(UPPER(TRIM(Applications!I1629))="INTERVIEWING",UPPER(TRIM(Applications!I1629))="REJECTED",UPPER(TRIM(Applications!I1629))="OFFER")),IF(Applications!M1629&gt;=Applications!A1629,Applications!M1629-Applications!A1629,""),"")</f>
        <v/>
      </c>
      <c r="B1629" s="26">
        <f>IF(AND(D1629=1,ISNUMBER(Applications!A1629)),WEEKDAY(Applications!A1629),"")</f>
        <v/>
      </c>
      <c r="C1629" s="27">
        <f>IF(AND(D1629=1,ISNUMBER(Applications!A1629)),Applications!A1629-WEEKDAY(Applications!A1629,3),"")</f>
        <v/>
      </c>
      <c r="D1629" s="26">
        <f>IF(OR(UPPER(TRIM(Applications!I1629))="APPLIED",UPPER(TRIM(Applications!I1629))="INTERVIEWING",UPPER(TRIM(Applications!I1629))="REJECTED",UPPER(TRIM(Applications!I1629))="OFFER"),1,0)</f>
        <v/>
      </c>
      <c r="E1629" s="26">
        <f>IF(AND(ISNUMBER(Applications!M1629),OR(N(Applications!O1629)&gt;0,UPPER(TRIM(Applications!I1629))="INTERVIEWING",UPPER(TRIM(Applications!I1629))="OFFER")),Applications!M1629-WEEKDAY(Applications!M1629,3),"")</f>
        <v/>
      </c>
      <c r="F1629" s="26">
        <f>IF(AND(UPPER(TRIM(Applications!I1629))="SKIPPED",ISNUMBER(Applications!A1629)),Applications!A1629-WEEKDAY(Applications!A1629,3),"")</f>
        <v/>
      </c>
      <c r="G1629" s="26">
        <f>IF(AND(UPPER(TRIM(Applications!I1629))="BOOKMARKED",ISNUMBER(Applications!A1629)),Applications!A1629-WEEKDAY(Applications!A1629,3),"")</f>
        <v/>
      </c>
      <c r="H1629" s="26">
        <f>IF(AND(UPPER(TRIM(Applications!I1629))="NOT APPLIED",ISNUMBER(Applications!A1629)),Applications!A1629-WEEKDAY(Applications!A1629,3),"")</f>
        <v/>
      </c>
      <c r="I1629" s="26">
        <f>IF(AND(UPPER(TRIM(Applications!I1629))="REJECTED",ISNUMBER(Applications!M1629)),Applications!M1629-WEEKDAY(Applications!M1629,3),"")</f>
        <v/>
      </c>
      <c r="J1629" s="26">
        <f>IF(AND(UPPER(TRIM(Applications!I1629))="OFFER",ISNUMBER(Applications!M1629)),Applications!M1629-WEEKDAY(Applications!M1629,3),"")</f>
        <v/>
      </c>
      <c r="K1629" s="26">
        <f>IF(TRIM(Applications!J1629)="","",IFERROR(LOOKUP(2,1/ISNUMBER(SEARCH($R$2:$R$25,Applications!J1629)),$S$2:$S$25),""))</f>
        <v/>
      </c>
      <c r="L1629" s="26">
        <f>IF(K1629="","",IF(COUNTIF(K$2:K1629,K1629)=1,COUNTIF(K$2:K$2000,K1629)+(2001-ROW())/100000,""))</f>
        <v/>
      </c>
      <c r="M1629" s="26">
        <f>IF(TRIM(Applications!D1629)="","",TRIM(LEFT(TRIM(Applications!D1629),FIND(",",TRIM(Applications!D1629)&amp;",")-1)))</f>
        <v/>
      </c>
      <c r="N1629" s="26">
        <f>IF(M1629="","",IF(LEN(TRIM(LEFT(TRIM(MID(TRIM(Applications!D1629),FIND(",",TRIM(Applications!D1629)&amp;",")+1,200)),FIND(",",TRIM(MID(TRIM(Applications!D1629),FIND(",",TRIM(Applications!D1629)&amp;",")+1,200))&amp;",")-1)))=2,UPPER(TRIM(LEFT(TRIM(MID(TRIM(Applications!D1629),FIND(",",TRIM(Applications!D1629)&amp;",")+1,200)),FIND(",",TRIM(MID(TRIM(Applications!D1629),FIND(",",TRIM(Applications!D1629)&amp;",")+1,200))&amp;",")-1))),IFERROR(VLOOKUP(LOWER(TRIM(LEFT(TRIM(MID(TRIM(Applications!D1629),FIND(",",TRIM(Applications!D1629)&amp;",")+1,200)),FIND(",",TRIM(MID(TRIM(Applications!D1629),FIND(",",TRIM(Applications!D1629)&amp;",")+1,200))&amp;",")-1))),$U$2:$V$67,2,FALSE),"")))</f>
        <v/>
      </c>
      <c r="O1629" s="26">
        <f>IF(M1629="","",IF(N1629="",M1629,M1629&amp;", "&amp;N1629))</f>
        <v/>
      </c>
      <c r="P1629" s="26">
        <f>IF(O1629="","",IF(COUNTIF(O$2:O1629,O1629)=1,COUNTIF(O$2:O$2000,O1629)+(2001-ROW())/100000,""))</f>
        <v/>
      </c>
    </row>
    <row r="1630">
      <c r="A1630" s="26">
        <f>IF(AND(ISNUMBER(Applications!A1630),ISNUMBER(Applications!M1630),OR(UPPER(TRIM(Applications!I1630))="INTERVIEWING",UPPER(TRIM(Applications!I1630))="REJECTED",UPPER(TRIM(Applications!I1630))="OFFER")),IF(Applications!M1630&gt;=Applications!A1630,Applications!M1630-Applications!A1630,""),"")</f>
        <v/>
      </c>
      <c r="B1630" s="26">
        <f>IF(AND(D1630=1,ISNUMBER(Applications!A1630)),WEEKDAY(Applications!A1630),"")</f>
        <v/>
      </c>
      <c r="C1630" s="27">
        <f>IF(AND(D1630=1,ISNUMBER(Applications!A1630)),Applications!A1630-WEEKDAY(Applications!A1630,3),"")</f>
        <v/>
      </c>
      <c r="D1630" s="26">
        <f>IF(OR(UPPER(TRIM(Applications!I1630))="APPLIED",UPPER(TRIM(Applications!I1630))="INTERVIEWING",UPPER(TRIM(Applications!I1630))="REJECTED",UPPER(TRIM(Applications!I1630))="OFFER"),1,0)</f>
        <v/>
      </c>
      <c r="E1630" s="26">
        <f>IF(AND(ISNUMBER(Applications!M1630),OR(N(Applications!O1630)&gt;0,UPPER(TRIM(Applications!I1630))="INTERVIEWING",UPPER(TRIM(Applications!I1630))="OFFER")),Applications!M1630-WEEKDAY(Applications!M1630,3),"")</f>
        <v/>
      </c>
      <c r="F1630" s="26">
        <f>IF(AND(UPPER(TRIM(Applications!I1630))="SKIPPED",ISNUMBER(Applications!A1630)),Applications!A1630-WEEKDAY(Applications!A1630,3),"")</f>
        <v/>
      </c>
      <c r="G1630" s="26">
        <f>IF(AND(UPPER(TRIM(Applications!I1630))="BOOKMARKED",ISNUMBER(Applications!A1630)),Applications!A1630-WEEKDAY(Applications!A1630,3),"")</f>
        <v/>
      </c>
      <c r="H1630" s="26">
        <f>IF(AND(UPPER(TRIM(Applications!I1630))="NOT APPLIED",ISNUMBER(Applications!A1630)),Applications!A1630-WEEKDAY(Applications!A1630,3),"")</f>
        <v/>
      </c>
      <c r="I1630" s="26">
        <f>IF(AND(UPPER(TRIM(Applications!I1630))="REJECTED",ISNUMBER(Applications!M1630)),Applications!M1630-WEEKDAY(Applications!M1630,3),"")</f>
        <v/>
      </c>
      <c r="J1630" s="26">
        <f>IF(AND(UPPER(TRIM(Applications!I1630))="OFFER",ISNUMBER(Applications!M1630)),Applications!M1630-WEEKDAY(Applications!M1630,3),"")</f>
        <v/>
      </c>
      <c r="K1630" s="26">
        <f>IF(TRIM(Applications!J1630)="","",IFERROR(LOOKUP(2,1/ISNUMBER(SEARCH($R$2:$R$25,Applications!J1630)),$S$2:$S$25),""))</f>
        <v/>
      </c>
      <c r="L1630" s="26">
        <f>IF(K1630="","",IF(COUNTIF(K$2:K1630,K1630)=1,COUNTIF(K$2:K$2000,K1630)+(2001-ROW())/100000,""))</f>
        <v/>
      </c>
      <c r="M1630" s="26">
        <f>IF(TRIM(Applications!D1630)="","",TRIM(LEFT(TRIM(Applications!D1630),FIND(",",TRIM(Applications!D1630)&amp;",")-1)))</f>
        <v/>
      </c>
      <c r="N1630" s="26">
        <f>IF(M1630="","",IF(LEN(TRIM(LEFT(TRIM(MID(TRIM(Applications!D1630),FIND(",",TRIM(Applications!D1630)&amp;",")+1,200)),FIND(",",TRIM(MID(TRIM(Applications!D1630),FIND(",",TRIM(Applications!D1630)&amp;",")+1,200))&amp;",")-1)))=2,UPPER(TRIM(LEFT(TRIM(MID(TRIM(Applications!D1630),FIND(",",TRIM(Applications!D1630)&amp;",")+1,200)),FIND(",",TRIM(MID(TRIM(Applications!D1630),FIND(",",TRIM(Applications!D1630)&amp;",")+1,200))&amp;",")-1))),IFERROR(VLOOKUP(LOWER(TRIM(LEFT(TRIM(MID(TRIM(Applications!D1630),FIND(",",TRIM(Applications!D1630)&amp;",")+1,200)),FIND(",",TRIM(MID(TRIM(Applications!D1630),FIND(",",TRIM(Applications!D1630)&amp;",")+1,200))&amp;",")-1))),$U$2:$V$67,2,FALSE),"")))</f>
        <v/>
      </c>
      <c r="O1630" s="26">
        <f>IF(M1630="","",IF(N1630="",M1630,M1630&amp;", "&amp;N1630))</f>
        <v/>
      </c>
      <c r="P1630" s="26">
        <f>IF(O1630="","",IF(COUNTIF(O$2:O1630,O1630)=1,COUNTIF(O$2:O$2000,O1630)+(2001-ROW())/100000,""))</f>
        <v/>
      </c>
    </row>
    <row r="1631">
      <c r="A1631" s="26">
        <f>IF(AND(ISNUMBER(Applications!A1631),ISNUMBER(Applications!M1631),OR(UPPER(TRIM(Applications!I1631))="INTERVIEWING",UPPER(TRIM(Applications!I1631))="REJECTED",UPPER(TRIM(Applications!I1631))="OFFER")),IF(Applications!M1631&gt;=Applications!A1631,Applications!M1631-Applications!A1631,""),"")</f>
        <v/>
      </c>
      <c r="B1631" s="26">
        <f>IF(AND(D1631=1,ISNUMBER(Applications!A1631)),WEEKDAY(Applications!A1631),"")</f>
        <v/>
      </c>
      <c r="C1631" s="27">
        <f>IF(AND(D1631=1,ISNUMBER(Applications!A1631)),Applications!A1631-WEEKDAY(Applications!A1631,3),"")</f>
        <v/>
      </c>
      <c r="D1631" s="26">
        <f>IF(OR(UPPER(TRIM(Applications!I1631))="APPLIED",UPPER(TRIM(Applications!I1631))="INTERVIEWING",UPPER(TRIM(Applications!I1631))="REJECTED",UPPER(TRIM(Applications!I1631))="OFFER"),1,0)</f>
        <v/>
      </c>
      <c r="E1631" s="26">
        <f>IF(AND(ISNUMBER(Applications!M1631),OR(N(Applications!O1631)&gt;0,UPPER(TRIM(Applications!I1631))="INTERVIEWING",UPPER(TRIM(Applications!I1631))="OFFER")),Applications!M1631-WEEKDAY(Applications!M1631,3),"")</f>
        <v/>
      </c>
      <c r="F1631" s="26">
        <f>IF(AND(UPPER(TRIM(Applications!I1631))="SKIPPED",ISNUMBER(Applications!A1631)),Applications!A1631-WEEKDAY(Applications!A1631,3),"")</f>
        <v/>
      </c>
      <c r="G1631" s="26">
        <f>IF(AND(UPPER(TRIM(Applications!I1631))="BOOKMARKED",ISNUMBER(Applications!A1631)),Applications!A1631-WEEKDAY(Applications!A1631,3),"")</f>
        <v/>
      </c>
      <c r="H1631" s="26">
        <f>IF(AND(UPPER(TRIM(Applications!I1631))="NOT APPLIED",ISNUMBER(Applications!A1631)),Applications!A1631-WEEKDAY(Applications!A1631,3),"")</f>
        <v/>
      </c>
      <c r="I1631" s="26">
        <f>IF(AND(UPPER(TRIM(Applications!I1631))="REJECTED",ISNUMBER(Applications!M1631)),Applications!M1631-WEEKDAY(Applications!M1631,3),"")</f>
        <v/>
      </c>
      <c r="J1631" s="26">
        <f>IF(AND(UPPER(TRIM(Applications!I1631))="OFFER",ISNUMBER(Applications!M1631)),Applications!M1631-WEEKDAY(Applications!M1631,3),"")</f>
        <v/>
      </c>
      <c r="K1631" s="26">
        <f>IF(TRIM(Applications!J1631)="","",IFERROR(LOOKUP(2,1/ISNUMBER(SEARCH($R$2:$R$25,Applications!J1631)),$S$2:$S$25),""))</f>
        <v/>
      </c>
      <c r="L1631" s="26">
        <f>IF(K1631="","",IF(COUNTIF(K$2:K1631,K1631)=1,COUNTIF(K$2:K$2000,K1631)+(2001-ROW())/100000,""))</f>
        <v/>
      </c>
      <c r="M1631" s="26">
        <f>IF(TRIM(Applications!D1631)="","",TRIM(LEFT(TRIM(Applications!D1631),FIND(",",TRIM(Applications!D1631)&amp;",")-1)))</f>
        <v/>
      </c>
      <c r="N1631" s="26">
        <f>IF(M1631="","",IF(LEN(TRIM(LEFT(TRIM(MID(TRIM(Applications!D1631),FIND(",",TRIM(Applications!D1631)&amp;",")+1,200)),FIND(",",TRIM(MID(TRIM(Applications!D1631),FIND(",",TRIM(Applications!D1631)&amp;",")+1,200))&amp;",")-1)))=2,UPPER(TRIM(LEFT(TRIM(MID(TRIM(Applications!D1631),FIND(",",TRIM(Applications!D1631)&amp;",")+1,200)),FIND(",",TRIM(MID(TRIM(Applications!D1631),FIND(",",TRIM(Applications!D1631)&amp;",")+1,200))&amp;",")-1))),IFERROR(VLOOKUP(LOWER(TRIM(LEFT(TRIM(MID(TRIM(Applications!D1631),FIND(",",TRIM(Applications!D1631)&amp;",")+1,200)),FIND(",",TRIM(MID(TRIM(Applications!D1631),FIND(",",TRIM(Applications!D1631)&amp;",")+1,200))&amp;",")-1))),$U$2:$V$67,2,FALSE),"")))</f>
        <v/>
      </c>
      <c r="O1631" s="26">
        <f>IF(M1631="","",IF(N1631="",M1631,M1631&amp;", "&amp;N1631))</f>
        <v/>
      </c>
      <c r="P1631" s="26">
        <f>IF(O1631="","",IF(COUNTIF(O$2:O1631,O1631)=1,COUNTIF(O$2:O$2000,O1631)+(2001-ROW())/100000,""))</f>
        <v/>
      </c>
    </row>
    <row r="1632">
      <c r="A1632" s="26">
        <f>IF(AND(ISNUMBER(Applications!A1632),ISNUMBER(Applications!M1632),OR(UPPER(TRIM(Applications!I1632))="INTERVIEWING",UPPER(TRIM(Applications!I1632))="REJECTED",UPPER(TRIM(Applications!I1632))="OFFER")),IF(Applications!M1632&gt;=Applications!A1632,Applications!M1632-Applications!A1632,""),"")</f>
        <v/>
      </c>
      <c r="B1632" s="26">
        <f>IF(AND(D1632=1,ISNUMBER(Applications!A1632)),WEEKDAY(Applications!A1632),"")</f>
        <v/>
      </c>
      <c r="C1632" s="27">
        <f>IF(AND(D1632=1,ISNUMBER(Applications!A1632)),Applications!A1632-WEEKDAY(Applications!A1632,3),"")</f>
        <v/>
      </c>
      <c r="D1632" s="26">
        <f>IF(OR(UPPER(TRIM(Applications!I1632))="APPLIED",UPPER(TRIM(Applications!I1632))="INTERVIEWING",UPPER(TRIM(Applications!I1632))="REJECTED",UPPER(TRIM(Applications!I1632))="OFFER"),1,0)</f>
        <v/>
      </c>
      <c r="E1632" s="26">
        <f>IF(AND(ISNUMBER(Applications!M1632),OR(N(Applications!O1632)&gt;0,UPPER(TRIM(Applications!I1632))="INTERVIEWING",UPPER(TRIM(Applications!I1632))="OFFER")),Applications!M1632-WEEKDAY(Applications!M1632,3),"")</f>
        <v/>
      </c>
      <c r="F1632" s="26">
        <f>IF(AND(UPPER(TRIM(Applications!I1632))="SKIPPED",ISNUMBER(Applications!A1632)),Applications!A1632-WEEKDAY(Applications!A1632,3),"")</f>
        <v/>
      </c>
      <c r="G1632" s="26">
        <f>IF(AND(UPPER(TRIM(Applications!I1632))="BOOKMARKED",ISNUMBER(Applications!A1632)),Applications!A1632-WEEKDAY(Applications!A1632,3),"")</f>
        <v/>
      </c>
      <c r="H1632" s="26">
        <f>IF(AND(UPPER(TRIM(Applications!I1632))="NOT APPLIED",ISNUMBER(Applications!A1632)),Applications!A1632-WEEKDAY(Applications!A1632,3),"")</f>
        <v/>
      </c>
      <c r="I1632" s="26">
        <f>IF(AND(UPPER(TRIM(Applications!I1632))="REJECTED",ISNUMBER(Applications!M1632)),Applications!M1632-WEEKDAY(Applications!M1632,3),"")</f>
        <v/>
      </c>
      <c r="J1632" s="26">
        <f>IF(AND(UPPER(TRIM(Applications!I1632))="OFFER",ISNUMBER(Applications!M1632)),Applications!M1632-WEEKDAY(Applications!M1632,3),"")</f>
        <v/>
      </c>
      <c r="K1632" s="26">
        <f>IF(TRIM(Applications!J1632)="","",IFERROR(LOOKUP(2,1/ISNUMBER(SEARCH($R$2:$R$25,Applications!J1632)),$S$2:$S$25),""))</f>
        <v/>
      </c>
      <c r="L1632" s="26">
        <f>IF(K1632="","",IF(COUNTIF(K$2:K1632,K1632)=1,COUNTIF(K$2:K$2000,K1632)+(2001-ROW())/100000,""))</f>
        <v/>
      </c>
      <c r="M1632" s="26">
        <f>IF(TRIM(Applications!D1632)="","",TRIM(LEFT(TRIM(Applications!D1632),FIND(",",TRIM(Applications!D1632)&amp;",")-1)))</f>
        <v/>
      </c>
      <c r="N1632" s="26">
        <f>IF(M1632="","",IF(LEN(TRIM(LEFT(TRIM(MID(TRIM(Applications!D1632),FIND(",",TRIM(Applications!D1632)&amp;",")+1,200)),FIND(",",TRIM(MID(TRIM(Applications!D1632),FIND(",",TRIM(Applications!D1632)&amp;",")+1,200))&amp;",")-1)))=2,UPPER(TRIM(LEFT(TRIM(MID(TRIM(Applications!D1632),FIND(",",TRIM(Applications!D1632)&amp;",")+1,200)),FIND(",",TRIM(MID(TRIM(Applications!D1632),FIND(",",TRIM(Applications!D1632)&amp;",")+1,200))&amp;",")-1))),IFERROR(VLOOKUP(LOWER(TRIM(LEFT(TRIM(MID(TRIM(Applications!D1632),FIND(",",TRIM(Applications!D1632)&amp;",")+1,200)),FIND(",",TRIM(MID(TRIM(Applications!D1632),FIND(",",TRIM(Applications!D1632)&amp;",")+1,200))&amp;",")-1))),$U$2:$V$67,2,FALSE),"")))</f>
        <v/>
      </c>
      <c r="O1632" s="26">
        <f>IF(M1632="","",IF(N1632="",M1632,M1632&amp;", "&amp;N1632))</f>
        <v/>
      </c>
      <c r="P1632" s="26">
        <f>IF(O1632="","",IF(COUNTIF(O$2:O1632,O1632)=1,COUNTIF(O$2:O$2000,O1632)+(2001-ROW())/100000,""))</f>
        <v/>
      </c>
    </row>
    <row r="1633">
      <c r="A1633" s="26">
        <f>IF(AND(ISNUMBER(Applications!A1633),ISNUMBER(Applications!M1633),OR(UPPER(TRIM(Applications!I1633))="INTERVIEWING",UPPER(TRIM(Applications!I1633))="REJECTED",UPPER(TRIM(Applications!I1633))="OFFER")),IF(Applications!M1633&gt;=Applications!A1633,Applications!M1633-Applications!A1633,""),"")</f>
        <v/>
      </c>
      <c r="B1633" s="26">
        <f>IF(AND(D1633=1,ISNUMBER(Applications!A1633)),WEEKDAY(Applications!A1633),"")</f>
        <v/>
      </c>
      <c r="C1633" s="27">
        <f>IF(AND(D1633=1,ISNUMBER(Applications!A1633)),Applications!A1633-WEEKDAY(Applications!A1633,3),"")</f>
        <v/>
      </c>
      <c r="D1633" s="26">
        <f>IF(OR(UPPER(TRIM(Applications!I1633))="APPLIED",UPPER(TRIM(Applications!I1633))="INTERVIEWING",UPPER(TRIM(Applications!I1633))="REJECTED",UPPER(TRIM(Applications!I1633))="OFFER"),1,0)</f>
        <v/>
      </c>
      <c r="E1633" s="26">
        <f>IF(AND(ISNUMBER(Applications!M1633),OR(N(Applications!O1633)&gt;0,UPPER(TRIM(Applications!I1633))="INTERVIEWING",UPPER(TRIM(Applications!I1633))="OFFER")),Applications!M1633-WEEKDAY(Applications!M1633,3),"")</f>
        <v/>
      </c>
      <c r="F1633" s="26">
        <f>IF(AND(UPPER(TRIM(Applications!I1633))="SKIPPED",ISNUMBER(Applications!A1633)),Applications!A1633-WEEKDAY(Applications!A1633,3),"")</f>
        <v/>
      </c>
      <c r="G1633" s="26">
        <f>IF(AND(UPPER(TRIM(Applications!I1633))="BOOKMARKED",ISNUMBER(Applications!A1633)),Applications!A1633-WEEKDAY(Applications!A1633,3),"")</f>
        <v/>
      </c>
      <c r="H1633" s="26">
        <f>IF(AND(UPPER(TRIM(Applications!I1633))="NOT APPLIED",ISNUMBER(Applications!A1633)),Applications!A1633-WEEKDAY(Applications!A1633,3),"")</f>
        <v/>
      </c>
      <c r="I1633" s="26">
        <f>IF(AND(UPPER(TRIM(Applications!I1633))="REJECTED",ISNUMBER(Applications!M1633)),Applications!M1633-WEEKDAY(Applications!M1633,3),"")</f>
        <v/>
      </c>
      <c r="J1633" s="26">
        <f>IF(AND(UPPER(TRIM(Applications!I1633))="OFFER",ISNUMBER(Applications!M1633)),Applications!M1633-WEEKDAY(Applications!M1633,3),"")</f>
        <v/>
      </c>
      <c r="K1633" s="26">
        <f>IF(TRIM(Applications!J1633)="","",IFERROR(LOOKUP(2,1/ISNUMBER(SEARCH($R$2:$R$25,Applications!J1633)),$S$2:$S$25),""))</f>
        <v/>
      </c>
      <c r="L1633" s="26">
        <f>IF(K1633="","",IF(COUNTIF(K$2:K1633,K1633)=1,COUNTIF(K$2:K$2000,K1633)+(2001-ROW())/100000,""))</f>
        <v/>
      </c>
      <c r="M1633" s="26">
        <f>IF(TRIM(Applications!D1633)="","",TRIM(LEFT(TRIM(Applications!D1633),FIND(",",TRIM(Applications!D1633)&amp;",")-1)))</f>
        <v/>
      </c>
      <c r="N1633" s="26">
        <f>IF(M1633="","",IF(LEN(TRIM(LEFT(TRIM(MID(TRIM(Applications!D1633),FIND(",",TRIM(Applications!D1633)&amp;",")+1,200)),FIND(",",TRIM(MID(TRIM(Applications!D1633),FIND(",",TRIM(Applications!D1633)&amp;",")+1,200))&amp;",")-1)))=2,UPPER(TRIM(LEFT(TRIM(MID(TRIM(Applications!D1633),FIND(",",TRIM(Applications!D1633)&amp;",")+1,200)),FIND(",",TRIM(MID(TRIM(Applications!D1633),FIND(",",TRIM(Applications!D1633)&amp;",")+1,200))&amp;",")-1))),IFERROR(VLOOKUP(LOWER(TRIM(LEFT(TRIM(MID(TRIM(Applications!D1633),FIND(",",TRIM(Applications!D1633)&amp;",")+1,200)),FIND(",",TRIM(MID(TRIM(Applications!D1633),FIND(",",TRIM(Applications!D1633)&amp;",")+1,200))&amp;",")-1))),$U$2:$V$67,2,FALSE),"")))</f>
        <v/>
      </c>
      <c r="O1633" s="26">
        <f>IF(M1633="","",IF(N1633="",M1633,M1633&amp;", "&amp;N1633))</f>
        <v/>
      </c>
      <c r="P1633" s="26">
        <f>IF(O1633="","",IF(COUNTIF(O$2:O1633,O1633)=1,COUNTIF(O$2:O$2000,O1633)+(2001-ROW())/100000,""))</f>
        <v/>
      </c>
    </row>
    <row r="1634">
      <c r="A1634" s="26">
        <f>IF(AND(ISNUMBER(Applications!A1634),ISNUMBER(Applications!M1634),OR(UPPER(TRIM(Applications!I1634))="INTERVIEWING",UPPER(TRIM(Applications!I1634))="REJECTED",UPPER(TRIM(Applications!I1634))="OFFER")),IF(Applications!M1634&gt;=Applications!A1634,Applications!M1634-Applications!A1634,""),"")</f>
        <v/>
      </c>
      <c r="B1634" s="26">
        <f>IF(AND(D1634=1,ISNUMBER(Applications!A1634)),WEEKDAY(Applications!A1634),"")</f>
        <v/>
      </c>
      <c r="C1634" s="27">
        <f>IF(AND(D1634=1,ISNUMBER(Applications!A1634)),Applications!A1634-WEEKDAY(Applications!A1634,3),"")</f>
        <v/>
      </c>
      <c r="D1634" s="26">
        <f>IF(OR(UPPER(TRIM(Applications!I1634))="APPLIED",UPPER(TRIM(Applications!I1634))="INTERVIEWING",UPPER(TRIM(Applications!I1634))="REJECTED",UPPER(TRIM(Applications!I1634))="OFFER"),1,0)</f>
        <v/>
      </c>
      <c r="E1634" s="26">
        <f>IF(AND(ISNUMBER(Applications!M1634),OR(N(Applications!O1634)&gt;0,UPPER(TRIM(Applications!I1634))="INTERVIEWING",UPPER(TRIM(Applications!I1634))="OFFER")),Applications!M1634-WEEKDAY(Applications!M1634,3),"")</f>
        <v/>
      </c>
      <c r="F1634" s="26">
        <f>IF(AND(UPPER(TRIM(Applications!I1634))="SKIPPED",ISNUMBER(Applications!A1634)),Applications!A1634-WEEKDAY(Applications!A1634,3),"")</f>
        <v/>
      </c>
      <c r="G1634" s="26">
        <f>IF(AND(UPPER(TRIM(Applications!I1634))="BOOKMARKED",ISNUMBER(Applications!A1634)),Applications!A1634-WEEKDAY(Applications!A1634,3),"")</f>
        <v/>
      </c>
      <c r="H1634" s="26">
        <f>IF(AND(UPPER(TRIM(Applications!I1634))="NOT APPLIED",ISNUMBER(Applications!A1634)),Applications!A1634-WEEKDAY(Applications!A1634,3),"")</f>
        <v/>
      </c>
      <c r="I1634" s="26">
        <f>IF(AND(UPPER(TRIM(Applications!I1634))="REJECTED",ISNUMBER(Applications!M1634)),Applications!M1634-WEEKDAY(Applications!M1634,3),"")</f>
        <v/>
      </c>
      <c r="J1634" s="26">
        <f>IF(AND(UPPER(TRIM(Applications!I1634))="OFFER",ISNUMBER(Applications!M1634)),Applications!M1634-WEEKDAY(Applications!M1634,3),"")</f>
        <v/>
      </c>
      <c r="K1634" s="26">
        <f>IF(TRIM(Applications!J1634)="","",IFERROR(LOOKUP(2,1/ISNUMBER(SEARCH($R$2:$R$25,Applications!J1634)),$S$2:$S$25),""))</f>
        <v/>
      </c>
      <c r="L1634" s="26">
        <f>IF(K1634="","",IF(COUNTIF(K$2:K1634,K1634)=1,COUNTIF(K$2:K$2000,K1634)+(2001-ROW())/100000,""))</f>
        <v/>
      </c>
      <c r="M1634" s="26">
        <f>IF(TRIM(Applications!D1634)="","",TRIM(LEFT(TRIM(Applications!D1634),FIND(",",TRIM(Applications!D1634)&amp;",")-1)))</f>
        <v/>
      </c>
      <c r="N1634" s="26">
        <f>IF(M1634="","",IF(LEN(TRIM(LEFT(TRIM(MID(TRIM(Applications!D1634),FIND(",",TRIM(Applications!D1634)&amp;",")+1,200)),FIND(",",TRIM(MID(TRIM(Applications!D1634),FIND(",",TRIM(Applications!D1634)&amp;",")+1,200))&amp;",")-1)))=2,UPPER(TRIM(LEFT(TRIM(MID(TRIM(Applications!D1634),FIND(",",TRIM(Applications!D1634)&amp;",")+1,200)),FIND(",",TRIM(MID(TRIM(Applications!D1634),FIND(",",TRIM(Applications!D1634)&amp;",")+1,200))&amp;",")-1))),IFERROR(VLOOKUP(LOWER(TRIM(LEFT(TRIM(MID(TRIM(Applications!D1634),FIND(",",TRIM(Applications!D1634)&amp;",")+1,200)),FIND(",",TRIM(MID(TRIM(Applications!D1634),FIND(",",TRIM(Applications!D1634)&amp;",")+1,200))&amp;",")-1))),$U$2:$V$67,2,FALSE),"")))</f>
        <v/>
      </c>
      <c r="O1634" s="26">
        <f>IF(M1634="","",IF(N1634="",M1634,M1634&amp;", "&amp;N1634))</f>
        <v/>
      </c>
      <c r="P1634" s="26">
        <f>IF(O1634="","",IF(COUNTIF(O$2:O1634,O1634)=1,COUNTIF(O$2:O$2000,O1634)+(2001-ROW())/100000,""))</f>
        <v/>
      </c>
    </row>
    <row r="1635">
      <c r="A1635" s="26">
        <f>IF(AND(ISNUMBER(Applications!A1635),ISNUMBER(Applications!M1635),OR(UPPER(TRIM(Applications!I1635))="INTERVIEWING",UPPER(TRIM(Applications!I1635))="REJECTED",UPPER(TRIM(Applications!I1635))="OFFER")),IF(Applications!M1635&gt;=Applications!A1635,Applications!M1635-Applications!A1635,""),"")</f>
        <v/>
      </c>
      <c r="B1635" s="26">
        <f>IF(AND(D1635=1,ISNUMBER(Applications!A1635)),WEEKDAY(Applications!A1635),"")</f>
        <v/>
      </c>
      <c r="C1635" s="27">
        <f>IF(AND(D1635=1,ISNUMBER(Applications!A1635)),Applications!A1635-WEEKDAY(Applications!A1635,3),"")</f>
        <v/>
      </c>
      <c r="D1635" s="26">
        <f>IF(OR(UPPER(TRIM(Applications!I1635))="APPLIED",UPPER(TRIM(Applications!I1635))="INTERVIEWING",UPPER(TRIM(Applications!I1635))="REJECTED",UPPER(TRIM(Applications!I1635))="OFFER"),1,0)</f>
        <v/>
      </c>
      <c r="E1635" s="26">
        <f>IF(AND(ISNUMBER(Applications!M1635),OR(N(Applications!O1635)&gt;0,UPPER(TRIM(Applications!I1635))="INTERVIEWING",UPPER(TRIM(Applications!I1635))="OFFER")),Applications!M1635-WEEKDAY(Applications!M1635,3),"")</f>
        <v/>
      </c>
      <c r="F1635" s="26">
        <f>IF(AND(UPPER(TRIM(Applications!I1635))="SKIPPED",ISNUMBER(Applications!A1635)),Applications!A1635-WEEKDAY(Applications!A1635,3),"")</f>
        <v/>
      </c>
      <c r="G1635" s="26">
        <f>IF(AND(UPPER(TRIM(Applications!I1635))="BOOKMARKED",ISNUMBER(Applications!A1635)),Applications!A1635-WEEKDAY(Applications!A1635,3),"")</f>
        <v/>
      </c>
      <c r="H1635" s="26">
        <f>IF(AND(UPPER(TRIM(Applications!I1635))="NOT APPLIED",ISNUMBER(Applications!A1635)),Applications!A1635-WEEKDAY(Applications!A1635,3),"")</f>
        <v/>
      </c>
      <c r="I1635" s="26">
        <f>IF(AND(UPPER(TRIM(Applications!I1635))="REJECTED",ISNUMBER(Applications!M1635)),Applications!M1635-WEEKDAY(Applications!M1635,3),"")</f>
        <v/>
      </c>
      <c r="J1635" s="26">
        <f>IF(AND(UPPER(TRIM(Applications!I1635))="OFFER",ISNUMBER(Applications!M1635)),Applications!M1635-WEEKDAY(Applications!M1635,3),"")</f>
        <v/>
      </c>
      <c r="K1635" s="26">
        <f>IF(TRIM(Applications!J1635)="","",IFERROR(LOOKUP(2,1/ISNUMBER(SEARCH($R$2:$R$25,Applications!J1635)),$S$2:$S$25),""))</f>
        <v/>
      </c>
      <c r="L1635" s="26">
        <f>IF(K1635="","",IF(COUNTIF(K$2:K1635,K1635)=1,COUNTIF(K$2:K$2000,K1635)+(2001-ROW())/100000,""))</f>
        <v/>
      </c>
      <c r="M1635" s="26">
        <f>IF(TRIM(Applications!D1635)="","",TRIM(LEFT(TRIM(Applications!D1635),FIND(",",TRIM(Applications!D1635)&amp;",")-1)))</f>
        <v/>
      </c>
      <c r="N1635" s="26">
        <f>IF(M1635="","",IF(LEN(TRIM(LEFT(TRIM(MID(TRIM(Applications!D1635),FIND(",",TRIM(Applications!D1635)&amp;",")+1,200)),FIND(",",TRIM(MID(TRIM(Applications!D1635),FIND(",",TRIM(Applications!D1635)&amp;",")+1,200))&amp;",")-1)))=2,UPPER(TRIM(LEFT(TRIM(MID(TRIM(Applications!D1635),FIND(",",TRIM(Applications!D1635)&amp;",")+1,200)),FIND(",",TRIM(MID(TRIM(Applications!D1635),FIND(",",TRIM(Applications!D1635)&amp;",")+1,200))&amp;",")-1))),IFERROR(VLOOKUP(LOWER(TRIM(LEFT(TRIM(MID(TRIM(Applications!D1635),FIND(",",TRIM(Applications!D1635)&amp;",")+1,200)),FIND(",",TRIM(MID(TRIM(Applications!D1635),FIND(",",TRIM(Applications!D1635)&amp;",")+1,200))&amp;",")-1))),$U$2:$V$67,2,FALSE),"")))</f>
        <v/>
      </c>
      <c r="O1635" s="26">
        <f>IF(M1635="","",IF(N1635="",M1635,M1635&amp;", "&amp;N1635))</f>
        <v/>
      </c>
      <c r="P1635" s="26">
        <f>IF(O1635="","",IF(COUNTIF(O$2:O1635,O1635)=1,COUNTIF(O$2:O$2000,O1635)+(2001-ROW())/100000,""))</f>
        <v/>
      </c>
    </row>
    <row r="1636">
      <c r="A1636" s="26">
        <f>IF(AND(ISNUMBER(Applications!A1636),ISNUMBER(Applications!M1636),OR(UPPER(TRIM(Applications!I1636))="INTERVIEWING",UPPER(TRIM(Applications!I1636))="REJECTED",UPPER(TRIM(Applications!I1636))="OFFER")),IF(Applications!M1636&gt;=Applications!A1636,Applications!M1636-Applications!A1636,""),"")</f>
        <v/>
      </c>
      <c r="B1636" s="26">
        <f>IF(AND(D1636=1,ISNUMBER(Applications!A1636)),WEEKDAY(Applications!A1636),"")</f>
        <v/>
      </c>
      <c r="C1636" s="27">
        <f>IF(AND(D1636=1,ISNUMBER(Applications!A1636)),Applications!A1636-WEEKDAY(Applications!A1636,3),"")</f>
        <v/>
      </c>
      <c r="D1636" s="26">
        <f>IF(OR(UPPER(TRIM(Applications!I1636))="APPLIED",UPPER(TRIM(Applications!I1636))="INTERVIEWING",UPPER(TRIM(Applications!I1636))="REJECTED",UPPER(TRIM(Applications!I1636))="OFFER"),1,0)</f>
        <v/>
      </c>
      <c r="E1636" s="26">
        <f>IF(AND(ISNUMBER(Applications!M1636),OR(N(Applications!O1636)&gt;0,UPPER(TRIM(Applications!I1636))="INTERVIEWING",UPPER(TRIM(Applications!I1636))="OFFER")),Applications!M1636-WEEKDAY(Applications!M1636,3),"")</f>
        <v/>
      </c>
      <c r="F1636" s="26">
        <f>IF(AND(UPPER(TRIM(Applications!I1636))="SKIPPED",ISNUMBER(Applications!A1636)),Applications!A1636-WEEKDAY(Applications!A1636,3),"")</f>
        <v/>
      </c>
      <c r="G1636" s="26">
        <f>IF(AND(UPPER(TRIM(Applications!I1636))="BOOKMARKED",ISNUMBER(Applications!A1636)),Applications!A1636-WEEKDAY(Applications!A1636,3),"")</f>
        <v/>
      </c>
      <c r="H1636" s="26">
        <f>IF(AND(UPPER(TRIM(Applications!I1636))="NOT APPLIED",ISNUMBER(Applications!A1636)),Applications!A1636-WEEKDAY(Applications!A1636,3),"")</f>
        <v/>
      </c>
      <c r="I1636" s="26">
        <f>IF(AND(UPPER(TRIM(Applications!I1636))="REJECTED",ISNUMBER(Applications!M1636)),Applications!M1636-WEEKDAY(Applications!M1636,3),"")</f>
        <v/>
      </c>
      <c r="J1636" s="26">
        <f>IF(AND(UPPER(TRIM(Applications!I1636))="OFFER",ISNUMBER(Applications!M1636)),Applications!M1636-WEEKDAY(Applications!M1636,3),"")</f>
        <v/>
      </c>
      <c r="K1636" s="26">
        <f>IF(TRIM(Applications!J1636)="","",IFERROR(LOOKUP(2,1/ISNUMBER(SEARCH($R$2:$R$25,Applications!J1636)),$S$2:$S$25),""))</f>
        <v/>
      </c>
      <c r="L1636" s="26">
        <f>IF(K1636="","",IF(COUNTIF(K$2:K1636,K1636)=1,COUNTIF(K$2:K$2000,K1636)+(2001-ROW())/100000,""))</f>
        <v/>
      </c>
      <c r="M1636" s="26">
        <f>IF(TRIM(Applications!D1636)="","",TRIM(LEFT(TRIM(Applications!D1636),FIND(",",TRIM(Applications!D1636)&amp;",")-1)))</f>
        <v/>
      </c>
      <c r="N1636" s="26">
        <f>IF(M1636="","",IF(LEN(TRIM(LEFT(TRIM(MID(TRIM(Applications!D1636),FIND(",",TRIM(Applications!D1636)&amp;",")+1,200)),FIND(",",TRIM(MID(TRIM(Applications!D1636),FIND(",",TRIM(Applications!D1636)&amp;",")+1,200))&amp;",")-1)))=2,UPPER(TRIM(LEFT(TRIM(MID(TRIM(Applications!D1636),FIND(",",TRIM(Applications!D1636)&amp;",")+1,200)),FIND(",",TRIM(MID(TRIM(Applications!D1636),FIND(",",TRIM(Applications!D1636)&amp;",")+1,200))&amp;",")-1))),IFERROR(VLOOKUP(LOWER(TRIM(LEFT(TRIM(MID(TRIM(Applications!D1636),FIND(",",TRIM(Applications!D1636)&amp;",")+1,200)),FIND(",",TRIM(MID(TRIM(Applications!D1636),FIND(",",TRIM(Applications!D1636)&amp;",")+1,200))&amp;",")-1))),$U$2:$V$67,2,FALSE),"")))</f>
        <v/>
      </c>
      <c r="O1636" s="26">
        <f>IF(M1636="","",IF(N1636="",M1636,M1636&amp;", "&amp;N1636))</f>
        <v/>
      </c>
      <c r="P1636" s="26">
        <f>IF(O1636="","",IF(COUNTIF(O$2:O1636,O1636)=1,COUNTIF(O$2:O$2000,O1636)+(2001-ROW())/100000,""))</f>
        <v/>
      </c>
    </row>
    <row r="1637">
      <c r="A1637" s="26">
        <f>IF(AND(ISNUMBER(Applications!A1637),ISNUMBER(Applications!M1637),OR(UPPER(TRIM(Applications!I1637))="INTERVIEWING",UPPER(TRIM(Applications!I1637))="REJECTED",UPPER(TRIM(Applications!I1637))="OFFER")),IF(Applications!M1637&gt;=Applications!A1637,Applications!M1637-Applications!A1637,""),"")</f>
        <v/>
      </c>
      <c r="B1637" s="26">
        <f>IF(AND(D1637=1,ISNUMBER(Applications!A1637)),WEEKDAY(Applications!A1637),"")</f>
        <v/>
      </c>
      <c r="C1637" s="27">
        <f>IF(AND(D1637=1,ISNUMBER(Applications!A1637)),Applications!A1637-WEEKDAY(Applications!A1637,3),"")</f>
        <v/>
      </c>
      <c r="D1637" s="26">
        <f>IF(OR(UPPER(TRIM(Applications!I1637))="APPLIED",UPPER(TRIM(Applications!I1637))="INTERVIEWING",UPPER(TRIM(Applications!I1637))="REJECTED",UPPER(TRIM(Applications!I1637))="OFFER"),1,0)</f>
        <v/>
      </c>
      <c r="E1637" s="26">
        <f>IF(AND(ISNUMBER(Applications!M1637),OR(N(Applications!O1637)&gt;0,UPPER(TRIM(Applications!I1637))="INTERVIEWING",UPPER(TRIM(Applications!I1637))="OFFER")),Applications!M1637-WEEKDAY(Applications!M1637,3),"")</f>
        <v/>
      </c>
      <c r="F1637" s="26">
        <f>IF(AND(UPPER(TRIM(Applications!I1637))="SKIPPED",ISNUMBER(Applications!A1637)),Applications!A1637-WEEKDAY(Applications!A1637,3),"")</f>
        <v/>
      </c>
      <c r="G1637" s="26">
        <f>IF(AND(UPPER(TRIM(Applications!I1637))="BOOKMARKED",ISNUMBER(Applications!A1637)),Applications!A1637-WEEKDAY(Applications!A1637,3),"")</f>
        <v/>
      </c>
      <c r="H1637" s="26">
        <f>IF(AND(UPPER(TRIM(Applications!I1637))="NOT APPLIED",ISNUMBER(Applications!A1637)),Applications!A1637-WEEKDAY(Applications!A1637,3),"")</f>
        <v/>
      </c>
      <c r="I1637" s="26">
        <f>IF(AND(UPPER(TRIM(Applications!I1637))="REJECTED",ISNUMBER(Applications!M1637)),Applications!M1637-WEEKDAY(Applications!M1637,3),"")</f>
        <v/>
      </c>
      <c r="J1637" s="26">
        <f>IF(AND(UPPER(TRIM(Applications!I1637))="OFFER",ISNUMBER(Applications!M1637)),Applications!M1637-WEEKDAY(Applications!M1637,3),"")</f>
        <v/>
      </c>
      <c r="K1637" s="26">
        <f>IF(TRIM(Applications!J1637)="","",IFERROR(LOOKUP(2,1/ISNUMBER(SEARCH($R$2:$R$25,Applications!J1637)),$S$2:$S$25),""))</f>
        <v/>
      </c>
      <c r="L1637" s="26">
        <f>IF(K1637="","",IF(COUNTIF(K$2:K1637,K1637)=1,COUNTIF(K$2:K$2000,K1637)+(2001-ROW())/100000,""))</f>
        <v/>
      </c>
      <c r="M1637" s="26">
        <f>IF(TRIM(Applications!D1637)="","",TRIM(LEFT(TRIM(Applications!D1637),FIND(",",TRIM(Applications!D1637)&amp;",")-1)))</f>
        <v/>
      </c>
      <c r="N1637" s="26">
        <f>IF(M1637="","",IF(LEN(TRIM(LEFT(TRIM(MID(TRIM(Applications!D1637),FIND(",",TRIM(Applications!D1637)&amp;",")+1,200)),FIND(",",TRIM(MID(TRIM(Applications!D1637),FIND(",",TRIM(Applications!D1637)&amp;",")+1,200))&amp;",")-1)))=2,UPPER(TRIM(LEFT(TRIM(MID(TRIM(Applications!D1637),FIND(",",TRIM(Applications!D1637)&amp;",")+1,200)),FIND(",",TRIM(MID(TRIM(Applications!D1637),FIND(",",TRIM(Applications!D1637)&amp;",")+1,200))&amp;",")-1))),IFERROR(VLOOKUP(LOWER(TRIM(LEFT(TRIM(MID(TRIM(Applications!D1637),FIND(",",TRIM(Applications!D1637)&amp;",")+1,200)),FIND(",",TRIM(MID(TRIM(Applications!D1637),FIND(",",TRIM(Applications!D1637)&amp;",")+1,200))&amp;",")-1))),$U$2:$V$67,2,FALSE),"")))</f>
        <v/>
      </c>
      <c r="O1637" s="26">
        <f>IF(M1637="","",IF(N1637="",M1637,M1637&amp;", "&amp;N1637))</f>
        <v/>
      </c>
      <c r="P1637" s="26">
        <f>IF(O1637="","",IF(COUNTIF(O$2:O1637,O1637)=1,COUNTIF(O$2:O$2000,O1637)+(2001-ROW())/100000,""))</f>
        <v/>
      </c>
    </row>
    <row r="1638">
      <c r="A1638" s="26">
        <f>IF(AND(ISNUMBER(Applications!A1638),ISNUMBER(Applications!M1638),OR(UPPER(TRIM(Applications!I1638))="INTERVIEWING",UPPER(TRIM(Applications!I1638))="REJECTED",UPPER(TRIM(Applications!I1638))="OFFER")),IF(Applications!M1638&gt;=Applications!A1638,Applications!M1638-Applications!A1638,""),"")</f>
        <v/>
      </c>
      <c r="B1638" s="26">
        <f>IF(AND(D1638=1,ISNUMBER(Applications!A1638)),WEEKDAY(Applications!A1638),"")</f>
        <v/>
      </c>
      <c r="C1638" s="27">
        <f>IF(AND(D1638=1,ISNUMBER(Applications!A1638)),Applications!A1638-WEEKDAY(Applications!A1638,3),"")</f>
        <v/>
      </c>
      <c r="D1638" s="26">
        <f>IF(OR(UPPER(TRIM(Applications!I1638))="APPLIED",UPPER(TRIM(Applications!I1638))="INTERVIEWING",UPPER(TRIM(Applications!I1638))="REJECTED",UPPER(TRIM(Applications!I1638))="OFFER"),1,0)</f>
        <v/>
      </c>
      <c r="E1638" s="26">
        <f>IF(AND(ISNUMBER(Applications!M1638),OR(N(Applications!O1638)&gt;0,UPPER(TRIM(Applications!I1638))="INTERVIEWING",UPPER(TRIM(Applications!I1638))="OFFER")),Applications!M1638-WEEKDAY(Applications!M1638,3),"")</f>
        <v/>
      </c>
      <c r="F1638" s="26">
        <f>IF(AND(UPPER(TRIM(Applications!I1638))="SKIPPED",ISNUMBER(Applications!A1638)),Applications!A1638-WEEKDAY(Applications!A1638,3),"")</f>
        <v/>
      </c>
      <c r="G1638" s="26">
        <f>IF(AND(UPPER(TRIM(Applications!I1638))="BOOKMARKED",ISNUMBER(Applications!A1638)),Applications!A1638-WEEKDAY(Applications!A1638,3),"")</f>
        <v/>
      </c>
      <c r="H1638" s="26">
        <f>IF(AND(UPPER(TRIM(Applications!I1638))="NOT APPLIED",ISNUMBER(Applications!A1638)),Applications!A1638-WEEKDAY(Applications!A1638,3),"")</f>
        <v/>
      </c>
      <c r="I1638" s="26">
        <f>IF(AND(UPPER(TRIM(Applications!I1638))="REJECTED",ISNUMBER(Applications!M1638)),Applications!M1638-WEEKDAY(Applications!M1638,3),"")</f>
        <v/>
      </c>
      <c r="J1638" s="26">
        <f>IF(AND(UPPER(TRIM(Applications!I1638))="OFFER",ISNUMBER(Applications!M1638)),Applications!M1638-WEEKDAY(Applications!M1638,3),"")</f>
        <v/>
      </c>
      <c r="K1638" s="26">
        <f>IF(TRIM(Applications!J1638)="","",IFERROR(LOOKUP(2,1/ISNUMBER(SEARCH($R$2:$R$25,Applications!J1638)),$S$2:$S$25),""))</f>
        <v/>
      </c>
      <c r="L1638" s="26">
        <f>IF(K1638="","",IF(COUNTIF(K$2:K1638,K1638)=1,COUNTIF(K$2:K$2000,K1638)+(2001-ROW())/100000,""))</f>
        <v/>
      </c>
      <c r="M1638" s="26">
        <f>IF(TRIM(Applications!D1638)="","",TRIM(LEFT(TRIM(Applications!D1638),FIND(",",TRIM(Applications!D1638)&amp;",")-1)))</f>
        <v/>
      </c>
      <c r="N1638" s="26">
        <f>IF(M1638="","",IF(LEN(TRIM(LEFT(TRIM(MID(TRIM(Applications!D1638),FIND(",",TRIM(Applications!D1638)&amp;",")+1,200)),FIND(",",TRIM(MID(TRIM(Applications!D1638),FIND(",",TRIM(Applications!D1638)&amp;",")+1,200))&amp;",")-1)))=2,UPPER(TRIM(LEFT(TRIM(MID(TRIM(Applications!D1638),FIND(",",TRIM(Applications!D1638)&amp;",")+1,200)),FIND(",",TRIM(MID(TRIM(Applications!D1638),FIND(",",TRIM(Applications!D1638)&amp;",")+1,200))&amp;",")-1))),IFERROR(VLOOKUP(LOWER(TRIM(LEFT(TRIM(MID(TRIM(Applications!D1638),FIND(",",TRIM(Applications!D1638)&amp;",")+1,200)),FIND(",",TRIM(MID(TRIM(Applications!D1638),FIND(",",TRIM(Applications!D1638)&amp;",")+1,200))&amp;",")-1))),$U$2:$V$67,2,FALSE),"")))</f>
        <v/>
      </c>
      <c r="O1638" s="26">
        <f>IF(M1638="","",IF(N1638="",M1638,M1638&amp;", "&amp;N1638))</f>
        <v/>
      </c>
      <c r="P1638" s="26">
        <f>IF(O1638="","",IF(COUNTIF(O$2:O1638,O1638)=1,COUNTIF(O$2:O$2000,O1638)+(2001-ROW())/100000,""))</f>
        <v/>
      </c>
    </row>
    <row r="1639">
      <c r="A1639" s="26">
        <f>IF(AND(ISNUMBER(Applications!A1639),ISNUMBER(Applications!M1639),OR(UPPER(TRIM(Applications!I1639))="INTERVIEWING",UPPER(TRIM(Applications!I1639))="REJECTED",UPPER(TRIM(Applications!I1639))="OFFER")),IF(Applications!M1639&gt;=Applications!A1639,Applications!M1639-Applications!A1639,""),"")</f>
        <v/>
      </c>
      <c r="B1639" s="26">
        <f>IF(AND(D1639=1,ISNUMBER(Applications!A1639)),WEEKDAY(Applications!A1639),"")</f>
        <v/>
      </c>
      <c r="C1639" s="27">
        <f>IF(AND(D1639=1,ISNUMBER(Applications!A1639)),Applications!A1639-WEEKDAY(Applications!A1639,3),"")</f>
        <v/>
      </c>
      <c r="D1639" s="26">
        <f>IF(OR(UPPER(TRIM(Applications!I1639))="APPLIED",UPPER(TRIM(Applications!I1639))="INTERVIEWING",UPPER(TRIM(Applications!I1639))="REJECTED",UPPER(TRIM(Applications!I1639))="OFFER"),1,0)</f>
        <v/>
      </c>
      <c r="E1639" s="26">
        <f>IF(AND(ISNUMBER(Applications!M1639),OR(N(Applications!O1639)&gt;0,UPPER(TRIM(Applications!I1639))="INTERVIEWING",UPPER(TRIM(Applications!I1639))="OFFER")),Applications!M1639-WEEKDAY(Applications!M1639,3),"")</f>
        <v/>
      </c>
      <c r="F1639" s="26">
        <f>IF(AND(UPPER(TRIM(Applications!I1639))="SKIPPED",ISNUMBER(Applications!A1639)),Applications!A1639-WEEKDAY(Applications!A1639,3),"")</f>
        <v/>
      </c>
      <c r="G1639" s="26">
        <f>IF(AND(UPPER(TRIM(Applications!I1639))="BOOKMARKED",ISNUMBER(Applications!A1639)),Applications!A1639-WEEKDAY(Applications!A1639,3),"")</f>
        <v/>
      </c>
      <c r="H1639" s="26">
        <f>IF(AND(UPPER(TRIM(Applications!I1639))="NOT APPLIED",ISNUMBER(Applications!A1639)),Applications!A1639-WEEKDAY(Applications!A1639,3),"")</f>
        <v/>
      </c>
      <c r="I1639" s="26">
        <f>IF(AND(UPPER(TRIM(Applications!I1639))="REJECTED",ISNUMBER(Applications!M1639)),Applications!M1639-WEEKDAY(Applications!M1639,3),"")</f>
        <v/>
      </c>
      <c r="J1639" s="26">
        <f>IF(AND(UPPER(TRIM(Applications!I1639))="OFFER",ISNUMBER(Applications!M1639)),Applications!M1639-WEEKDAY(Applications!M1639,3),"")</f>
        <v/>
      </c>
      <c r="K1639" s="26">
        <f>IF(TRIM(Applications!J1639)="","",IFERROR(LOOKUP(2,1/ISNUMBER(SEARCH($R$2:$R$25,Applications!J1639)),$S$2:$S$25),""))</f>
        <v/>
      </c>
      <c r="L1639" s="26">
        <f>IF(K1639="","",IF(COUNTIF(K$2:K1639,K1639)=1,COUNTIF(K$2:K$2000,K1639)+(2001-ROW())/100000,""))</f>
        <v/>
      </c>
      <c r="M1639" s="26">
        <f>IF(TRIM(Applications!D1639)="","",TRIM(LEFT(TRIM(Applications!D1639),FIND(",",TRIM(Applications!D1639)&amp;",")-1)))</f>
        <v/>
      </c>
      <c r="N1639" s="26">
        <f>IF(M1639="","",IF(LEN(TRIM(LEFT(TRIM(MID(TRIM(Applications!D1639),FIND(",",TRIM(Applications!D1639)&amp;",")+1,200)),FIND(",",TRIM(MID(TRIM(Applications!D1639),FIND(",",TRIM(Applications!D1639)&amp;",")+1,200))&amp;",")-1)))=2,UPPER(TRIM(LEFT(TRIM(MID(TRIM(Applications!D1639),FIND(",",TRIM(Applications!D1639)&amp;",")+1,200)),FIND(",",TRIM(MID(TRIM(Applications!D1639),FIND(",",TRIM(Applications!D1639)&amp;",")+1,200))&amp;",")-1))),IFERROR(VLOOKUP(LOWER(TRIM(LEFT(TRIM(MID(TRIM(Applications!D1639),FIND(",",TRIM(Applications!D1639)&amp;",")+1,200)),FIND(",",TRIM(MID(TRIM(Applications!D1639),FIND(",",TRIM(Applications!D1639)&amp;",")+1,200))&amp;",")-1))),$U$2:$V$67,2,FALSE),"")))</f>
        <v/>
      </c>
      <c r="O1639" s="26">
        <f>IF(M1639="","",IF(N1639="",M1639,M1639&amp;", "&amp;N1639))</f>
        <v/>
      </c>
      <c r="P1639" s="26">
        <f>IF(O1639="","",IF(COUNTIF(O$2:O1639,O1639)=1,COUNTIF(O$2:O$2000,O1639)+(2001-ROW())/100000,""))</f>
        <v/>
      </c>
    </row>
    <row r="1640">
      <c r="A1640" s="26">
        <f>IF(AND(ISNUMBER(Applications!A1640),ISNUMBER(Applications!M1640),OR(UPPER(TRIM(Applications!I1640))="INTERVIEWING",UPPER(TRIM(Applications!I1640))="REJECTED",UPPER(TRIM(Applications!I1640))="OFFER")),IF(Applications!M1640&gt;=Applications!A1640,Applications!M1640-Applications!A1640,""),"")</f>
        <v/>
      </c>
      <c r="B1640" s="26">
        <f>IF(AND(D1640=1,ISNUMBER(Applications!A1640)),WEEKDAY(Applications!A1640),"")</f>
        <v/>
      </c>
      <c r="C1640" s="27">
        <f>IF(AND(D1640=1,ISNUMBER(Applications!A1640)),Applications!A1640-WEEKDAY(Applications!A1640,3),"")</f>
        <v/>
      </c>
      <c r="D1640" s="26">
        <f>IF(OR(UPPER(TRIM(Applications!I1640))="APPLIED",UPPER(TRIM(Applications!I1640))="INTERVIEWING",UPPER(TRIM(Applications!I1640))="REJECTED",UPPER(TRIM(Applications!I1640))="OFFER"),1,0)</f>
        <v/>
      </c>
      <c r="E1640" s="26">
        <f>IF(AND(ISNUMBER(Applications!M1640),OR(N(Applications!O1640)&gt;0,UPPER(TRIM(Applications!I1640))="INTERVIEWING",UPPER(TRIM(Applications!I1640))="OFFER")),Applications!M1640-WEEKDAY(Applications!M1640,3),"")</f>
        <v/>
      </c>
      <c r="F1640" s="26">
        <f>IF(AND(UPPER(TRIM(Applications!I1640))="SKIPPED",ISNUMBER(Applications!A1640)),Applications!A1640-WEEKDAY(Applications!A1640,3),"")</f>
        <v/>
      </c>
      <c r="G1640" s="26">
        <f>IF(AND(UPPER(TRIM(Applications!I1640))="BOOKMARKED",ISNUMBER(Applications!A1640)),Applications!A1640-WEEKDAY(Applications!A1640,3),"")</f>
        <v/>
      </c>
      <c r="H1640" s="26">
        <f>IF(AND(UPPER(TRIM(Applications!I1640))="NOT APPLIED",ISNUMBER(Applications!A1640)),Applications!A1640-WEEKDAY(Applications!A1640,3),"")</f>
        <v/>
      </c>
      <c r="I1640" s="26">
        <f>IF(AND(UPPER(TRIM(Applications!I1640))="REJECTED",ISNUMBER(Applications!M1640)),Applications!M1640-WEEKDAY(Applications!M1640,3),"")</f>
        <v/>
      </c>
      <c r="J1640" s="26">
        <f>IF(AND(UPPER(TRIM(Applications!I1640))="OFFER",ISNUMBER(Applications!M1640)),Applications!M1640-WEEKDAY(Applications!M1640,3),"")</f>
        <v/>
      </c>
      <c r="K1640" s="26">
        <f>IF(TRIM(Applications!J1640)="","",IFERROR(LOOKUP(2,1/ISNUMBER(SEARCH($R$2:$R$25,Applications!J1640)),$S$2:$S$25),""))</f>
        <v/>
      </c>
      <c r="L1640" s="26">
        <f>IF(K1640="","",IF(COUNTIF(K$2:K1640,K1640)=1,COUNTIF(K$2:K$2000,K1640)+(2001-ROW())/100000,""))</f>
        <v/>
      </c>
      <c r="M1640" s="26">
        <f>IF(TRIM(Applications!D1640)="","",TRIM(LEFT(TRIM(Applications!D1640),FIND(",",TRIM(Applications!D1640)&amp;",")-1)))</f>
        <v/>
      </c>
      <c r="N1640" s="26">
        <f>IF(M1640="","",IF(LEN(TRIM(LEFT(TRIM(MID(TRIM(Applications!D1640),FIND(",",TRIM(Applications!D1640)&amp;",")+1,200)),FIND(",",TRIM(MID(TRIM(Applications!D1640),FIND(",",TRIM(Applications!D1640)&amp;",")+1,200))&amp;",")-1)))=2,UPPER(TRIM(LEFT(TRIM(MID(TRIM(Applications!D1640),FIND(",",TRIM(Applications!D1640)&amp;",")+1,200)),FIND(",",TRIM(MID(TRIM(Applications!D1640),FIND(",",TRIM(Applications!D1640)&amp;",")+1,200))&amp;",")-1))),IFERROR(VLOOKUP(LOWER(TRIM(LEFT(TRIM(MID(TRIM(Applications!D1640),FIND(",",TRIM(Applications!D1640)&amp;",")+1,200)),FIND(",",TRIM(MID(TRIM(Applications!D1640),FIND(",",TRIM(Applications!D1640)&amp;",")+1,200))&amp;",")-1))),$U$2:$V$67,2,FALSE),"")))</f>
        <v/>
      </c>
      <c r="O1640" s="26">
        <f>IF(M1640="","",IF(N1640="",M1640,M1640&amp;", "&amp;N1640))</f>
        <v/>
      </c>
      <c r="P1640" s="26">
        <f>IF(O1640="","",IF(COUNTIF(O$2:O1640,O1640)=1,COUNTIF(O$2:O$2000,O1640)+(2001-ROW())/100000,""))</f>
        <v/>
      </c>
    </row>
    <row r="1641">
      <c r="A1641" s="26">
        <f>IF(AND(ISNUMBER(Applications!A1641),ISNUMBER(Applications!M1641),OR(UPPER(TRIM(Applications!I1641))="INTERVIEWING",UPPER(TRIM(Applications!I1641))="REJECTED",UPPER(TRIM(Applications!I1641))="OFFER")),IF(Applications!M1641&gt;=Applications!A1641,Applications!M1641-Applications!A1641,""),"")</f>
        <v/>
      </c>
      <c r="B1641" s="26">
        <f>IF(AND(D1641=1,ISNUMBER(Applications!A1641)),WEEKDAY(Applications!A1641),"")</f>
        <v/>
      </c>
      <c r="C1641" s="27">
        <f>IF(AND(D1641=1,ISNUMBER(Applications!A1641)),Applications!A1641-WEEKDAY(Applications!A1641,3),"")</f>
        <v/>
      </c>
      <c r="D1641" s="26">
        <f>IF(OR(UPPER(TRIM(Applications!I1641))="APPLIED",UPPER(TRIM(Applications!I1641))="INTERVIEWING",UPPER(TRIM(Applications!I1641))="REJECTED",UPPER(TRIM(Applications!I1641))="OFFER"),1,0)</f>
        <v/>
      </c>
      <c r="E1641" s="26">
        <f>IF(AND(ISNUMBER(Applications!M1641),OR(N(Applications!O1641)&gt;0,UPPER(TRIM(Applications!I1641))="INTERVIEWING",UPPER(TRIM(Applications!I1641))="OFFER")),Applications!M1641-WEEKDAY(Applications!M1641,3),"")</f>
        <v/>
      </c>
      <c r="F1641" s="26">
        <f>IF(AND(UPPER(TRIM(Applications!I1641))="SKIPPED",ISNUMBER(Applications!A1641)),Applications!A1641-WEEKDAY(Applications!A1641,3),"")</f>
        <v/>
      </c>
      <c r="G1641" s="26">
        <f>IF(AND(UPPER(TRIM(Applications!I1641))="BOOKMARKED",ISNUMBER(Applications!A1641)),Applications!A1641-WEEKDAY(Applications!A1641,3),"")</f>
        <v/>
      </c>
      <c r="H1641" s="26">
        <f>IF(AND(UPPER(TRIM(Applications!I1641))="NOT APPLIED",ISNUMBER(Applications!A1641)),Applications!A1641-WEEKDAY(Applications!A1641,3),"")</f>
        <v/>
      </c>
      <c r="I1641" s="26">
        <f>IF(AND(UPPER(TRIM(Applications!I1641))="REJECTED",ISNUMBER(Applications!M1641)),Applications!M1641-WEEKDAY(Applications!M1641,3),"")</f>
        <v/>
      </c>
      <c r="J1641" s="26">
        <f>IF(AND(UPPER(TRIM(Applications!I1641))="OFFER",ISNUMBER(Applications!M1641)),Applications!M1641-WEEKDAY(Applications!M1641,3),"")</f>
        <v/>
      </c>
      <c r="K1641" s="26">
        <f>IF(TRIM(Applications!J1641)="","",IFERROR(LOOKUP(2,1/ISNUMBER(SEARCH($R$2:$R$25,Applications!J1641)),$S$2:$S$25),""))</f>
        <v/>
      </c>
      <c r="L1641" s="26">
        <f>IF(K1641="","",IF(COUNTIF(K$2:K1641,K1641)=1,COUNTIF(K$2:K$2000,K1641)+(2001-ROW())/100000,""))</f>
        <v/>
      </c>
      <c r="M1641" s="26">
        <f>IF(TRIM(Applications!D1641)="","",TRIM(LEFT(TRIM(Applications!D1641),FIND(",",TRIM(Applications!D1641)&amp;",")-1)))</f>
        <v/>
      </c>
      <c r="N1641" s="26">
        <f>IF(M1641="","",IF(LEN(TRIM(LEFT(TRIM(MID(TRIM(Applications!D1641),FIND(",",TRIM(Applications!D1641)&amp;",")+1,200)),FIND(",",TRIM(MID(TRIM(Applications!D1641),FIND(",",TRIM(Applications!D1641)&amp;",")+1,200))&amp;",")-1)))=2,UPPER(TRIM(LEFT(TRIM(MID(TRIM(Applications!D1641),FIND(",",TRIM(Applications!D1641)&amp;",")+1,200)),FIND(",",TRIM(MID(TRIM(Applications!D1641),FIND(",",TRIM(Applications!D1641)&amp;",")+1,200))&amp;",")-1))),IFERROR(VLOOKUP(LOWER(TRIM(LEFT(TRIM(MID(TRIM(Applications!D1641),FIND(",",TRIM(Applications!D1641)&amp;",")+1,200)),FIND(",",TRIM(MID(TRIM(Applications!D1641),FIND(",",TRIM(Applications!D1641)&amp;",")+1,200))&amp;",")-1))),$U$2:$V$67,2,FALSE),"")))</f>
        <v/>
      </c>
      <c r="O1641" s="26">
        <f>IF(M1641="","",IF(N1641="",M1641,M1641&amp;", "&amp;N1641))</f>
        <v/>
      </c>
      <c r="P1641" s="26">
        <f>IF(O1641="","",IF(COUNTIF(O$2:O1641,O1641)=1,COUNTIF(O$2:O$2000,O1641)+(2001-ROW())/100000,""))</f>
        <v/>
      </c>
    </row>
    <row r="1642">
      <c r="A1642" s="26">
        <f>IF(AND(ISNUMBER(Applications!A1642),ISNUMBER(Applications!M1642),OR(UPPER(TRIM(Applications!I1642))="INTERVIEWING",UPPER(TRIM(Applications!I1642))="REJECTED",UPPER(TRIM(Applications!I1642))="OFFER")),IF(Applications!M1642&gt;=Applications!A1642,Applications!M1642-Applications!A1642,""),"")</f>
        <v/>
      </c>
      <c r="B1642" s="26">
        <f>IF(AND(D1642=1,ISNUMBER(Applications!A1642)),WEEKDAY(Applications!A1642),"")</f>
        <v/>
      </c>
      <c r="C1642" s="27">
        <f>IF(AND(D1642=1,ISNUMBER(Applications!A1642)),Applications!A1642-WEEKDAY(Applications!A1642,3),"")</f>
        <v/>
      </c>
      <c r="D1642" s="26">
        <f>IF(OR(UPPER(TRIM(Applications!I1642))="APPLIED",UPPER(TRIM(Applications!I1642))="INTERVIEWING",UPPER(TRIM(Applications!I1642))="REJECTED",UPPER(TRIM(Applications!I1642))="OFFER"),1,0)</f>
        <v/>
      </c>
      <c r="E1642" s="26">
        <f>IF(AND(ISNUMBER(Applications!M1642),OR(N(Applications!O1642)&gt;0,UPPER(TRIM(Applications!I1642))="INTERVIEWING",UPPER(TRIM(Applications!I1642))="OFFER")),Applications!M1642-WEEKDAY(Applications!M1642,3),"")</f>
        <v/>
      </c>
      <c r="F1642" s="26">
        <f>IF(AND(UPPER(TRIM(Applications!I1642))="SKIPPED",ISNUMBER(Applications!A1642)),Applications!A1642-WEEKDAY(Applications!A1642,3),"")</f>
        <v/>
      </c>
      <c r="G1642" s="26">
        <f>IF(AND(UPPER(TRIM(Applications!I1642))="BOOKMARKED",ISNUMBER(Applications!A1642)),Applications!A1642-WEEKDAY(Applications!A1642,3),"")</f>
        <v/>
      </c>
      <c r="H1642" s="26">
        <f>IF(AND(UPPER(TRIM(Applications!I1642))="NOT APPLIED",ISNUMBER(Applications!A1642)),Applications!A1642-WEEKDAY(Applications!A1642,3),"")</f>
        <v/>
      </c>
      <c r="I1642" s="26">
        <f>IF(AND(UPPER(TRIM(Applications!I1642))="REJECTED",ISNUMBER(Applications!M1642)),Applications!M1642-WEEKDAY(Applications!M1642,3),"")</f>
        <v/>
      </c>
      <c r="J1642" s="26">
        <f>IF(AND(UPPER(TRIM(Applications!I1642))="OFFER",ISNUMBER(Applications!M1642)),Applications!M1642-WEEKDAY(Applications!M1642,3),"")</f>
        <v/>
      </c>
      <c r="K1642" s="26">
        <f>IF(TRIM(Applications!J1642)="","",IFERROR(LOOKUP(2,1/ISNUMBER(SEARCH($R$2:$R$25,Applications!J1642)),$S$2:$S$25),""))</f>
        <v/>
      </c>
      <c r="L1642" s="26">
        <f>IF(K1642="","",IF(COUNTIF(K$2:K1642,K1642)=1,COUNTIF(K$2:K$2000,K1642)+(2001-ROW())/100000,""))</f>
        <v/>
      </c>
      <c r="M1642" s="26">
        <f>IF(TRIM(Applications!D1642)="","",TRIM(LEFT(TRIM(Applications!D1642),FIND(",",TRIM(Applications!D1642)&amp;",")-1)))</f>
        <v/>
      </c>
      <c r="N1642" s="26">
        <f>IF(M1642="","",IF(LEN(TRIM(LEFT(TRIM(MID(TRIM(Applications!D1642),FIND(",",TRIM(Applications!D1642)&amp;",")+1,200)),FIND(",",TRIM(MID(TRIM(Applications!D1642),FIND(",",TRIM(Applications!D1642)&amp;",")+1,200))&amp;",")-1)))=2,UPPER(TRIM(LEFT(TRIM(MID(TRIM(Applications!D1642),FIND(",",TRIM(Applications!D1642)&amp;",")+1,200)),FIND(",",TRIM(MID(TRIM(Applications!D1642),FIND(",",TRIM(Applications!D1642)&amp;",")+1,200))&amp;",")-1))),IFERROR(VLOOKUP(LOWER(TRIM(LEFT(TRIM(MID(TRIM(Applications!D1642),FIND(",",TRIM(Applications!D1642)&amp;",")+1,200)),FIND(",",TRIM(MID(TRIM(Applications!D1642),FIND(",",TRIM(Applications!D1642)&amp;",")+1,200))&amp;",")-1))),$U$2:$V$67,2,FALSE),"")))</f>
        <v/>
      </c>
      <c r="O1642" s="26">
        <f>IF(M1642="","",IF(N1642="",M1642,M1642&amp;", "&amp;N1642))</f>
        <v/>
      </c>
      <c r="P1642" s="26">
        <f>IF(O1642="","",IF(COUNTIF(O$2:O1642,O1642)=1,COUNTIF(O$2:O$2000,O1642)+(2001-ROW())/100000,""))</f>
        <v/>
      </c>
    </row>
    <row r="1643">
      <c r="A1643" s="26">
        <f>IF(AND(ISNUMBER(Applications!A1643),ISNUMBER(Applications!M1643),OR(UPPER(TRIM(Applications!I1643))="INTERVIEWING",UPPER(TRIM(Applications!I1643))="REJECTED",UPPER(TRIM(Applications!I1643))="OFFER")),IF(Applications!M1643&gt;=Applications!A1643,Applications!M1643-Applications!A1643,""),"")</f>
        <v/>
      </c>
      <c r="B1643" s="26">
        <f>IF(AND(D1643=1,ISNUMBER(Applications!A1643)),WEEKDAY(Applications!A1643),"")</f>
        <v/>
      </c>
      <c r="C1643" s="27">
        <f>IF(AND(D1643=1,ISNUMBER(Applications!A1643)),Applications!A1643-WEEKDAY(Applications!A1643,3),"")</f>
        <v/>
      </c>
      <c r="D1643" s="26">
        <f>IF(OR(UPPER(TRIM(Applications!I1643))="APPLIED",UPPER(TRIM(Applications!I1643))="INTERVIEWING",UPPER(TRIM(Applications!I1643))="REJECTED",UPPER(TRIM(Applications!I1643))="OFFER"),1,0)</f>
        <v/>
      </c>
      <c r="E1643" s="26">
        <f>IF(AND(ISNUMBER(Applications!M1643),OR(N(Applications!O1643)&gt;0,UPPER(TRIM(Applications!I1643))="INTERVIEWING",UPPER(TRIM(Applications!I1643))="OFFER")),Applications!M1643-WEEKDAY(Applications!M1643,3),"")</f>
        <v/>
      </c>
      <c r="F1643" s="26">
        <f>IF(AND(UPPER(TRIM(Applications!I1643))="SKIPPED",ISNUMBER(Applications!A1643)),Applications!A1643-WEEKDAY(Applications!A1643,3),"")</f>
        <v/>
      </c>
      <c r="G1643" s="26">
        <f>IF(AND(UPPER(TRIM(Applications!I1643))="BOOKMARKED",ISNUMBER(Applications!A1643)),Applications!A1643-WEEKDAY(Applications!A1643,3),"")</f>
        <v/>
      </c>
      <c r="H1643" s="26">
        <f>IF(AND(UPPER(TRIM(Applications!I1643))="NOT APPLIED",ISNUMBER(Applications!A1643)),Applications!A1643-WEEKDAY(Applications!A1643,3),"")</f>
        <v/>
      </c>
      <c r="I1643" s="26">
        <f>IF(AND(UPPER(TRIM(Applications!I1643))="REJECTED",ISNUMBER(Applications!M1643)),Applications!M1643-WEEKDAY(Applications!M1643,3),"")</f>
        <v/>
      </c>
      <c r="J1643" s="26">
        <f>IF(AND(UPPER(TRIM(Applications!I1643))="OFFER",ISNUMBER(Applications!M1643)),Applications!M1643-WEEKDAY(Applications!M1643,3),"")</f>
        <v/>
      </c>
      <c r="K1643" s="26">
        <f>IF(TRIM(Applications!J1643)="","",IFERROR(LOOKUP(2,1/ISNUMBER(SEARCH($R$2:$R$25,Applications!J1643)),$S$2:$S$25),""))</f>
        <v/>
      </c>
      <c r="L1643" s="26">
        <f>IF(K1643="","",IF(COUNTIF(K$2:K1643,K1643)=1,COUNTIF(K$2:K$2000,K1643)+(2001-ROW())/100000,""))</f>
        <v/>
      </c>
      <c r="M1643" s="26">
        <f>IF(TRIM(Applications!D1643)="","",TRIM(LEFT(TRIM(Applications!D1643),FIND(",",TRIM(Applications!D1643)&amp;",")-1)))</f>
        <v/>
      </c>
      <c r="N1643" s="26">
        <f>IF(M1643="","",IF(LEN(TRIM(LEFT(TRIM(MID(TRIM(Applications!D1643),FIND(",",TRIM(Applications!D1643)&amp;",")+1,200)),FIND(",",TRIM(MID(TRIM(Applications!D1643),FIND(",",TRIM(Applications!D1643)&amp;",")+1,200))&amp;",")-1)))=2,UPPER(TRIM(LEFT(TRIM(MID(TRIM(Applications!D1643),FIND(",",TRIM(Applications!D1643)&amp;",")+1,200)),FIND(",",TRIM(MID(TRIM(Applications!D1643),FIND(",",TRIM(Applications!D1643)&amp;",")+1,200))&amp;",")-1))),IFERROR(VLOOKUP(LOWER(TRIM(LEFT(TRIM(MID(TRIM(Applications!D1643),FIND(",",TRIM(Applications!D1643)&amp;",")+1,200)),FIND(",",TRIM(MID(TRIM(Applications!D1643),FIND(",",TRIM(Applications!D1643)&amp;",")+1,200))&amp;",")-1))),$U$2:$V$67,2,FALSE),"")))</f>
        <v/>
      </c>
      <c r="O1643" s="26">
        <f>IF(M1643="","",IF(N1643="",M1643,M1643&amp;", "&amp;N1643))</f>
        <v/>
      </c>
      <c r="P1643" s="26">
        <f>IF(O1643="","",IF(COUNTIF(O$2:O1643,O1643)=1,COUNTIF(O$2:O$2000,O1643)+(2001-ROW())/100000,""))</f>
        <v/>
      </c>
    </row>
    <row r="1644">
      <c r="A1644" s="26">
        <f>IF(AND(ISNUMBER(Applications!A1644),ISNUMBER(Applications!M1644),OR(UPPER(TRIM(Applications!I1644))="INTERVIEWING",UPPER(TRIM(Applications!I1644))="REJECTED",UPPER(TRIM(Applications!I1644))="OFFER")),IF(Applications!M1644&gt;=Applications!A1644,Applications!M1644-Applications!A1644,""),"")</f>
        <v/>
      </c>
      <c r="B1644" s="26">
        <f>IF(AND(D1644=1,ISNUMBER(Applications!A1644)),WEEKDAY(Applications!A1644),"")</f>
        <v/>
      </c>
      <c r="C1644" s="27">
        <f>IF(AND(D1644=1,ISNUMBER(Applications!A1644)),Applications!A1644-WEEKDAY(Applications!A1644,3),"")</f>
        <v/>
      </c>
      <c r="D1644" s="26">
        <f>IF(OR(UPPER(TRIM(Applications!I1644))="APPLIED",UPPER(TRIM(Applications!I1644))="INTERVIEWING",UPPER(TRIM(Applications!I1644))="REJECTED",UPPER(TRIM(Applications!I1644))="OFFER"),1,0)</f>
        <v/>
      </c>
      <c r="E1644" s="26">
        <f>IF(AND(ISNUMBER(Applications!M1644),OR(N(Applications!O1644)&gt;0,UPPER(TRIM(Applications!I1644))="INTERVIEWING",UPPER(TRIM(Applications!I1644))="OFFER")),Applications!M1644-WEEKDAY(Applications!M1644,3),"")</f>
        <v/>
      </c>
      <c r="F1644" s="26">
        <f>IF(AND(UPPER(TRIM(Applications!I1644))="SKIPPED",ISNUMBER(Applications!A1644)),Applications!A1644-WEEKDAY(Applications!A1644,3),"")</f>
        <v/>
      </c>
      <c r="G1644" s="26">
        <f>IF(AND(UPPER(TRIM(Applications!I1644))="BOOKMARKED",ISNUMBER(Applications!A1644)),Applications!A1644-WEEKDAY(Applications!A1644,3),"")</f>
        <v/>
      </c>
      <c r="H1644" s="26">
        <f>IF(AND(UPPER(TRIM(Applications!I1644))="NOT APPLIED",ISNUMBER(Applications!A1644)),Applications!A1644-WEEKDAY(Applications!A1644,3),"")</f>
        <v/>
      </c>
      <c r="I1644" s="26">
        <f>IF(AND(UPPER(TRIM(Applications!I1644))="REJECTED",ISNUMBER(Applications!M1644)),Applications!M1644-WEEKDAY(Applications!M1644,3),"")</f>
        <v/>
      </c>
      <c r="J1644" s="26">
        <f>IF(AND(UPPER(TRIM(Applications!I1644))="OFFER",ISNUMBER(Applications!M1644)),Applications!M1644-WEEKDAY(Applications!M1644,3),"")</f>
        <v/>
      </c>
      <c r="K1644" s="26">
        <f>IF(TRIM(Applications!J1644)="","",IFERROR(LOOKUP(2,1/ISNUMBER(SEARCH($R$2:$R$25,Applications!J1644)),$S$2:$S$25),""))</f>
        <v/>
      </c>
      <c r="L1644" s="26">
        <f>IF(K1644="","",IF(COUNTIF(K$2:K1644,K1644)=1,COUNTIF(K$2:K$2000,K1644)+(2001-ROW())/100000,""))</f>
        <v/>
      </c>
      <c r="M1644" s="26">
        <f>IF(TRIM(Applications!D1644)="","",TRIM(LEFT(TRIM(Applications!D1644),FIND(",",TRIM(Applications!D1644)&amp;",")-1)))</f>
        <v/>
      </c>
      <c r="N1644" s="26">
        <f>IF(M1644="","",IF(LEN(TRIM(LEFT(TRIM(MID(TRIM(Applications!D1644),FIND(",",TRIM(Applications!D1644)&amp;",")+1,200)),FIND(",",TRIM(MID(TRIM(Applications!D1644),FIND(",",TRIM(Applications!D1644)&amp;",")+1,200))&amp;",")-1)))=2,UPPER(TRIM(LEFT(TRIM(MID(TRIM(Applications!D1644),FIND(",",TRIM(Applications!D1644)&amp;",")+1,200)),FIND(",",TRIM(MID(TRIM(Applications!D1644),FIND(",",TRIM(Applications!D1644)&amp;",")+1,200))&amp;",")-1))),IFERROR(VLOOKUP(LOWER(TRIM(LEFT(TRIM(MID(TRIM(Applications!D1644),FIND(",",TRIM(Applications!D1644)&amp;",")+1,200)),FIND(",",TRIM(MID(TRIM(Applications!D1644),FIND(",",TRIM(Applications!D1644)&amp;",")+1,200))&amp;",")-1))),$U$2:$V$67,2,FALSE),"")))</f>
        <v/>
      </c>
      <c r="O1644" s="26">
        <f>IF(M1644="","",IF(N1644="",M1644,M1644&amp;", "&amp;N1644))</f>
        <v/>
      </c>
      <c r="P1644" s="26">
        <f>IF(O1644="","",IF(COUNTIF(O$2:O1644,O1644)=1,COUNTIF(O$2:O$2000,O1644)+(2001-ROW())/100000,""))</f>
        <v/>
      </c>
    </row>
    <row r="1645">
      <c r="A1645" s="26">
        <f>IF(AND(ISNUMBER(Applications!A1645),ISNUMBER(Applications!M1645),OR(UPPER(TRIM(Applications!I1645))="INTERVIEWING",UPPER(TRIM(Applications!I1645))="REJECTED",UPPER(TRIM(Applications!I1645))="OFFER")),IF(Applications!M1645&gt;=Applications!A1645,Applications!M1645-Applications!A1645,""),"")</f>
        <v/>
      </c>
      <c r="B1645" s="26">
        <f>IF(AND(D1645=1,ISNUMBER(Applications!A1645)),WEEKDAY(Applications!A1645),"")</f>
        <v/>
      </c>
      <c r="C1645" s="27">
        <f>IF(AND(D1645=1,ISNUMBER(Applications!A1645)),Applications!A1645-WEEKDAY(Applications!A1645,3),"")</f>
        <v/>
      </c>
      <c r="D1645" s="26">
        <f>IF(OR(UPPER(TRIM(Applications!I1645))="APPLIED",UPPER(TRIM(Applications!I1645))="INTERVIEWING",UPPER(TRIM(Applications!I1645))="REJECTED",UPPER(TRIM(Applications!I1645))="OFFER"),1,0)</f>
        <v/>
      </c>
      <c r="E1645" s="26">
        <f>IF(AND(ISNUMBER(Applications!M1645),OR(N(Applications!O1645)&gt;0,UPPER(TRIM(Applications!I1645))="INTERVIEWING",UPPER(TRIM(Applications!I1645))="OFFER")),Applications!M1645-WEEKDAY(Applications!M1645,3),"")</f>
        <v/>
      </c>
      <c r="F1645" s="26">
        <f>IF(AND(UPPER(TRIM(Applications!I1645))="SKIPPED",ISNUMBER(Applications!A1645)),Applications!A1645-WEEKDAY(Applications!A1645,3),"")</f>
        <v/>
      </c>
      <c r="G1645" s="26">
        <f>IF(AND(UPPER(TRIM(Applications!I1645))="BOOKMARKED",ISNUMBER(Applications!A1645)),Applications!A1645-WEEKDAY(Applications!A1645,3),"")</f>
        <v/>
      </c>
      <c r="H1645" s="26">
        <f>IF(AND(UPPER(TRIM(Applications!I1645))="NOT APPLIED",ISNUMBER(Applications!A1645)),Applications!A1645-WEEKDAY(Applications!A1645,3),"")</f>
        <v/>
      </c>
      <c r="I1645" s="26">
        <f>IF(AND(UPPER(TRIM(Applications!I1645))="REJECTED",ISNUMBER(Applications!M1645)),Applications!M1645-WEEKDAY(Applications!M1645,3),"")</f>
        <v/>
      </c>
      <c r="J1645" s="26">
        <f>IF(AND(UPPER(TRIM(Applications!I1645))="OFFER",ISNUMBER(Applications!M1645)),Applications!M1645-WEEKDAY(Applications!M1645,3),"")</f>
        <v/>
      </c>
      <c r="K1645" s="26">
        <f>IF(TRIM(Applications!J1645)="","",IFERROR(LOOKUP(2,1/ISNUMBER(SEARCH($R$2:$R$25,Applications!J1645)),$S$2:$S$25),""))</f>
        <v/>
      </c>
      <c r="L1645" s="26">
        <f>IF(K1645="","",IF(COUNTIF(K$2:K1645,K1645)=1,COUNTIF(K$2:K$2000,K1645)+(2001-ROW())/100000,""))</f>
        <v/>
      </c>
      <c r="M1645" s="26">
        <f>IF(TRIM(Applications!D1645)="","",TRIM(LEFT(TRIM(Applications!D1645),FIND(",",TRIM(Applications!D1645)&amp;",")-1)))</f>
        <v/>
      </c>
      <c r="N1645" s="26">
        <f>IF(M1645="","",IF(LEN(TRIM(LEFT(TRIM(MID(TRIM(Applications!D1645),FIND(",",TRIM(Applications!D1645)&amp;",")+1,200)),FIND(",",TRIM(MID(TRIM(Applications!D1645),FIND(",",TRIM(Applications!D1645)&amp;",")+1,200))&amp;",")-1)))=2,UPPER(TRIM(LEFT(TRIM(MID(TRIM(Applications!D1645),FIND(",",TRIM(Applications!D1645)&amp;",")+1,200)),FIND(",",TRIM(MID(TRIM(Applications!D1645),FIND(",",TRIM(Applications!D1645)&amp;",")+1,200))&amp;",")-1))),IFERROR(VLOOKUP(LOWER(TRIM(LEFT(TRIM(MID(TRIM(Applications!D1645),FIND(",",TRIM(Applications!D1645)&amp;",")+1,200)),FIND(",",TRIM(MID(TRIM(Applications!D1645),FIND(",",TRIM(Applications!D1645)&amp;",")+1,200))&amp;",")-1))),$U$2:$V$67,2,FALSE),"")))</f>
        <v/>
      </c>
      <c r="O1645" s="26">
        <f>IF(M1645="","",IF(N1645="",M1645,M1645&amp;", "&amp;N1645))</f>
        <v/>
      </c>
      <c r="P1645" s="26">
        <f>IF(O1645="","",IF(COUNTIF(O$2:O1645,O1645)=1,COUNTIF(O$2:O$2000,O1645)+(2001-ROW())/100000,""))</f>
        <v/>
      </c>
    </row>
    <row r="1646">
      <c r="A1646" s="26">
        <f>IF(AND(ISNUMBER(Applications!A1646),ISNUMBER(Applications!M1646),OR(UPPER(TRIM(Applications!I1646))="INTERVIEWING",UPPER(TRIM(Applications!I1646))="REJECTED",UPPER(TRIM(Applications!I1646))="OFFER")),IF(Applications!M1646&gt;=Applications!A1646,Applications!M1646-Applications!A1646,""),"")</f>
        <v/>
      </c>
      <c r="B1646" s="26">
        <f>IF(AND(D1646=1,ISNUMBER(Applications!A1646)),WEEKDAY(Applications!A1646),"")</f>
        <v/>
      </c>
      <c r="C1646" s="27">
        <f>IF(AND(D1646=1,ISNUMBER(Applications!A1646)),Applications!A1646-WEEKDAY(Applications!A1646,3),"")</f>
        <v/>
      </c>
      <c r="D1646" s="26">
        <f>IF(OR(UPPER(TRIM(Applications!I1646))="APPLIED",UPPER(TRIM(Applications!I1646))="INTERVIEWING",UPPER(TRIM(Applications!I1646))="REJECTED",UPPER(TRIM(Applications!I1646))="OFFER"),1,0)</f>
        <v/>
      </c>
      <c r="E1646" s="26">
        <f>IF(AND(ISNUMBER(Applications!M1646),OR(N(Applications!O1646)&gt;0,UPPER(TRIM(Applications!I1646))="INTERVIEWING",UPPER(TRIM(Applications!I1646))="OFFER")),Applications!M1646-WEEKDAY(Applications!M1646,3),"")</f>
        <v/>
      </c>
      <c r="F1646" s="26">
        <f>IF(AND(UPPER(TRIM(Applications!I1646))="SKIPPED",ISNUMBER(Applications!A1646)),Applications!A1646-WEEKDAY(Applications!A1646,3),"")</f>
        <v/>
      </c>
      <c r="G1646" s="26">
        <f>IF(AND(UPPER(TRIM(Applications!I1646))="BOOKMARKED",ISNUMBER(Applications!A1646)),Applications!A1646-WEEKDAY(Applications!A1646,3),"")</f>
        <v/>
      </c>
      <c r="H1646" s="26">
        <f>IF(AND(UPPER(TRIM(Applications!I1646))="NOT APPLIED",ISNUMBER(Applications!A1646)),Applications!A1646-WEEKDAY(Applications!A1646,3),"")</f>
        <v/>
      </c>
      <c r="I1646" s="26">
        <f>IF(AND(UPPER(TRIM(Applications!I1646))="REJECTED",ISNUMBER(Applications!M1646)),Applications!M1646-WEEKDAY(Applications!M1646,3),"")</f>
        <v/>
      </c>
      <c r="J1646" s="26">
        <f>IF(AND(UPPER(TRIM(Applications!I1646))="OFFER",ISNUMBER(Applications!M1646)),Applications!M1646-WEEKDAY(Applications!M1646,3),"")</f>
        <v/>
      </c>
      <c r="K1646" s="26">
        <f>IF(TRIM(Applications!J1646)="","",IFERROR(LOOKUP(2,1/ISNUMBER(SEARCH($R$2:$R$25,Applications!J1646)),$S$2:$S$25),""))</f>
        <v/>
      </c>
      <c r="L1646" s="26">
        <f>IF(K1646="","",IF(COUNTIF(K$2:K1646,K1646)=1,COUNTIF(K$2:K$2000,K1646)+(2001-ROW())/100000,""))</f>
        <v/>
      </c>
      <c r="M1646" s="26">
        <f>IF(TRIM(Applications!D1646)="","",TRIM(LEFT(TRIM(Applications!D1646),FIND(",",TRIM(Applications!D1646)&amp;",")-1)))</f>
        <v/>
      </c>
      <c r="N1646" s="26">
        <f>IF(M1646="","",IF(LEN(TRIM(LEFT(TRIM(MID(TRIM(Applications!D1646),FIND(",",TRIM(Applications!D1646)&amp;",")+1,200)),FIND(",",TRIM(MID(TRIM(Applications!D1646),FIND(",",TRIM(Applications!D1646)&amp;",")+1,200))&amp;",")-1)))=2,UPPER(TRIM(LEFT(TRIM(MID(TRIM(Applications!D1646),FIND(",",TRIM(Applications!D1646)&amp;",")+1,200)),FIND(",",TRIM(MID(TRIM(Applications!D1646),FIND(",",TRIM(Applications!D1646)&amp;",")+1,200))&amp;",")-1))),IFERROR(VLOOKUP(LOWER(TRIM(LEFT(TRIM(MID(TRIM(Applications!D1646),FIND(",",TRIM(Applications!D1646)&amp;",")+1,200)),FIND(",",TRIM(MID(TRIM(Applications!D1646),FIND(",",TRIM(Applications!D1646)&amp;",")+1,200))&amp;",")-1))),$U$2:$V$67,2,FALSE),"")))</f>
        <v/>
      </c>
      <c r="O1646" s="26">
        <f>IF(M1646="","",IF(N1646="",M1646,M1646&amp;", "&amp;N1646))</f>
        <v/>
      </c>
      <c r="P1646" s="26">
        <f>IF(O1646="","",IF(COUNTIF(O$2:O1646,O1646)=1,COUNTIF(O$2:O$2000,O1646)+(2001-ROW())/100000,""))</f>
        <v/>
      </c>
    </row>
    <row r="1647">
      <c r="A1647" s="26">
        <f>IF(AND(ISNUMBER(Applications!A1647),ISNUMBER(Applications!M1647),OR(UPPER(TRIM(Applications!I1647))="INTERVIEWING",UPPER(TRIM(Applications!I1647))="REJECTED",UPPER(TRIM(Applications!I1647))="OFFER")),IF(Applications!M1647&gt;=Applications!A1647,Applications!M1647-Applications!A1647,""),"")</f>
        <v/>
      </c>
      <c r="B1647" s="26">
        <f>IF(AND(D1647=1,ISNUMBER(Applications!A1647)),WEEKDAY(Applications!A1647),"")</f>
        <v/>
      </c>
      <c r="C1647" s="27">
        <f>IF(AND(D1647=1,ISNUMBER(Applications!A1647)),Applications!A1647-WEEKDAY(Applications!A1647,3),"")</f>
        <v/>
      </c>
      <c r="D1647" s="26">
        <f>IF(OR(UPPER(TRIM(Applications!I1647))="APPLIED",UPPER(TRIM(Applications!I1647))="INTERVIEWING",UPPER(TRIM(Applications!I1647))="REJECTED",UPPER(TRIM(Applications!I1647))="OFFER"),1,0)</f>
        <v/>
      </c>
      <c r="E1647" s="26">
        <f>IF(AND(ISNUMBER(Applications!M1647),OR(N(Applications!O1647)&gt;0,UPPER(TRIM(Applications!I1647))="INTERVIEWING",UPPER(TRIM(Applications!I1647))="OFFER")),Applications!M1647-WEEKDAY(Applications!M1647,3),"")</f>
        <v/>
      </c>
      <c r="F1647" s="26">
        <f>IF(AND(UPPER(TRIM(Applications!I1647))="SKIPPED",ISNUMBER(Applications!A1647)),Applications!A1647-WEEKDAY(Applications!A1647,3),"")</f>
        <v/>
      </c>
      <c r="G1647" s="26">
        <f>IF(AND(UPPER(TRIM(Applications!I1647))="BOOKMARKED",ISNUMBER(Applications!A1647)),Applications!A1647-WEEKDAY(Applications!A1647,3),"")</f>
        <v/>
      </c>
      <c r="H1647" s="26">
        <f>IF(AND(UPPER(TRIM(Applications!I1647))="NOT APPLIED",ISNUMBER(Applications!A1647)),Applications!A1647-WEEKDAY(Applications!A1647,3),"")</f>
        <v/>
      </c>
      <c r="I1647" s="26">
        <f>IF(AND(UPPER(TRIM(Applications!I1647))="REJECTED",ISNUMBER(Applications!M1647)),Applications!M1647-WEEKDAY(Applications!M1647,3),"")</f>
        <v/>
      </c>
      <c r="J1647" s="26">
        <f>IF(AND(UPPER(TRIM(Applications!I1647))="OFFER",ISNUMBER(Applications!M1647)),Applications!M1647-WEEKDAY(Applications!M1647,3),"")</f>
        <v/>
      </c>
      <c r="K1647" s="26">
        <f>IF(TRIM(Applications!J1647)="","",IFERROR(LOOKUP(2,1/ISNUMBER(SEARCH($R$2:$R$25,Applications!J1647)),$S$2:$S$25),""))</f>
        <v/>
      </c>
      <c r="L1647" s="26">
        <f>IF(K1647="","",IF(COUNTIF(K$2:K1647,K1647)=1,COUNTIF(K$2:K$2000,K1647)+(2001-ROW())/100000,""))</f>
        <v/>
      </c>
      <c r="M1647" s="26">
        <f>IF(TRIM(Applications!D1647)="","",TRIM(LEFT(TRIM(Applications!D1647),FIND(",",TRIM(Applications!D1647)&amp;",")-1)))</f>
        <v/>
      </c>
      <c r="N1647" s="26">
        <f>IF(M1647="","",IF(LEN(TRIM(LEFT(TRIM(MID(TRIM(Applications!D1647),FIND(",",TRIM(Applications!D1647)&amp;",")+1,200)),FIND(",",TRIM(MID(TRIM(Applications!D1647),FIND(",",TRIM(Applications!D1647)&amp;",")+1,200))&amp;",")-1)))=2,UPPER(TRIM(LEFT(TRIM(MID(TRIM(Applications!D1647),FIND(",",TRIM(Applications!D1647)&amp;",")+1,200)),FIND(",",TRIM(MID(TRIM(Applications!D1647),FIND(",",TRIM(Applications!D1647)&amp;",")+1,200))&amp;",")-1))),IFERROR(VLOOKUP(LOWER(TRIM(LEFT(TRIM(MID(TRIM(Applications!D1647),FIND(",",TRIM(Applications!D1647)&amp;",")+1,200)),FIND(",",TRIM(MID(TRIM(Applications!D1647),FIND(",",TRIM(Applications!D1647)&amp;",")+1,200))&amp;",")-1))),$U$2:$V$67,2,FALSE),"")))</f>
        <v/>
      </c>
      <c r="O1647" s="26">
        <f>IF(M1647="","",IF(N1647="",M1647,M1647&amp;", "&amp;N1647))</f>
        <v/>
      </c>
      <c r="P1647" s="26">
        <f>IF(O1647="","",IF(COUNTIF(O$2:O1647,O1647)=1,COUNTIF(O$2:O$2000,O1647)+(2001-ROW())/100000,""))</f>
        <v/>
      </c>
    </row>
    <row r="1648">
      <c r="A1648" s="26">
        <f>IF(AND(ISNUMBER(Applications!A1648),ISNUMBER(Applications!M1648),OR(UPPER(TRIM(Applications!I1648))="INTERVIEWING",UPPER(TRIM(Applications!I1648))="REJECTED",UPPER(TRIM(Applications!I1648))="OFFER")),IF(Applications!M1648&gt;=Applications!A1648,Applications!M1648-Applications!A1648,""),"")</f>
        <v/>
      </c>
      <c r="B1648" s="26">
        <f>IF(AND(D1648=1,ISNUMBER(Applications!A1648)),WEEKDAY(Applications!A1648),"")</f>
        <v/>
      </c>
      <c r="C1648" s="27">
        <f>IF(AND(D1648=1,ISNUMBER(Applications!A1648)),Applications!A1648-WEEKDAY(Applications!A1648,3),"")</f>
        <v/>
      </c>
      <c r="D1648" s="26">
        <f>IF(OR(UPPER(TRIM(Applications!I1648))="APPLIED",UPPER(TRIM(Applications!I1648))="INTERVIEWING",UPPER(TRIM(Applications!I1648))="REJECTED",UPPER(TRIM(Applications!I1648))="OFFER"),1,0)</f>
        <v/>
      </c>
      <c r="E1648" s="26">
        <f>IF(AND(ISNUMBER(Applications!M1648),OR(N(Applications!O1648)&gt;0,UPPER(TRIM(Applications!I1648))="INTERVIEWING",UPPER(TRIM(Applications!I1648))="OFFER")),Applications!M1648-WEEKDAY(Applications!M1648,3),"")</f>
        <v/>
      </c>
      <c r="F1648" s="26">
        <f>IF(AND(UPPER(TRIM(Applications!I1648))="SKIPPED",ISNUMBER(Applications!A1648)),Applications!A1648-WEEKDAY(Applications!A1648,3),"")</f>
        <v/>
      </c>
      <c r="G1648" s="26">
        <f>IF(AND(UPPER(TRIM(Applications!I1648))="BOOKMARKED",ISNUMBER(Applications!A1648)),Applications!A1648-WEEKDAY(Applications!A1648,3),"")</f>
        <v/>
      </c>
      <c r="H1648" s="26">
        <f>IF(AND(UPPER(TRIM(Applications!I1648))="NOT APPLIED",ISNUMBER(Applications!A1648)),Applications!A1648-WEEKDAY(Applications!A1648,3),"")</f>
        <v/>
      </c>
      <c r="I1648" s="26">
        <f>IF(AND(UPPER(TRIM(Applications!I1648))="REJECTED",ISNUMBER(Applications!M1648)),Applications!M1648-WEEKDAY(Applications!M1648,3),"")</f>
        <v/>
      </c>
      <c r="J1648" s="26">
        <f>IF(AND(UPPER(TRIM(Applications!I1648))="OFFER",ISNUMBER(Applications!M1648)),Applications!M1648-WEEKDAY(Applications!M1648,3),"")</f>
        <v/>
      </c>
      <c r="K1648" s="26">
        <f>IF(TRIM(Applications!J1648)="","",IFERROR(LOOKUP(2,1/ISNUMBER(SEARCH($R$2:$R$25,Applications!J1648)),$S$2:$S$25),""))</f>
        <v/>
      </c>
      <c r="L1648" s="26">
        <f>IF(K1648="","",IF(COUNTIF(K$2:K1648,K1648)=1,COUNTIF(K$2:K$2000,K1648)+(2001-ROW())/100000,""))</f>
        <v/>
      </c>
      <c r="M1648" s="26">
        <f>IF(TRIM(Applications!D1648)="","",TRIM(LEFT(TRIM(Applications!D1648),FIND(",",TRIM(Applications!D1648)&amp;",")-1)))</f>
        <v/>
      </c>
      <c r="N1648" s="26">
        <f>IF(M1648="","",IF(LEN(TRIM(LEFT(TRIM(MID(TRIM(Applications!D1648),FIND(",",TRIM(Applications!D1648)&amp;",")+1,200)),FIND(",",TRIM(MID(TRIM(Applications!D1648),FIND(",",TRIM(Applications!D1648)&amp;",")+1,200))&amp;",")-1)))=2,UPPER(TRIM(LEFT(TRIM(MID(TRIM(Applications!D1648),FIND(",",TRIM(Applications!D1648)&amp;",")+1,200)),FIND(",",TRIM(MID(TRIM(Applications!D1648),FIND(",",TRIM(Applications!D1648)&amp;",")+1,200))&amp;",")-1))),IFERROR(VLOOKUP(LOWER(TRIM(LEFT(TRIM(MID(TRIM(Applications!D1648),FIND(",",TRIM(Applications!D1648)&amp;",")+1,200)),FIND(",",TRIM(MID(TRIM(Applications!D1648),FIND(",",TRIM(Applications!D1648)&amp;",")+1,200))&amp;",")-1))),$U$2:$V$67,2,FALSE),"")))</f>
        <v/>
      </c>
      <c r="O1648" s="26">
        <f>IF(M1648="","",IF(N1648="",M1648,M1648&amp;", "&amp;N1648))</f>
        <v/>
      </c>
      <c r="P1648" s="26">
        <f>IF(O1648="","",IF(COUNTIF(O$2:O1648,O1648)=1,COUNTIF(O$2:O$2000,O1648)+(2001-ROW())/100000,""))</f>
        <v/>
      </c>
    </row>
    <row r="1649">
      <c r="A1649" s="26">
        <f>IF(AND(ISNUMBER(Applications!A1649),ISNUMBER(Applications!M1649),OR(UPPER(TRIM(Applications!I1649))="INTERVIEWING",UPPER(TRIM(Applications!I1649))="REJECTED",UPPER(TRIM(Applications!I1649))="OFFER")),IF(Applications!M1649&gt;=Applications!A1649,Applications!M1649-Applications!A1649,""),"")</f>
        <v/>
      </c>
      <c r="B1649" s="26">
        <f>IF(AND(D1649=1,ISNUMBER(Applications!A1649)),WEEKDAY(Applications!A1649),"")</f>
        <v/>
      </c>
      <c r="C1649" s="27">
        <f>IF(AND(D1649=1,ISNUMBER(Applications!A1649)),Applications!A1649-WEEKDAY(Applications!A1649,3),"")</f>
        <v/>
      </c>
      <c r="D1649" s="26">
        <f>IF(OR(UPPER(TRIM(Applications!I1649))="APPLIED",UPPER(TRIM(Applications!I1649))="INTERVIEWING",UPPER(TRIM(Applications!I1649))="REJECTED",UPPER(TRIM(Applications!I1649))="OFFER"),1,0)</f>
        <v/>
      </c>
      <c r="E1649" s="26">
        <f>IF(AND(ISNUMBER(Applications!M1649),OR(N(Applications!O1649)&gt;0,UPPER(TRIM(Applications!I1649))="INTERVIEWING",UPPER(TRIM(Applications!I1649))="OFFER")),Applications!M1649-WEEKDAY(Applications!M1649,3),"")</f>
        <v/>
      </c>
      <c r="F1649" s="26">
        <f>IF(AND(UPPER(TRIM(Applications!I1649))="SKIPPED",ISNUMBER(Applications!A1649)),Applications!A1649-WEEKDAY(Applications!A1649,3),"")</f>
        <v/>
      </c>
      <c r="G1649" s="26">
        <f>IF(AND(UPPER(TRIM(Applications!I1649))="BOOKMARKED",ISNUMBER(Applications!A1649)),Applications!A1649-WEEKDAY(Applications!A1649,3),"")</f>
        <v/>
      </c>
      <c r="H1649" s="26">
        <f>IF(AND(UPPER(TRIM(Applications!I1649))="NOT APPLIED",ISNUMBER(Applications!A1649)),Applications!A1649-WEEKDAY(Applications!A1649,3),"")</f>
        <v/>
      </c>
      <c r="I1649" s="26">
        <f>IF(AND(UPPER(TRIM(Applications!I1649))="REJECTED",ISNUMBER(Applications!M1649)),Applications!M1649-WEEKDAY(Applications!M1649,3),"")</f>
        <v/>
      </c>
      <c r="J1649" s="26">
        <f>IF(AND(UPPER(TRIM(Applications!I1649))="OFFER",ISNUMBER(Applications!M1649)),Applications!M1649-WEEKDAY(Applications!M1649,3),"")</f>
        <v/>
      </c>
      <c r="K1649" s="26">
        <f>IF(TRIM(Applications!J1649)="","",IFERROR(LOOKUP(2,1/ISNUMBER(SEARCH($R$2:$R$25,Applications!J1649)),$S$2:$S$25),""))</f>
        <v/>
      </c>
      <c r="L1649" s="26">
        <f>IF(K1649="","",IF(COUNTIF(K$2:K1649,K1649)=1,COUNTIF(K$2:K$2000,K1649)+(2001-ROW())/100000,""))</f>
        <v/>
      </c>
      <c r="M1649" s="26">
        <f>IF(TRIM(Applications!D1649)="","",TRIM(LEFT(TRIM(Applications!D1649),FIND(",",TRIM(Applications!D1649)&amp;",")-1)))</f>
        <v/>
      </c>
      <c r="N1649" s="26">
        <f>IF(M1649="","",IF(LEN(TRIM(LEFT(TRIM(MID(TRIM(Applications!D1649),FIND(",",TRIM(Applications!D1649)&amp;",")+1,200)),FIND(",",TRIM(MID(TRIM(Applications!D1649),FIND(",",TRIM(Applications!D1649)&amp;",")+1,200))&amp;",")-1)))=2,UPPER(TRIM(LEFT(TRIM(MID(TRIM(Applications!D1649),FIND(",",TRIM(Applications!D1649)&amp;",")+1,200)),FIND(",",TRIM(MID(TRIM(Applications!D1649),FIND(",",TRIM(Applications!D1649)&amp;",")+1,200))&amp;",")-1))),IFERROR(VLOOKUP(LOWER(TRIM(LEFT(TRIM(MID(TRIM(Applications!D1649),FIND(",",TRIM(Applications!D1649)&amp;",")+1,200)),FIND(",",TRIM(MID(TRIM(Applications!D1649),FIND(",",TRIM(Applications!D1649)&amp;",")+1,200))&amp;",")-1))),$U$2:$V$67,2,FALSE),"")))</f>
        <v/>
      </c>
      <c r="O1649" s="26">
        <f>IF(M1649="","",IF(N1649="",M1649,M1649&amp;", "&amp;N1649))</f>
        <v/>
      </c>
      <c r="P1649" s="26">
        <f>IF(O1649="","",IF(COUNTIF(O$2:O1649,O1649)=1,COUNTIF(O$2:O$2000,O1649)+(2001-ROW())/100000,""))</f>
        <v/>
      </c>
    </row>
    <row r="1650">
      <c r="A1650" s="26">
        <f>IF(AND(ISNUMBER(Applications!A1650),ISNUMBER(Applications!M1650),OR(UPPER(TRIM(Applications!I1650))="INTERVIEWING",UPPER(TRIM(Applications!I1650))="REJECTED",UPPER(TRIM(Applications!I1650))="OFFER")),IF(Applications!M1650&gt;=Applications!A1650,Applications!M1650-Applications!A1650,""),"")</f>
        <v/>
      </c>
      <c r="B1650" s="26">
        <f>IF(AND(D1650=1,ISNUMBER(Applications!A1650)),WEEKDAY(Applications!A1650),"")</f>
        <v/>
      </c>
      <c r="C1650" s="27">
        <f>IF(AND(D1650=1,ISNUMBER(Applications!A1650)),Applications!A1650-WEEKDAY(Applications!A1650,3),"")</f>
        <v/>
      </c>
      <c r="D1650" s="26">
        <f>IF(OR(UPPER(TRIM(Applications!I1650))="APPLIED",UPPER(TRIM(Applications!I1650))="INTERVIEWING",UPPER(TRIM(Applications!I1650))="REJECTED",UPPER(TRIM(Applications!I1650))="OFFER"),1,0)</f>
        <v/>
      </c>
      <c r="E1650" s="26">
        <f>IF(AND(ISNUMBER(Applications!M1650),OR(N(Applications!O1650)&gt;0,UPPER(TRIM(Applications!I1650))="INTERVIEWING",UPPER(TRIM(Applications!I1650))="OFFER")),Applications!M1650-WEEKDAY(Applications!M1650,3),"")</f>
        <v/>
      </c>
      <c r="F1650" s="26">
        <f>IF(AND(UPPER(TRIM(Applications!I1650))="SKIPPED",ISNUMBER(Applications!A1650)),Applications!A1650-WEEKDAY(Applications!A1650,3),"")</f>
        <v/>
      </c>
      <c r="G1650" s="26">
        <f>IF(AND(UPPER(TRIM(Applications!I1650))="BOOKMARKED",ISNUMBER(Applications!A1650)),Applications!A1650-WEEKDAY(Applications!A1650,3),"")</f>
        <v/>
      </c>
      <c r="H1650" s="26">
        <f>IF(AND(UPPER(TRIM(Applications!I1650))="NOT APPLIED",ISNUMBER(Applications!A1650)),Applications!A1650-WEEKDAY(Applications!A1650,3),"")</f>
        <v/>
      </c>
      <c r="I1650" s="26">
        <f>IF(AND(UPPER(TRIM(Applications!I1650))="REJECTED",ISNUMBER(Applications!M1650)),Applications!M1650-WEEKDAY(Applications!M1650,3),"")</f>
        <v/>
      </c>
      <c r="J1650" s="26">
        <f>IF(AND(UPPER(TRIM(Applications!I1650))="OFFER",ISNUMBER(Applications!M1650)),Applications!M1650-WEEKDAY(Applications!M1650,3),"")</f>
        <v/>
      </c>
      <c r="K1650" s="26">
        <f>IF(TRIM(Applications!J1650)="","",IFERROR(LOOKUP(2,1/ISNUMBER(SEARCH($R$2:$R$25,Applications!J1650)),$S$2:$S$25),""))</f>
        <v/>
      </c>
      <c r="L1650" s="26">
        <f>IF(K1650="","",IF(COUNTIF(K$2:K1650,K1650)=1,COUNTIF(K$2:K$2000,K1650)+(2001-ROW())/100000,""))</f>
        <v/>
      </c>
      <c r="M1650" s="26">
        <f>IF(TRIM(Applications!D1650)="","",TRIM(LEFT(TRIM(Applications!D1650),FIND(",",TRIM(Applications!D1650)&amp;",")-1)))</f>
        <v/>
      </c>
      <c r="N1650" s="26">
        <f>IF(M1650="","",IF(LEN(TRIM(LEFT(TRIM(MID(TRIM(Applications!D1650),FIND(",",TRIM(Applications!D1650)&amp;",")+1,200)),FIND(",",TRIM(MID(TRIM(Applications!D1650),FIND(",",TRIM(Applications!D1650)&amp;",")+1,200))&amp;",")-1)))=2,UPPER(TRIM(LEFT(TRIM(MID(TRIM(Applications!D1650),FIND(",",TRIM(Applications!D1650)&amp;",")+1,200)),FIND(",",TRIM(MID(TRIM(Applications!D1650),FIND(",",TRIM(Applications!D1650)&amp;",")+1,200))&amp;",")-1))),IFERROR(VLOOKUP(LOWER(TRIM(LEFT(TRIM(MID(TRIM(Applications!D1650),FIND(",",TRIM(Applications!D1650)&amp;",")+1,200)),FIND(",",TRIM(MID(TRIM(Applications!D1650),FIND(",",TRIM(Applications!D1650)&amp;",")+1,200))&amp;",")-1))),$U$2:$V$67,2,FALSE),"")))</f>
        <v/>
      </c>
      <c r="O1650" s="26">
        <f>IF(M1650="","",IF(N1650="",M1650,M1650&amp;", "&amp;N1650))</f>
        <v/>
      </c>
      <c r="P1650" s="26">
        <f>IF(O1650="","",IF(COUNTIF(O$2:O1650,O1650)=1,COUNTIF(O$2:O$2000,O1650)+(2001-ROW())/100000,""))</f>
        <v/>
      </c>
    </row>
    <row r="1651">
      <c r="A1651" s="26">
        <f>IF(AND(ISNUMBER(Applications!A1651),ISNUMBER(Applications!M1651),OR(UPPER(TRIM(Applications!I1651))="INTERVIEWING",UPPER(TRIM(Applications!I1651))="REJECTED",UPPER(TRIM(Applications!I1651))="OFFER")),IF(Applications!M1651&gt;=Applications!A1651,Applications!M1651-Applications!A1651,""),"")</f>
        <v/>
      </c>
      <c r="B1651" s="26">
        <f>IF(AND(D1651=1,ISNUMBER(Applications!A1651)),WEEKDAY(Applications!A1651),"")</f>
        <v/>
      </c>
      <c r="C1651" s="27">
        <f>IF(AND(D1651=1,ISNUMBER(Applications!A1651)),Applications!A1651-WEEKDAY(Applications!A1651,3),"")</f>
        <v/>
      </c>
      <c r="D1651" s="26">
        <f>IF(OR(UPPER(TRIM(Applications!I1651))="APPLIED",UPPER(TRIM(Applications!I1651))="INTERVIEWING",UPPER(TRIM(Applications!I1651))="REJECTED",UPPER(TRIM(Applications!I1651))="OFFER"),1,0)</f>
        <v/>
      </c>
      <c r="E1651" s="26">
        <f>IF(AND(ISNUMBER(Applications!M1651),OR(N(Applications!O1651)&gt;0,UPPER(TRIM(Applications!I1651))="INTERVIEWING",UPPER(TRIM(Applications!I1651))="OFFER")),Applications!M1651-WEEKDAY(Applications!M1651,3),"")</f>
        <v/>
      </c>
      <c r="F1651" s="26">
        <f>IF(AND(UPPER(TRIM(Applications!I1651))="SKIPPED",ISNUMBER(Applications!A1651)),Applications!A1651-WEEKDAY(Applications!A1651,3),"")</f>
        <v/>
      </c>
      <c r="G1651" s="26">
        <f>IF(AND(UPPER(TRIM(Applications!I1651))="BOOKMARKED",ISNUMBER(Applications!A1651)),Applications!A1651-WEEKDAY(Applications!A1651,3),"")</f>
        <v/>
      </c>
      <c r="H1651" s="26">
        <f>IF(AND(UPPER(TRIM(Applications!I1651))="NOT APPLIED",ISNUMBER(Applications!A1651)),Applications!A1651-WEEKDAY(Applications!A1651,3),"")</f>
        <v/>
      </c>
      <c r="I1651" s="26">
        <f>IF(AND(UPPER(TRIM(Applications!I1651))="REJECTED",ISNUMBER(Applications!M1651)),Applications!M1651-WEEKDAY(Applications!M1651,3),"")</f>
        <v/>
      </c>
      <c r="J1651" s="26">
        <f>IF(AND(UPPER(TRIM(Applications!I1651))="OFFER",ISNUMBER(Applications!M1651)),Applications!M1651-WEEKDAY(Applications!M1651,3),"")</f>
        <v/>
      </c>
      <c r="K1651" s="26">
        <f>IF(TRIM(Applications!J1651)="","",IFERROR(LOOKUP(2,1/ISNUMBER(SEARCH($R$2:$R$25,Applications!J1651)),$S$2:$S$25),""))</f>
        <v/>
      </c>
      <c r="L1651" s="26">
        <f>IF(K1651="","",IF(COUNTIF(K$2:K1651,K1651)=1,COUNTIF(K$2:K$2000,K1651)+(2001-ROW())/100000,""))</f>
        <v/>
      </c>
      <c r="M1651" s="26">
        <f>IF(TRIM(Applications!D1651)="","",TRIM(LEFT(TRIM(Applications!D1651),FIND(",",TRIM(Applications!D1651)&amp;",")-1)))</f>
        <v/>
      </c>
      <c r="N1651" s="26">
        <f>IF(M1651="","",IF(LEN(TRIM(LEFT(TRIM(MID(TRIM(Applications!D1651),FIND(",",TRIM(Applications!D1651)&amp;",")+1,200)),FIND(",",TRIM(MID(TRIM(Applications!D1651),FIND(",",TRIM(Applications!D1651)&amp;",")+1,200))&amp;",")-1)))=2,UPPER(TRIM(LEFT(TRIM(MID(TRIM(Applications!D1651),FIND(",",TRIM(Applications!D1651)&amp;",")+1,200)),FIND(",",TRIM(MID(TRIM(Applications!D1651),FIND(",",TRIM(Applications!D1651)&amp;",")+1,200))&amp;",")-1))),IFERROR(VLOOKUP(LOWER(TRIM(LEFT(TRIM(MID(TRIM(Applications!D1651),FIND(",",TRIM(Applications!D1651)&amp;",")+1,200)),FIND(",",TRIM(MID(TRIM(Applications!D1651),FIND(",",TRIM(Applications!D1651)&amp;",")+1,200))&amp;",")-1))),$U$2:$V$67,2,FALSE),"")))</f>
        <v/>
      </c>
      <c r="O1651" s="26">
        <f>IF(M1651="","",IF(N1651="",M1651,M1651&amp;", "&amp;N1651))</f>
        <v/>
      </c>
      <c r="P1651" s="26">
        <f>IF(O1651="","",IF(COUNTIF(O$2:O1651,O1651)=1,COUNTIF(O$2:O$2000,O1651)+(2001-ROW())/100000,""))</f>
        <v/>
      </c>
    </row>
    <row r="1652">
      <c r="A1652" s="26">
        <f>IF(AND(ISNUMBER(Applications!A1652),ISNUMBER(Applications!M1652),OR(UPPER(TRIM(Applications!I1652))="INTERVIEWING",UPPER(TRIM(Applications!I1652))="REJECTED",UPPER(TRIM(Applications!I1652))="OFFER")),IF(Applications!M1652&gt;=Applications!A1652,Applications!M1652-Applications!A1652,""),"")</f>
        <v/>
      </c>
      <c r="B1652" s="26">
        <f>IF(AND(D1652=1,ISNUMBER(Applications!A1652)),WEEKDAY(Applications!A1652),"")</f>
        <v/>
      </c>
      <c r="C1652" s="27">
        <f>IF(AND(D1652=1,ISNUMBER(Applications!A1652)),Applications!A1652-WEEKDAY(Applications!A1652,3),"")</f>
        <v/>
      </c>
      <c r="D1652" s="26">
        <f>IF(OR(UPPER(TRIM(Applications!I1652))="APPLIED",UPPER(TRIM(Applications!I1652))="INTERVIEWING",UPPER(TRIM(Applications!I1652))="REJECTED",UPPER(TRIM(Applications!I1652))="OFFER"),1,0)</f>
        <v/>
      </c>
      <c r="E1652" s="26">
        <f>IF(AND(ISNUMBER(Applications!M1652),OR(N(Applications!O1652)&gt;0,UPPER(TRIM(Applications!I1652))="INTERVIEWING",UPPER(TRIM(Applications!I1652))="OFFER")),Applications!M1652-WEEKDAY(Applications!M1652,3),"")</f>
        <v/>
      </c>
      <c r="F1652" s="26">
        <f>IF(AND(UPPER(TRIM(Applications!I1652))="SKIPPED",ISNUMBER(Applications!A1652)),Applications!A1652-WEEKDAY(Applications!A1652,3),"")</f>
        <v/>
      </c>
      <c r="G1652" s="26">
        <f>IF(AND(UPPER(TRIM(Applications!I1652))="BOOKMARKED",ISNUMBER(Applications!A1652)),Applications!A1652-WEEKDAY(Applications!A1652,3),"")</f>
        <v/>
      </c>
      <c r="H1652" s="26">
        <f>IF(AND(UPPER(TRIM(Applications!I1652))="NOT APPLIED",ISNUMBER(Applications!A1652)),Applications!A1652-WEEKDAY(Applications!A1652,3),"")</f>
        <v/>
      </c>
      <c r="I1652" s="26">
        <f>IF(AND(UPPER(TRIM(Applications!I1652))="REJECTED",ISNUMBER(Applications!M1652)),Applications!M1652-WEEKDAY(Applications!M1652,3),"")</f>
        <v/>
      </c>
      <c r="J1652" s="26">
        <f>IF(AND(UPPER(TRIM(Applications!I1652))="OFFER",ISNUMBER(Applications!M1652)),Applications!M1652-WEEKDAY(Applications!M1652,3),"")</f>
        <v/>
      </c>
      <c r="K1652" s="26">
        <f>IF(TRIM(Applications!J1652)="","",IFERROR(LOOKUP(2,1/ISNUMBER(SEARCH($R$2:$R$25,Applications!J1652)),$S$2:$S$25),""))</f>
        <v/>
      </c>
      <c r="L1652" s="26">
        <f>IF(K1652="","",IF(COUNTIF(K$2:K1652,K1652)=1,COUNTIF(K$2:K$2000,K1652)+(2001-ROW())/100000,""))</f>
        <v/>
      </c>
      <c r="M1652" s="26">
        <f>IF(TRIM(Applications!D1652)="","",TRIM(LEFT(TRIM(Applications!D1652),FIND(",",TRIM(Applications!D1652)&amp;",")-1)))</f>
        <v/>
      </c>
      <c r="N1652" s="26">
        <f>IF(M1652="","",IF(LEN(TRIM(LEFT(TRIM(MID(TRIM(Applications!D1652),FIND(",",TRIM(Applications!D1652)&amp;",")+1,200)),FIND(",",TRIM(MID(TRIM(Applications!D1652),FIND(",",TRIM(Applications!D1652)&amp;",")+1,200))&amp;",")-1)))=2,UPPER(TRIM(LEFT(TRIM(MID(TRIM(Applications!D1652),FIND(",",TRIM(Applications!D1652)&amp;",")+1,200)),FIND(",",TRIM(MID(TRIM(Applications!D1652),FIND(",",TRIM(Applications!D1652)&amp;",")+1,200))&amp;",")-1))),IFERROR(VLOOKUP(LOWER(TRIM(LEFT(TRIM(MID(TRIM(Applications!D1652),FIND(",",TRIM(Applications!D1652)&amp;",")+1,200)),FIND(",",TRIM(MID(TRIM(Applications!D1652),FIND(",",TRIM(Applications!D1652)&amp;",")+1,200))&amp;",")-1))),$U$2:$V$67,2,FALSE),"")))</f>
        <v/>
      </c>
      <c r="O1652" s="26">
        <f>IF(M1652="","",IF(N1652="",M1652,M1652&amp;", "&amp;N1652))</f>
        <v/>
      </c>
      <c r="P1652" s="26">
        <f>IF(O1652="","",IF(COUNTIF(O$2:O1652,O1652)=1,COUNTIF(O$2:O$2000,O1652)+(2001-ROW())/100000,""))</f>
        <v/>
      </c>
    </row>
    <row r="1653">
      <c r="A1653" s="26">
        <f>IF(AND(ISNUMBER(Applications!A1653),ISNUMBER(Applications!M1653),OR(UPPER(TRIM(Applications!I1653))="INTERVIEWING",UPPER(TRIM(Applications!I1653))="REJECTED",UPPER(TRIM(Applications!I1653))="OFFER")),IF(Applications!M1653&gt;=Applications!A1653,Applications!M1653-Applications!A1653,""),"")</f>
        <v/>
      </c>
      <c r="B1653" s="26">
        <f>IF(AND(D1653=1,ISNUMBER(Applications!A1653)),WEEKDAY(Applications!A1653),"")</f>
        <v/>
      </c>
      <c r="C1653" s="27">
        <f>IF(AND(D1653=1,ISNUMBER(Applications!A1653)),Applications!A1653-WEEKDAY(Applications!A1653,3),"")</f>
        <v/>
      </c>
      <c r="D1653" s="26">
        <f>IF(OR(UPPER(TRIM(Applications!I1653))="APPLIED",UPPER(TRIM(Applications!I1653))="INTERVIEWING",UPPER(TRIM(Applications!I1653))="REJECTED",UPPER(TRIM(Applications!I1653))="OFFER"),1,0)</f>
        <v/>
      </c>
      <c r="E1653" s="26">
        <f>IF(AND(ISNUMBER(Applications!M1653),OR(N(Applications!O1653)&gt;0,UPPER(TRIM(Applications!I1653))="INTERVIEWING",UPPER(TRIM(Applications!I1653))="OFFER")),Applications!M1653-WEEKDAY(Applications!M1653,3),"")</f>
        <v/>
      </c>
      <c r="F1653" s="26">
        <f>IF(AND(UPPER(TRIM(Applications!I1653))="SKIPPED",ISNUMBER(Applications!A1653)),Applications!A1653-WEEKDAY(Applications!A1653,3),"")</f>
        <v/>
      </c>
      <c r="G1653" s="26">
        <f>IF(AND(UPPER(TRIM(Applications!I1653))="BOOKMARKED",ISNUMBER(Applications!A1653)),Applications!A1653-WEEKDAY(Applications!A1653,3),"")</f>
        <v/>
      </c>
      <c r="H1653" s="26">
        <f>IF(AND(UPPER(TRIM(Applications!I1653))="NOT APPLIED",ISNUMBER(Applications!A1653)),Applications!A1653-WEEKDAY(Applications!A1653,3),"")</f>
        <v/>
      </c>
      <c r="I1653" s="26">
        <f>IF(AND(UPPER(TRIM(Applications!I1653))="REJECTED",ISNUMBER(Applications!M1653)),Applications!M1653-WEEKDAY(Applications!M1653,3),"")</f>
        <v/>
      </c>
      <c r="J1653" s="26">
        <f>IF(AND(UPPER(TRIM(Applications!I1653))="OFFER",ISNUMBER(Applications!M1653)),Applications!M1653-WEEKDAY(Applications!M1653,3),"")</f>
        <v/>
      </c>
      <c r="K1653" s="26">
        <f>IF(TRIM(Applications!J1653)="","",IFERROR(LOOKUP(2,1/ISNUMBER(SEARCH($R$2:$R$25,Applications!J1653)),$S$2:$S$25),""))</f>
        <v/>
      </c>
      <c r="L1653" s="26">
        <f>IF(K1653="","",IF(COUNTIF(K$2:K1653,K1653)=1,COUNTIF(K$2:K$2000,K1653)+(2001-ROW())/100000,""))</f>
        <v/>
      </c>
      <c r="M1653" s="26">
        <f>IF(TRIM(Applications!D1653)="","",TRIM(LEFT(TRIM(Applications!D1653),FIND(",",TRIM(Applications!D1653)&amp;",")-1)))</f>
        <v/>
      </c>
      <c r="N1653" s="26">
        <f>IF(M1653="","",IF(LEN(TRIM(LEFT(TRIM(MID(TRIM(Applications!D1653),FIND(",",TRIM(Applications!D1653)&amp;",")+1,200)),FIND(",",TRIM(MID(TRIM(Applications!D1653),FIND(",",TRIM(Applications!D1653)&amp;",")+1,200))&amp;",")-1)))=2,UPPER(TRIM(LEFT(TRIM(MID(TRIM(Applications!D1653),FIND(",",TRIM(Applications!D1653)&amp;",")+1,200)),FIND(",",TRIM(MID(TRIM(Applications!D1653),FIND(",",TRIM(Applications!D1653)&amp;",")+1,200))&amp;",")-1))),IFERROR(VLOOKUP(LOWER(TRIM(LEFT(TRIM(MID(TRIM(Applications!D1653),FIND(",",TRIM(Applications!D1653)&amp;",")+1,200)),FIND(",",TRIM(MID(TRIM(Applications!D1653),FIND(",",TRIM(Applications!D1653)&amp;",")+1,200))&amp;",")-1))),$U$2:$V$67,2,FALSE),"")))</f>
        <v/>
      </c>
      <c r="O1653" s="26">
        <f>IF(M1653="","",IF(N1653="",M1653,M1653&amp;", "&amp;N1653))</f>
        <v/>
      </c>
      <c r="P1653" s="26">
        <f>IF(O1653="","",IF(COUNTIF(O$2:O1653,O1653)=1,COUNTIF(O$2:O$2000,O1653)+(2001-ROW())/100000,""))</f>
        <v/>
      </c>
    </row>
    <row r="1654">
      <c r="A1654" s="26">
        <f>IF(AND(ISNUMBER(Applications!A1654),ISNUMBER(Applications!M1654),OR(UPPER(TRIM(Applications!I1654))="INTERVIEWING",UPPER(TRIM(Applications!I1654))="REJECTED",UPPER(TRIM(Applications!I1654))="OFFER")),IF(Applications!M1654&gt;=Applications!A1654,Applications!M1654-Applications!A1654,""),"")</f>
        <v/>
      </c>
      <c r="B1654" s="26">
        <f>IF(AND(D1654=1,ISNUMBER(Applications!A1654)),WEEKDAY(Applications!A1654),"")</f>
        <v/>
      </c>
      <c r="C1654" s="27">
        <f>IF(AND(D1654=1,ISNUMBER(Applications!A1654)),Applications!A1654-WEEKDAY(Applications!A1654,3),"")</f>
        <v/>
      </c>
      <c r="D1654" s="26">
        <f>IF(OR(UPPER(TRIM(Applications!I1654))="APPLIED",UPPER(TRIM(Applications!I1654))="INTERVIEWING",UPPER(TRIM(Applications!I1654))="REJECTED",UPPER(TRIM(Applications!I1654))="OFFER"),1,0)</f>
        <v/>
      </c>
      <c r="E1654" s="26">
        <f>IF(AND(ISNUMBER(Applications!M1654),OR(N(Applications!O1654)&gt;0,UPPER(TRIM(Applications!I1654))="INTERVIEWING",UPPER(TRIM(Applications!I1654))="OFFER")),Applications!M1654-WEEKDAY(Applications!M1654,3),"")</f>
        <v/>
      </c>
      <c r="F1654" s="26">
        <f>IF(AND(UPPER(TRIM(Applications!I1654))="SKIPPED",ISNUMBER(Applications!A1654)),Applications!A1654-WEEKDAY(Applications!A1654,3),"")</f>
        <v/>
      </c>
      <c r="G1654" s="26">
        <f>IF(AND(UPPER(TRIM(Applications!I1654))="BOOKMARKED",ISNUMBER(Applications!A1654)),Applications!A1654-WEEKDAY(Applications!A1654,3),"")</f>
        <v/>
      </c>
      <c r="H1654" s="26">
        <f>IF(AND(UPPER(TRIM(Applications!I1654))="NOT APPLIED",ISNUMBER(Applications!A1654)),Applications!A1654-WEEKDAY(Applications!A1654,3),"")</f>
        <v/>
      </c>
      <c r="I1654" s="26">
        <f>IF(AND(UPPER(TRIM(Applications!I1654))="REJECTED",ISNUMBER(Applications!M1654)),Applications!M1654-WEEKDAY(Applications!M1654,3),"")</f>
        <v/>
      </c>
      <c r="J1654" s="26">
        <f>IF(AND(UPPER(TRIM(Applications!I1654))="OFFER",ISNUMBER(Applications!M1654)),Applications!M1654-WEEKDAY(Applications!M1654,3),"")</f>
        <v/>
      </c>
      <c r="K1654" s="26">
        <f>IF(TRIM(Applications!J1654)="","",IFERROR(LOOKUP(2,1/ISNUMBER(SEARCH($R$2:$R$25,Applications!J1654)),$S$2:$S$25),""))</f>
        <v/>
      </c>
      <c r="L1654" s="26">
        <f>IF(K1654="","",IF(COUNTIF(K$2:K1654,K1654)=1,COUNTIF(K$2:K$2000,K1654)+(2001-ROW())/100000,""))</f>
        <v/>
      </c>
      <c r="M1654" s="26">
        <f>IF(TRIM(Applications!D1654)="","",TRIM(LEFT(TRIM(Applications!D1654),FIND(",",TRIM(Applications!D1654)&amp;",")-1)))</f>
        <v/>
      </c>
      <c r="N1654" s="26">
        <f>IF(M1654="","",IF(LEN(TRIM(LEFT(TRIM(MID(TRIM(Applications!D1654),FIND(",",TRIM(Applications!D1654)&amp;",")+1,200)),FIND(",",TRIM(MID(TRIM(Applications!D1654),FIND(",",TRIM(Applications!D1654)&amp;",")+1,200))&amp;",")-1)))=2,UPPER(TRIM(LEFT(TRIM(MID(TRIM(Applications!D1654),FIND(",",TRIM(Applications!D1654)&amp;",")+1,200)),FIND(",",TRIM(MID(TRIM(Applications!D1654),FIND(",",TRIM(Applications!D1654)&amp;",")+1,200))&amp;",")-1))),IFERROR(VLOOKUP(LOWER(TRIM(LEFT(TRIM(MID(TRIM(Applications!D1654),FIND(",",TRIM(Applications!D1654)&amp;",")+1,200)),FIND(",",TRIM(MID(TRIM(Applications!D1654),FIND(",",TRIM(Applications!D1654)&amp;",")+1,200))&amp;",")-1))),$U$2:$V$67,2,FALSE),"")))</f>
        <v/>
      </c>
      <c r="O1654" s="26">
        <f>IF(M1654="","",IF(N1654="",M1654,M1654&amp;", "&amp;N1654))</f>
        <v/>
      </c>
      <c r="P1654" s="26">
        <f>IF(O1654="","",IF(COUNTIF(O$2:O1654,O1654)=1,COUNTIF(O$2:O$2000,O1654)+(2001-ROW())/100000,""))</f>
        <v/>
      </c>
    </row>
    <row r="1655">
      <c r="A1655" s="26">
        <f>IF(AND(ISNUMBER(Applications!A1655),ISNUMBER(Applications!M1655),OR(UPPER(TRIM(Applications!I1655))="INTERVIEWING",UPPER(TRIM(Applications!I1655))="REJECTED",UPPER(TRIM(Applications!I1655))="OFFER")),IF(Applications!M1655&gt;=Applications!A1655,Applications!M1655-Applications!A1655,""),"")</f>
        <v/>
      </c>
      <c r="B1655" s="26">
        <f>IF(AND(D1655=1,ISNUMBER(Applications!A1655)),WEEKDAY(Applications!A1655),"")</f>
        <v/>
      </c>
      <c r="C1655" s="27">
        <f>IF(AND(D1655=1,ISNUMBER(Applications!A1655)),Applications!A1655-WEEKDAY(Applications!A1655,3),"")</f>
        <v/>
      </c>
      <c r="D1655" s="26">
        <f>IF(OR(UPPER(TRIM(Applications!I1655))="APPLIED",UPPER(TRIM(Applications!I1655))="INTERVIEWING",UPPER(TRIM(Applications!I1655))="REJECTED",UPPER(TRIM(Applications!I1655))="OFFER"),1,0)</f>
        <v/>
      </c>
      <c r="E1655" s="26">
        <f>IF(AND(ISNUMBER(Applications!M1655),OR(N(Applications!O1655)&gt;0,UPPER(TRIM(Applications!I1655))="INTERVIEWING",UPPER(TRIM(Applications!I1655))="OFFER")),Applications!M1655-WEEKDAY(Applications!M1655,3),"")</f>
        <v/>
      </c>
      <c r="F1655" s="26">
        <f>IF(AND(UPPER(TRIM(Applications!I1655))="SKIPPED",ISNUMBER(Applications!A1655)),Applications!A1655-WEEKDAY(Applications!A1655,3),"")</f>
        <v/>
      </c>
      <c r="G1655" s="26">
        <f>IF(AND(UPPER(TRIM(Applications!I1655))="BOOKMARKED",ISNUMBER(Applications!A1655)),Applications!A1655-WEEKDAY(Applications!A1655,3),"")</f>
        <v/>
      </c>
      <c r="H1655" s="26">
        <f>IF(AND(UPPER(TRIM(Applications!I1655))="NOT APPLIED",ISNUMBER(Applications!A1655)),Applications!A1655-WEEKDAY(Applications!A1655,3),"")</f>
        <v/>
      </c>
      <c r="I1655" s="26">
        <f>IF(AND(UPPER(TRIM(Applications!I1655))="REJECTED",ISNUMBER(Applications!M1655)),Applications!M1655-WEEKDAY(Applications!M1655,3),"")</f>
        <v/>
      </c>
      <c r="J1655" s="26">
        <f>IF(AND(UPPER(TRIM(Applications!I1655))="OFFER",ISNUMBER(Applications!M1655)),Applications!M1655-WEEKDAY(Applications!M1655,3),"")</f>
        <v/>
      </c>
      <c r="K1655" s="26">
        <f>IF(TRIM(Applications!J1655)="","",IFERROR(LOOKUP(2,1/ISNUMBER(SEARCH($R$2:$R$25,Applications!J1655)),$S$2:$S$25),""))</f>
        <v/>
      </c>
      <c r="L1655" s="26">
        <f>IF(K1655="","",IF(COUNTIF(K$2:K1655,K1655)=1,COUNTIF(K$2:K$2000,K1655)+(2001-ROW())/100000,""))</f>
        <v/>
      </c>
      <c r="M1655" s="26">
        <f>IF(TRIM(Applications!D1655)="","",TRIM(LEFT(TRIM(Applications!D1655),FIND(",",TRIM(Applications!D1655)&amp;",")-1)))</f>
        <v/>
      </c>
      <c r="N1655" s="26">
        <f>IF(M1655="","",IF(LEN(TRIM(LEFT(TRIM(MID(TRIM(Applications!D1655),FIND(",",TRIM(Applications!D1655)&amp;",")+1,200)),FIND(",",TRIM(MID(TRIM(Applications!D1655),FIND(",",TRIM(Applications!D1655)&amp;",")+1,200))&amp;",")-1)))=2,UPPER(TRIM(LEFT(TRIM(MID(TRIM(Applications!D1655),FIND(",",TRIM(Applications!D1655)&amp;",")+1,200)),FIND(",",TRIM(MID(TRIM(Applications!D1655),FIND(",",TRIM(Applications!D1655)&amp;",")+1,200))&amp;",")-1))),IFERROR(VLOOKUP(LOWER(TRIM(LEFT(TRIM(MID(TRIM(Applications!D1655),FIND(",",TRIM(Applications!D1655)&amp;",")+1,200)),FIND(",",TRIM(MID(TRIM(Applications!D1655),FIND(",",TRIM(Applications!D1655)&amp;",")+1,200))&amp;",")-1))),$U$2:$V$67,2,FALSE),"")))</f>
        <v/>
      </c>
      <c r="O1655" s="26">
        <f>IF(M1655="","",IF(N1655="",M1655,M1655&amp;", "&amp;N1655))</f>
        <v/>
      </c>
      <c r="P1655" s="26">
        <f>IF(O1655="","",IF(COUNTIF(O$2:O1655,O1655)=1,COUNTIF(O$2:O$2000,O1655)+(2001-ROW())/100000,""))</f>
        <v/>
      </c>
    </row>
    <row r="1656">
      <c r="A1656" s="26">
        <f>IF(AND(ISNUMBER(Applications!A1656),ISNUMBER(Applications!M1656),OR(UPPER(TRIM(Applications!I1656))="INTERVIEWING",UPPER(TRIM(Applications!I1656))="REJECTED",UPPER(TRIM(Applications!I1656))="OFFER")),IF(Applications!M1656&gt;=Applications!A1656,Applications!M1656-Applications!A1656,""),"")</f>
        <v/>
      </c>
      <c r="B1656" s="26">
        <f>IF(AND(D1656=1,ISNUMBER(Applications!A1656)),WEEKDAY(Applications!A1656),"")</f>
        <v/>
      </c>
      <c r="C1656" s="27">
        <f>IF(AND(D1656=1,ISNUMBER(Applications!A1656)),Applications!A1656-WEEKDAY(Applications!A1656,3),"")</f>
        <v/>
      </c>
      <c r="D1656" s="26">
        <f>IF(OR(UPPER(TRIM(Applications!I1656))="APPLIED",UPPER(TRIM(Applications!I1656))="INTERVIEWING",UPPER(TRIM(Applications!I1656))="REJECTED",UPPER(TRIM(Applications!I1656))="OFFER"),1,0)</f>
        <v/>
      </c>
      <c r="E1656" s="26">
        <f>IF(AND(ISNUMBER(Applications!M1656),OR(N(Applications!O1656)&gt;0,UPPER(TRIM(Applications!I1656))="INTERVIEWING",UPPER(TRIM(Applications!I1656))="OFFER")),Applications!M1656-WEEKDAY(Applications!M1656,3),"")</f>
        <v/>
      </c>
      <c r="F1656" s="26">
        <f>IF(AND(UPPER(TRIM(Applications!I1656))="SKIPPED",ISNUMBER(Applications!A1656)),Applications!A1656-WEEKDAY(Applications!A1656,3),"")</f>
        <v/>
      </c>
      <c r="G1656" s="26">
        <f>IF(AND(UPPER(TRIM(Applications!I1656))="BOOKMARKED",ISNUMBER(Applications!A1656)),Applications!A1656-WEEKDAY(Applications!A1656,3),"")</f>
        <v/>
      </c>
      <c r="H1656" s="26">
        <f>IF(AND(UPPER(TRIM(Applications!I1656))="NOT APPLIED",ISNUMBER(Applications!A1656)),Applications!A1656-WEEKDAY(Applications!A1656,3),"")</f>
        <v/>
      </c>
      <c r="I1656" s="26">
        <f>IF(AND(UPPER(TRIM(Applications!I1656))="REJECTED",ISNUMBER(Applications!M1656)),Applications!M1656-WEEKDAY(Applications!M1656,3),"")</f>
        <v/>
      </c>
      <c r="J1656" s="26">
        <f>IF(AND(UPPER(TRIM(Applications!I1656))="OFFER",ISNUMBER(Applications!M1656)),Applications!M1656-WEEKDAY(Applications!M1656,3),"")</f>
        <v/>
      </c>
      <c r="K1656" s="26">
        <f>IF(TRIM(Applications!J1656)="","",IFERROR(LOOKUP(2,1/ISNUMBER(SEARCH($R$2:$R$25,Applications!J1656)),$S$2:$S$25),""))</f>
        <v/>
      </c>
      <c r="L1656" s="26">
        <f>IF(K1656="","",IF(COUNTIF(K$2:K1656,K1656)=1,COUNTIF(K$2:K$2000,K1656)+(2001-ROW())/100000,""))</f>
        <v/>
      </c>
      <c r="M1656" s="26">
        <f>IF(TRIM(Applications!D1656)="","",TRIM(LEFT(TRIM(Applications!D1656),FIND(",",TRIM(Applications!D1656)&amp;",")-1)))</f>
        <v/>
      </c>
      <c r="N1656" s="26">
        <f>IF(M1656="","",IF(LEN(TRIM(LEFT(TRIM(MID(TRIM(Applications!D1656),FIND(",",TRIM(Applications!D1656)&amp;",")+1,200)),FIND(",",TRIM(MID(TRIM(Applications!D1656),FIND(",",TRIM(Applications!D1656)&amp;",")+1,200))&amp;",")-1)))=2,UPPER(TRIM(LEFT(TRIM(MID(TRIM(Applications!D1656),FIND(",",TRIM(Applications!D1656)&amp;",")+1,200)),FIND(",",TRIM(MID(TRIM(Applications!D1656),FIND(",",TRIM(Applications!D1656)&amp;",")+1,200))&amp;",")-1))),IFERROR(VLOOKUP(LOWER(TRIM(LEFT(TRIM(MID(TRIM(Applications!D1656),FIND(",",TRIM(Applications!D1656)&amp;",")+1,200)),FIND(",",TRIM(MID(TRIM(Applications!D1656),FIND(",",TRIM(Applications!D1656)&amp;",")+1,200))&amp;",")-1))),$U$2:$V$67,2,FALSE),"")))</f>
        <v/>
      </c>
      <c r="O1656" s="26">
        <f>IF(M1656="","",IF(N1656="",M1656,M1656&amp;", "&amp;N1656))</f>
        <v/>
      </c>
      <c r="P1656" s="26">
        <f>IF(O1656="","",IF(COUNTIF(O$2:O1656,O1656)=1,COUNTIF(O$2:O$2000,O1656)+(2001-ROW())/100000,""))</f>
        <v/>
      </c>
    </row>
    <row r="1657">
      <c r="A1657" s="26">
        <f>IF(AND(ISNUMBER(Applications!A1657),ISNUMBER(Applications!M1657),OR(UPPER(TRIM(Applications!I1657))="INTERVIEWING",UPPER(TRIM(Applications!I1657))="REJECTED",UPPER(TRIM(Applications!I1657))="OFFER")),IF(Applications!M1657&gt;=Applications!A1657,Applications!M1657-Applications!A1657,""),"")</f>
        <v/>
      </c>
      <c r="B1657" s="26">
        <f>IF(AND(D1657=1,ISNUMBER(Applications!A1657)),WEEKDAY(Applications!A1657),"")</f>
        <v/>
      </c>
      <c r="C1657" s="27">
        <f>IF(AND(D1657=1,ISNUMBER(Applications!A1657)),Applications!A1657-WEEKDAY(Applications!A1657,3),"")</f>
        <v/>
      </c>
      <c r="D1657" s="26">
        <f>IF(OR(UPPER(TRIM(Applications!I1657))="APPLIED",UPPER(TRIM(Applications!I1657))="INTERVIEWING",UPPER(TRIM(Applications!I1657))="REJECTED",UPPER(TRIM(Applications!I1657))="OFFER"),1,0)</f>
        <v/>
      </c>
      <c r="E1657" s="26">
        <f>IF(AND(ISNUMBER(Applications!M1657),OR(N(Applications!O1657)&gt;0,UPPER(TRIM(Applications!I1657))="INTERVIEWING",UPPER(TRIM(Applications!I1657))="OFFER")),Applications!M1657-WEEKDAY(Applications!M1657,3),"")</f>
        <v/>
      </c>
      <c r="F1657" s="26">
        <f>IF(AND(UPPER(TRIM(Applications!I1657))="SKIPPED",ISNUMBER(Applications!A1657)),Applications!A1657-WEEKDAY(Applications!A1657,3),"")</f>
        <v/>
      </c>
      <c r="G1657" s="26">
        <f>IF(AND(UPPER(TRIM(Applications!I1657))="BOOKMARKED",ISNUMBER(Applications!A1657)),Applications!A1657-WEEKDAY(Applications!A1657,3),"")</f>
        <v/>
      </c>
      <c r="H1657" s="26">
        <f>IF(AND(UPPER(TRIM(Applications!I1657))="NOT APPLIED",ISNUMBER(Applications!A1657)),Applications!A1657-WEEKDAY(Applications!A1657,3),"")</f>
        <v/>
      </c>
      <c r="I1657" s="26">
        <f>IF(AND(UPPER(TRIM(Applications!I1657))="REJECTED",ISNUMBER(Applications!M1657)),Applications!M1657-WEEKDAY(Applications!M1657,3),"")</f>
        <v/>
      </c>
      <c r="J1657" s="26">
        <f>IF(AND(UPPER(TRIM(Applications!I1657))="OFFER",ISNUMBER(Applications!M1657)),Applications!M1657-WEEKDAY(Applications!M1657,3),"")</f>
        <v/>
      </c>
      <c r="K1657" s="26">
        <f>IF(TRIM(Applications!J1657)="","",IFERROR(LOOKUP(2,1/ISNUMBER(SEARCH($R$2:$R$25,Applications!J1657)),$S$2:$S$25),""))</f>
        <v/>
      </c>
      <c r="L1657" s="26">
        <f>IF(K1657="","",IF(COUNTIF(K$2:K1657,K1657)=1,COUNTIF(K$2:K$2000,K1657)+(2001-ROW())/100000,""))</f>
        <v/>
      </c>
      <c r="M1657" s="26">
        <f>IF(TRIM(Applications!D1657)="","",TRIM(LEFT(TRIM(Applications!D1657),FIND(",",TRIM(Applications!D1657)&amp;",")-1)))</f>
        <v/>
      </c>
      <c r="N1657" s="26">
        <f>IF(M1657="","",IF(LEN(TRIM(LEFT(TRIM(MID(TRIM(Applications!D1657),FIND(",",TRIM(Applications!D1657)&amp;",")+1,200)),FIND(",",TRIM(MID(TRIM(Applications!D1657),FIND(",",TRIM(Applications!D1657)&amp;",")+1,200))&amp;",")-1)))=2,UPPER(TRIM(LEFT(TRIM(MID(TRIM(Applications!D1657),FIND(",",TRIM(Applications!D1657)&amp;",")+1,200)),FIND(",",TRIM(MID(TRIM(Applications!D1657),FIND(",",TRIM(Applications!D1657)&amp;",")+1,200))&amp;",")-1))),IFERROR(VLOOKUP(LOWER(TRIM(LEFT(TRIM(MID(TRIM(Applications!D1657),FIND(",",TRIM(Applications!D1657)&amp;",")+1,200)),FIND(",",TRIM(MID(TRIM(Applications!D1657),FIND(",",TRIM(Applications!D1657)&amp;",")+1,200))&amp;",")-1))),$U$2:$V$67,2,FALSE),"")))</f>
        <v/>
      </c>
      <c r="O1657" s="26">
        <f>IF(M1657="","",IF(N1657="",M1657,M1657&amp;", "&amp;N1657))</f>
        <v/>
      </c>
      <c r="P1657" s="26">
        <f>IF(O1657="","",IF(COUNTIF(O$2:O1657,O1657)=1,COUNTIF(O$2:O$2000,O1657)+(2001-ROW())/100000,""))</f>
        <v/>
      </c>
    </row>
    <row r="1658">
      <c r="A1658" s="26">
        <f>IF(AND(ISNUMBER(Applications!A1658),ISNUMBER(Applications!M1658),OR(UPPER(TRIM(Applications!I1658))="INTERVIEWING",UPPER(TRIM(Applications!I1658))="REJECTED",UPPER(TRIM(Applications!I1658))="OFFER")),IF(Applications!M1658&gt;=Applications!A1658,Applications!M1658-Applications!A1658,""),"")</f>
        <v/>
      </c>
      <c r="B1658" s="26">
        <f>IF(AND(D1658=1,ISNUMBER(Applications!A1658)),WEEKDAY(Applications!A1658),"")</f>
        <v/>
      </c>
      <c r="C1658" s="27">
        <f>IF(AND(D1658=1,ISNUMBER(Applications!A1658)),Applications!A1658-WEEKDAY(Applications!A1658,3),"")</f>
        <v/>
      </c>
      <c r="D1658" s="26">
        <f>IF(OR(UPPER(TRIM(Applications!I1658))="APPLIED",UPPER(TRIM(Applications!I1658))="INTERVIEWING",UPPER(TRIM(Applications!I1658))="REJECTED",UPPER(TRIM(Applications!I1658))="OFFER"),1,0)</f>
        <v/>
      </c>
      <c r="E1658" s="26">
        <f>IF(AND(ISNUMBER(Applications!M1658),OR(N(Applications!O1658)&gt;0,UPPER(TRIM(Applications!I1658))="INTERVIEWING",UPPER(TRIM(Applications!I1658))="OFFER")),Applications!M1658-WEEKDAY(Applications!M1658,3),"")</f>
        <v/>
      </c>
      <c r="F1658" s="26">
        <f>IF(AND(UPPER(TRIM(Applications!I1658))="SKIPPED",ISNUMBER(Applications!A1658)),Applications!A1658-WEEKDAY(Applications!A1658,3),"")</f>
        <v/>
      </c>
      <c r="G1658" s="26">
        <f>IF(AND(UPPER(TRIM(Applications!I1658))="BOOKMARKED",ISNUMBER(Applications!A1658)),Applications!A1658-WEEKDAY(Applications!A1658,3),"")</f>
        <v/>
      </c>
      <c r="H1658" s="26">
        <f>IF(AND(UPPER(TRIM(Applications!I1658))="NOT APPLIED",ISNUMBER(Applications!A1658)),Applications!A1658-WEEKDAY(Applications!A1658,3),"")</f>
        <v/>
      </c>
      <c r="I1658" s="26">
        <f>IF(AND(UPPER(TRIM(Applications!I1658))="REJECTED",ISNUMBER(Applications!M1658)),Applications!M1658-WEEKDAY(Applications!M1658,3),"")</f>
        <v/>
      </c>
      <c r="J1658" s="26">
        <f>IF(AND(UPPER(TRIM(Applications!I1658))="OFFER",ISNUMBER(Applications!M1658)),Applications!M1658-WEEKDAY(Applications!M1658,3),"")</f>
        <v/>
      </c>
      <c r="K1658" s="26">
        <f>IF(TRIM(Applications!J1658)="","",IFERROR(LOOKUP(2,1/ISNUMBER(SEARCH($R$2:$R$25,Applications!J1658)),$S$2:$S$25),""))</f>
        <v/>
      </c>
      <c r="L1658" s="26">
        <f>IF(K1658="","",IF(COUNTIF(K$2:K1658,K1658)=1,COUNTIF(K$2:K$2000,K1658)+(2001-ROW())/100000,""))</f>
        <v/>
      </c>
      <c r="M1658" s="26">
        <f>IF(TRIM(Applications!D1658)="","",TRIM(LEFT(TRIM(Applications!D1658),FIND(",",TRIM(Applications!D1658)&amp;",")-1)))</f>
        <v/>
      </c>
      <c r="N1658" s="26">
        <f>IF(M1658="","",IF(LEN(TRIM(LEFT(TRIM(MID(TRIM(Applications!D1658),FIND(",",TRIM(Applications!D1658)&amp;",")+1,200)),FIND(",",TRIM(MID(TRIM(Applications!D1658),FIND(",",TRIM(Applications!D1658)&amp;",")+1,200))&amp;",")-1)))=2,UPPER(TRIM(LEFT(TRIM(MID(TRIM(Applications!D1658),FIND(",",TRIM(Applications!D1658)&amp;",")+1,200)),FIND(",",TRIM(MID(TRIM(Applications!D1658),FIND(",",TRIM(Applications!D1658)&amp;",")+1,200))&amp;",")-1))),IFERROR(VLOOKUP(LOWER(TRIM(LEFT(TRIM(MID(TRIM(Applications!D1658),FIND(",",TRIM(Applications!D1658)&amp;",")+1,200)),FIND(",",TRIM(MID(TRIM(Applications!D1658),FIND(",",TRIM(Applications!D1658)&amp;",")+1,200))&amp;",")-1))),$U$2:$V$67,2,FALSE),"")))</f>
        <v/>
      </c>
      <c r="O1658" s="26">
        <f>IF(M1658="","",IF(N1658="",M1658,M1658&amp;", "&amp;N1658))</f>
        <v/>
      </c>
      <c r="P1658" s="26">
        <f>IF(O1658="","",IF(COUNTIF(O$2:O1658,O1658)=1,COUNTIF(O$2:O$2000,O1658)+(2001-ROW())/100000,""))</f>
        <v/>
      </c>
    </row>
    <row r="1659">
      <c r="A1659" s="26">
        <f>IF(AND(ISNUMBER(Applications!A1659),ISNUMBER(Applications!M1659),OR(UPPER(TRIM(Applications!I1659))="INTERVIEWING",UPPER(TRIM(Applications!I1659))="REJECTED",UPPER(TRIM(Applications!I1659))="OFFER")),IF(Applications!M1659&gt;=Applications!A1659,Applications!M1659-Applications!A1659,""),"")</f>
        <v/>
      </c>
      <c r="B1659" s="26">
        <f>IF(AND(D1659=1,ISNUMBER(Applications!A1659)),WEEKDAY(Applications!A1659),"")</f>
        <v/>
      </c>
      <c r="C1659" s="27">
        <f>IF(AND(D1659=1,ISNUMBER(Applications!A1659)),Applications!A1659-WEEKDAY(Applications!A1659,3),"")</f>
        <v/>
      </c>
      <c r="D1659" s="26">
        <f>IF(OR(UPPER(TRIM(Applications!I1659))="APPLIED",UPPER(TRIM(Applications!I1659))="INTERVIEWING",UPPER(TRIM(Applications!I1659))="REJECTED",UPPER(TRIM(Applications!I1659))="OFFER"),1,0)</f>
        <v/>
      </c>
      <c r="E1659" s="26">
        <f>IF(AND(ISNUMBER(Applications!M1659),OR(N(Applications!O1659)&gt;0,UPPER(TRIM(Applications!I1659))="INTERVIEWING",UPPER(TRIM(Applications!I1659))="OFFER")),Applications!M1659-WEEKDAY(Applications!M1659,3),"")</f>
        <v/>
      </c>
      <c r="F1659" s="26">
        <f>IF(AND(UPPER(TRIM(Applications!I1659))="SKIPPED",ISNUMBER(Applications!A1659)),Applications!A1659-WEEKDAY(Applications!A1659,3),"")</f>
        <v/>
      </c>
      <c r="G1659" s="26">
        <f>IF(AND(UPPER(TRIM(Applications!I1659))="BOOKMARKED",ISNUMBER(Applications!A1659)),Applications!A1659-WEEKDAY(Applications!A1659,3),"")</f>
        <v/>
      </c>
      <c r="H1659" s="26">
        <f>IF(AND(UPPER(TRIM(Applications!I1659))="NOT APPLIED",ISNUMBER(Applications!A1659)),Applications!A1659-WEEKDAY(Applications!A1659,3),"")</f>
        <v/>
      </c>
      <c r="I1659" s="26">
        <f>IF(AND(UPPER(TRIM(Applications!I1659))="REJECTED",ISNUMBER(Applications!M1659)),Applications!M1659-WEEKDAY(Applications!M1659,3),"")</f>
        <v/>
      </c>
      <c r="J1659" s="26">
        <f>IF(AND(UPPER(TRIM(Applications!I1659))="OFFER",ISNUMBER(Applications!M1659)),Applications!M1659-WEEKDAY(Applications!M1659,3),"")</f>
        <v/>
      </c>
      <c r="K1659" s="26">
        <f>IF(TRIM(Applications!J1659)="","",IFERROR(LOOKUP(2,1/ISNUMBER(SEARCH($R$2:$R$25,Applications!J1659)),$S$2:$S$25),""))</f>
        <v/>
      </c>
      <c r="L1659" s="26">
        <f>IF(K1659="","",IF(COUNTIF(K$2:K1659,K1659)=1,COUNTIF(K$2:K$2000,K1659)+(2001-ROW())/100000,""))</f>
        <v/>
      </c>
      <c r="M1659" s="26">
        <f>IF(TRIM(Applications!D1659)="","",TRIM(LEFT(TRIM(Applications!D1659),FIND(",",TRIM(Applications!D1659)&amp;",")-1)))</f>
        <v/>
      </c>
      <c r="N1659" s="26">
        <f>IF(M1659="","",IF(LEN(TRIM(LEFT(TRIM(MID(TRIM(Applications!D1659),FIND(",",TRIM(Applications!D1659)&amp;",")+1,200)),FIND(",",TRIM(MID(TRIM(Applications!D1659),FIND(",",TRIM(Applications!D1659)&amp;",")+1,200))&amp;",")-1)))=2,UPPER(TRIM(LEFT(TRIM(MID(TRIM(Applications!D1659),FIND(",",TRIM(Applications!D1659)&amp;",")+1,200)),FIND(",",TRIM(MID(TRIM(Applications!D1659),FIND(",",TRIM(Applications!D1659)&amp;",")+1,200))&amp;",")-1))),IFERROR(VLOOKUP(LOWER(TRIM(LEFT(TRIM(MID(TRIM(Applications!D1659),FIND(",",TRIM(Applications!D1659)&amp;",")+1,200)),FIND(",",TRIM(MID(TRIM(Applications!D1659),FIND(",",TRIM(Applications!D1659)&amp;",")+1,200))&amp;",")-1))),$U$2:$V$67,2,FALSE),"")))</f>
        <v/>
      </c>
      <c r="O1659" s="26">
        <f>IF(M1659="","",IF(N1659="",M1659,M1659&amp;", "&amp;N1659))</f>
        <v/>
      </c>
      <c r="P1659" s="26">
        <f>IF(O1659="","",IF(COUNTIF(O$2:O1659,O1659)=1,COUNTIF(O$2:O$2000,O1659)+(2001-ROW())/100000,""))</f>
        <v/>
      </c>
    </row>
    <row r="1660">
      <c r="A1660" s="26">
        <f>IF(AND(ISNUMBER(Applications!A1660),ISNUMBER(Applications!M1660),OR(UPPER(TRIM(Applications!I1660))="INTERVIEWING",UPPER(TRIM(Applications!I1660))="REJECTED",UPPER(TRIM(Applications!I1660))="OFFER")),IF(Applications!M1660&gt;=Applications!A1660,Applications!M1660-Applications!A1660,""),"")</f>
        <v/>
      </c>
      <c r="B1660" s="26">
        <f>IF(AND(D1660=1,ISNUMBER(Applications!A1660)),WEEKDAY(Applications!A1660),"")</f>
        <v/>
      </c>
      <c r="C1660" s="27">
        <f>IF(AND(D1660=1,ISNUMBER(Applications!A1660)),Applications!A1660-WEEKDAY(Applications!A1660,3),"")</f>
        <v/>
      </c>
      <c r="D1660" s="26">
        <f>IF(OR(UPPER(TRIM(Applications!I1660))="APPLIED",UPPER(TRIM(Applications!I1660))="INTERVIEWING",UPPER(TRIM(Applications!I1660))="REJECTED",UPPER(TRIM(Applications!I1660))="OFFER"),1,0)</f>
        <v/>
      </c>
      <c r="E1660" s="26">
        <f>IF(AND(ISNUMBER(Applications!M1660),OR(N(Applications!O1660)&gt;0,UPPER(TRIM(Applications!I1660))="INTERVIEWING",UPPER(TRIM(Applications!I1660))="OFFER")),Applications!M1660-WEEKDAY(Applications!M1660,3),"")</f>
        <v/>
      </c>
      <c r="F1660" s="26">
        <f>IF(AND(UPPER(TRIM(Applications!I1660))="SKIPPED",ISNUMBER(Applications!A1660)),Applications!A1660-WEEKDAY(Applications!A1660,3),"")</f>
        <v/>
      </c>
      <c r="G1660" s="26">
        <f>IF(AND(UPPER(TRIM(Applications!I1660))="BOOKMARKED",ISNUMBER(Applications!A1660)),Applications!A1660-WEEKDAY(Applications!A1660,3),"")</f>
        <v/>
      </c>
      <c r="H1660" s="26">
        <f>IF(AND(UPPER(TRIM(Applications!I1660))="NOT APPLIED",ISNUMBER(Applications!A1660)),Applications!A1660-WEEKDAY(Applications!A1660,3),"")</f>
        <v/>
      </c>
      <c r="I1660" s="26">
        <f>IF(AND(UPPER(TRIM(Applications!I1660))="REJECTED",ISNUMBER(Applications!M1660)),Applications!M1660-WEEKDAY(Applications!M1660,3),"")</f>
        <v/>
      </c>
      <c r="J1660" s="26">
        <f>IF(AND(UPPER(TRIM(Applications!I1660))="OFFER",ISNUMBER(Applications!M1660)),Applications!M1660-WEEKDAY(Applications!M1660,3),"")</f>
        <v/>
      </c>
      <c r="K1660" s="26">
        <f>IF(TRIM(Applications!J1660)="","",IFERROR(LOOKUP(2,1/ISNUMBER(SEARCH($R$2:$R$25,Applications!J1660)),$S$2:$S$25),""))</f>
        <v/>
      </c>
      <c r="L1660" s="26">
        <f>IF(K1660="","",IF(COUNTIF(K$2:K1660,K1660)=1,COUNTIF(K$2:K$2000,K1660)+(2001-ROW())/100000,""))</f>
        <v/>
      </c>
      <c r="M1660" s="26">
        <f>IF(TRIM(Applications!D1660)="","",TRIM(LEFT(TRIM(Applications!D1660),FIND(",",TRIM(Applications!D1660)&amp;",")-1)))</f>
        <v/>
      </c>
      <c r="N1660" s="26">
        <f>IF(M1660="","",IF(LEN(TRIM(LEFT(TRIM(MID(TRIM(Applications!D1660),FIND(",",TRIM(Applications!D1660)&amp;",")+1,200)),FIND(",",TRIM(MID(TRIM(Applications!D1660),FIND(",",TRIM(Applications!D1660)&amp;",")+1,200))&amp;",")-1)))=2,UPPER(TRIM(LEFT(TRIM(MID(TRIM(Applications!D1660),FIND(",",TRIM(Applications!D1660)&amp;",")+1,200)),FIND(",",TRIM(MID(TRIM(Applications!D1660),FIND(",",TRIM(Applications!D1660)&amp;",")+1,200))&amp;",")-1))),IFERROR(VLOOKUP(LOWER(TRIM(LEFT(TRIM(MID(TRIM(Applications!D1660),FIND(",",TRIM(Applications!D1660)&amp;",")+1,200)),FIND(",",TRIM(MID(TRIM(Applications!D1660),FIND(",",TRIM(Applications!D1660)&amp;",")+1,200))&amp;",")-1))),$U$2:$V$67,2,FALSE),"")))</f>
        <v/>
      </c>
      <c r="O1660" s="26">
        <f>IF(M1660="","",IF(N1660="",M1660,M1660&amp;", "&amp;N1660))</f>
        <v/>
      </c>
      <c r="P1660" s="26">
        <f>IF(O1660="","",IF(COUNTIF(O$2:O1660,O1660)=1,COUNTIF(O$2:O$2000,O1660)+(2001-ROW())/100000,""))</f>
        <v/>
      </c>
    </row>
    <row r="1661">
      <c r="A1661" s="26">
        <f>IF(AND(ISNUMBER(Applications!A1661),ISNUMBER(Applications!M1661),OR(UPPER(TRIM(Applications!I1661))="INTERVIEWING",UPPER(TRIM(Applications!I1661))="REJECTED",UPPER(TRIM(Applications!I1661))="OFFER")),IF(Applications!M1661&gt;=Applications!A1661,Applications!M1661-Applications!A1661,""),"")</f>
        <v/>
      </c>
      <c r="B1661" s="26">
        <f>IF(AND(D1661=1,ISNUMBER(Applications!A1661)),WEEKDAY(Applications!A1661),"")</f>
        <v/>
      </c>
      <c r="C1661" s="27">
        <f>IF(AND(D1661=1,ISNUMBER(Applications!A1661)),Applications!A1661-WEEKDAY(Applications!A1661,3),"")</f>
        <v/>
      </c>
      <c r="D1661" s="26">
        <f>IF(OR(UPPER(TRIM(Applications!I1661))="APPLIED",UPPER(TRIM(Applications!I1661))="INTERVIEWING",UPPER(TRIM(Applications!I1661))="REJECTED",UPPER(TRIM(Applications!I1661))="OFFER"),1,0)</f>
        <v/>
      </c>
      <c r="E1661" s="26">
        <f>IF(AND(ISNUMBER(Applications!M1661),OR(N(Applications!O1661)&gt;0,UPPER(TRIM(Applications!I1661))="INTERVIEWING",UPPER(TRIM(Applications!I1661))="OFFER")),Applications!M1661-WEEKDAY(Applications!M1661,3),"")</f>
        <v/>
      </c>
      <c r="F1661" s="26">
        <f>IF(AND(UPPER(TRIM(Applications!I1661))="SKIPPED",ISNUMBER(Applications!A1661)),Applications!A1661-WEEKDAY(Applications!A1661,3),"")</f>
        <v/>
      </c>
      <c r="G1661" s="26">
        <f>IF(AND(UPPER(TRIM(Applications!I1661))="BOOKMARKED",ISNUMBER(Applications!A1661)),Applications!A1661-WEEKDAY(Applications!A1661,3),"")</f>
        <v/>
      </c>
      <c r="H1661" s="26">
        <f>IF(AND(UPPER(TRIM(Applications!I1661))="NOT APPLIED",ISNUMBER(Applications!A1661)),Applications!A1661-WEEKDAY(Applications!A1661,3),"")</f>
        <v/>
      </c>
      <c r="I1661" s="26">
        <f>IF(AND(UPPER(TRIM(Applications!I1661))="REJECTED",ISNUMBER(Applications!M1661)),Applications!M1661-WEEKDAY(Applications!M1661,3),"")</f>
        <v/>
      </c>
      <c r="J1661" s="26">
        <f>IF(AND(UPPER(TRIM(Applications!I1661))="OFFER",ISNUMBER(Applications!M1661)),Applications!M1661-WEEKDAY(Applications!M1661,3),"")</f>
        <v/>
      </c>
      <c r="K1661" s="26">
        <f>IF(TRIM(Applications!J1661)="","",IFERROR(LOOKUP(2,1/ISNUMBER(SEARCH($R$2:$R$25,Applications!J1661)),$S$2:$S$25),""))</f>
        <v/>
      </c>
      <c r="L1661" s="26">
        <f>IF(K1661="","",IF(COUNTIF(K$2:K1661,K1661)=1,COUNTIF(K$2:K$2000,K1661)+(2001-ROW())/100000,""))</f>
        <v/>
      </c>
      <c r="M1661" s="26">
        <f>IF(TRIM(Applications!D1661)="","",TRIM(LEFT(TRIM(Applications!D1661),FIND(",",TRIM(Applications!D1661)&amp;",")-1)))</f>
        <v/>
      </c>
      <c r="N1661" s="26">
        <f>IF(M1661="","",IF(LEN(TRIM(LEFT(TRIM(MID(TRIM(Applications!D1661),FIND(",",TRIM(Applications!D1661)&amp;",")+1,200)),FIND(",",TRIM(MID(TRIM(Applications!D1661),FIND(",",TRIM(Applications!D1661)&amp;",")+1,200))&amp;",")-1)))=2,UPPER(TRIM(LEFT(TRIM(MID(TRIM(Applications!D1661),FIND(",",TRIM(Applications!D1661)&amp;",")+1,200)),FIND(",",TRIM(MID(TRIM(Applications!D1661),FIND(",",TRIM(Applications!D1661)&amp;",")+1,200))&amp;",")-1))),IFERROR(VLOOKUP(LOWER(TRIM(LEFT(TRIM(MID(TRIM(Applications!D1661),FIND(",",TRIM(Applications!D1661)&amp;",")+1,200)),FIND(",",TRIM(MID(TRIM(Applications!D1661),FIND(",",TRIM(Applications!D1661)&amp;",")+1,200))&amp;",")-1))),$U$2:$V$67,2,FALSE),"")))</f>
        <v/>
      </c>
      <c r="O1661" s="26">
        <f>IF(M1661="","",IF(N1661="",M1661,M1661&amp;", "&amp;N1661))</f>
        <v/>
      </c>
      <c r="P1661" s="26">
        <f>IF(O1661="","",IF(COUNTIF(O$2:O1661,O1661)=1,COUNTIF(O$2:O$2000,O1661)+(2001-ROW())/100000,""))</f>
        <v/>
      </c>
    </row>
    <row r="1662">
      <c r="A1662" s="26">
        <f>IF(AND(ISNUMBER(Applications!A1662),ISNUMBER(Applications!M1662),OR(UPPER(TRIM(Applications!I1662))="INTERVIEWING",UPPER(TRIM(Applications!I1662))="REJECTED",UPPER(TRIM(Applications!I1662))="OFFER")),IF(Applications!M1662&gt;=Applications!A1662,Applications!M1662-Applications!A1662,""),"")</f>
        <v/>
      </c>
      <c r="B1662" s="26">
        <f>IF(AND(D1662=1,ISNUMBER(Applications!A1662)),WEEKDAY(Applications!A1662),"")</f>
        <v/>
      </c>
      <c r="C1662" s="27">
        <f>IF(AND(D1662=1,ISNUMBER(Applications!A1662)),Applications!A1662-WEEKDAY(Applications!A1662,3),"")</f>
        <v/>
      </c>
      <c r="D1662" s="26">
        <f>IF(OR(UPPER(TRIM(Applications!I1662))="APPLIED",UPPER(TRIM(Applications!I1662))="INTERVIEWING",UPPER(TRIM(Applications!I1662))="REJECTED",UPPER(TRIM(Applications!I1662))="OFFER"),1,0)</f>
        <v/>
      </c>
      <c r="E1662" s="26">
        <f>IF(AND(ISNUMBER(Applications!M1662),OR(N(Applications!O1662)&gt;0,UPPER(TRIM(Applications!I1662))="INTERVIEWING",UPPER(TRIM(Applications!I1662))="OFFER")),Applications!M1662-WEEKDAY(Applications!M1662,3),"")</f>
        <v/>
      </c>
      <c r="F1662" s="26">
        <f>IF(AND(UPPER(TRIM(Applications!I1662))="SKIPPED",ISNUMBER(Applications!A1662)),Applications!A1662-WEEKDAY(Applications!A1662,3),"")</f>
        <v/>
      </c>
      <c r="G1662" s="26">
        <f>IF(AND(UPPER(TRIM(Applications!I1662))="BOOKMARKED",ISNUMBER(Applications!A1662)),Applications!A1662-WEEKDAY(Applications!A1662,3),"")</f>
        <v/>
      </c>
      <c r="H1662" s="26">
        <f>IF(AND(UPPER(TRIM(Applications!I1662))="NOT APPLIED",ISNUMBER(Applications!A1662)),Applications!A1662-WEEKDAY(Applications!A1662,3),"")</f>
        <v/>
      </c>
      <c r="I1662" s="26">
        <f>IF(AND(UPPER(TRIM(Applications!I1662))="REJECTED",ISNUMBER(Applications!M1662)),Applications!M1662-WEEKDAY(Applications!M1662,3),"")</f>
        <v/>
      </c>
      <c r="J1662" s="26">
        <f>IF(AND(UPPER(TRIM(Applications!I1662))="OFFER",ISNUMBER(Applications!M1662)),Applications!M1662-WEEKDAY(Applications!M1662,3),"")</f>
        <v/>
      </c>
      <c r="K1662" s="26">
        <f>IF(TRIM(Applications!J1662)="","",IFERROR(LOOKUP(2,1/ISNUMBER(SEARCH($R$2:$R$25,Applications!J1662)),$S$2:$S$25),""))</f>
        <v/>
      </c>
      <c r="L1662" s="26">
        <f>IF(K1662="","",IF(COUNTIF(K$2:K1662,K1662)=1,COUNTIF(K$2:K$2000,K1662)+(2001-ROW())/100000,""))</f>
        <v/>
      </c>
      <c r="M1662" s="26">
        <f>IF(TRIM(Applications!D1662)="","",TRIM(LEFT(TRIM(Applications!D1662),FIND(",",TRIM(Applications!D1662)&amp;",")-1)))</f>
        <v/>
      </c>
      <c r="N1662" s="26">
        <f>IF(M1662="","",IF(LEN(TRIM(LEFT(TRIM(MID(TRIM(Applications!D1662),FIND(",",TRIM(Applications!D1662)&amp;",")+1,200)),FIND(",",TRIM(MID(TRIM(Applications!D1662),FIND(",",TRIM(Applications!D1662)&amp;",")+1,200))&amp;",")-1)))=2,UPPER(TRIM(LEFT(TRIM(MID(TRIM(Applications!D1662),FIND(",",TRIM(Applications!D1662)&amp;",")+1,200)),FIND(",",TRIM(MID(TRIM(Applications!D1662),FIND(",",TRIM(Applications!D1662)&amp;",")+1,200))&amp;",")-1))),IFERROR(VLOOKUP(LOWER(TRIM(LEFT(TRIM(MID(TRIM(Applications!D1662),FIND(",",TRIM(Applications!D1662)&amp;",")+1,200)),FIND(",",TRIM(MID(TRIM(Applications!D1662),FIND(",",TRIM(Applications!D1662)&amp;",")+1,200))&amp;",")-1))),$U$2:$V$67,2,FALSE),"")))</f>
        <v/>
      </c>
      <c r="O1662" s="26">
        <f>IF(M1662="","",IF(N1662="",M1662,M1662&amp;", "&amp;N1662))</f>
        <v/>
      </c>
      <c r="P1662" s="26">
        <f>IF(O1662="","",IF(COUNTIF(O$2:O1662,O1662)=1,COUNTIF(O$2:O$2000,O1662)+(2001-ROW())/100000,""))</f>
        <v/>
      </c>
    </row>
    <row r="1663">
      <c r="A1663" s="26">
        <f>IF(AND(ISNUMBER(Applications!A1663),ISNUMBER(Applications!M1663),OR(UPPER(TRIM(Applications!I1663))="INTERVIEWING",UPPER(TRIM(Applications!I1663))="REJECTED",UPPER(TRIM(Applications!I1663))="OFFER")),IF(Applications!M1663&gt;=Applications!A1663,Applications!M1663-Applications!A1663,""),"")</f>
        <v/>
      </c>
      <c r="B1663" s="26">
        <f>IF(AND(D1663=1,ISNUMBER(Applications!A1663)),WEEKDAY(Applications!A1663),"")</f>
        <v/>
      </c>
      <c r="C1663" s="27">
        <f>IF(AND(D1663=1,ISNUMBER(Applications!A1663)),Applications!A1663-WEEKDAY(Applications!A1663,3),"")</f>
        <v/>
      </c>
      <c r="D1663" s="26">
        <f>IF(OR(UPPER(TRIM(Applications!I1663))="APPLIED",UPPER(TRIM(Applications!I1663))="INTERVIEWING",UPPER(TRIM(Applications!I1663))="REJECTED",UPPER(TRIM(Applications!I1663))="OFFER"),1,0)</f>
        <v/>
      </c>
      <c r="E1663" s="26">
        <f>IF(AND(ISNUMBER(Applications!M1663),OR(N(Applications!O1663)&gt;0,UPPER(TRIM(Applications!I1663))="INTERVIEWING",UPPER(TRIM(Applications!I1663))="OFFER")),Applications!M1663-WEEKDAY(Applications!M1663,3),"")</f>
        <v/>
      </c>
      <c r="F1663" s="26">
        <f>IF(AND(UPPER(TRIM(Applications!I1663))="SKIPPED",ISNUMBER(Applications!A1663)),Applications!A1663-WEEKDAY(Applications!A1663,3),"")</f>
        <v/>
      </c>
      <c r="G1663" s="26">
        <f>IF(AND(UPPER(TRIM(Applications!I1663))="BOOKMARKED",ISNUMBER(Applications!A1663)),Applications!A1663-WEEKDAY(Applications!A1663,3),"")</f>
        <v/>
      </c>
      <c r="H1663" s="26">
        <f>IF(AND(UPPER(TRIM(Applications!I1663))="NOT APPLIED",ISNUMBER(Applications!A1663)),Applications!A1663-WEEKDAY(Applications!A1663,3),"")</f>
        <v/>
      </c>
      <c r="I1663" s="26">
        <f>IF(AND(UPPER(TRIM(Applications!I1663))="REJECTED",ISNUMBER(Applications!M1663)),Applications!M1663-WEEKDAY(Applications!M1663,3),"")</f>
        <v/>
      </c>
      <c r="J1663" s="26">
        <f>IF(AND(UPPER(TRIM(Applications!I1663))="OFFER",ISNUMBER(Applications!M1663)),Applications!M1663-WEEKDAY(Applications!M1663,3),"")</f>
        <v/>
      </c>
      <c r="K1663" s="26">
        <f>IF(TRIM(Applications!J1663)="","",IFERROR(LOOKUP(2,1/ISNUMBER(SEARCH($R$2:$R$25,Applications!J1663)),$S$2:$S$25),""))</f>
        <v/>
      </c>
      <c r="L1663" s="26">
        <f>IF(K1663="","",IF(COUNTIF(K$2:K1663,K1663)=1,COUNTIF(K$2:K$2000,K1663)+(2001-ROW())/100000,""))</f>
        <v/>
      </c>
      <c r="M1663" s="26">
        <f>IF(TRIM(Applications!D1663)="","",TRIM(LEFT(TRIM(Applications!D1663),FIND(",",TRIM(Applications!D1663)&amp;",")-1)))</f>
        <v/>
      </c>
      <c r="N1663" s="26">
        <f>IF(M1663="","",IF(LEN(TRIM(LEFT(TRIM(MID(TRIM(Applications!D1663),FIND(",",TRIM(Applications!D1663)&amp;",")+1,200)),FIND(",",TRIM(MID(TRIM(Applications!D1663),FIND(",",TRIM(Applications!D1663)&amp;",")+1,200))&amp;",")-1)))=2,UPPER(TRIM(LEFT(TRIM(MID(TRIM(Applications!D1663),FIND(",",TRIM(Applications!D1663)&amp;",")+1,200)),FIND(",",TRIM(MID(TRIM(Applications!D1663),FIND(",",TRIM(Applications!D1663)&amp;",")+1,200))&amp;",")-1))),IFERROR(VLOOKUP(LOWER(TRIM(LEFT(TRIM(MID(TRIM(Applications!D1663),FIND(",",TRIM(Applications!D1663)&amp;",")+1,200)),FIND(",",TRIM(MID(TRIM(Applications!D1663),FIND(",",TRIM(Applications!D1663)&amp;",")+1,200))&amp;",")-1))),$U$2:$V$67,2,FALSE),"")))</f>
        <v/>
      </c>
      <c r="O1663" s="26">
        <f>IF(M1663="","",IF(N1663="",M1663,M1663&amp;", "&amp;N1663))</f>
        <v/>
      </c>
      <c r="P1663" s="26">
        <f>IF(O1663="","",IF(COUNTIF(O$2:O1663,O1663)=1,COUNTIF(O$2:O$2000,O1663)+(2001-ROW())/100000,""))</f>
        <v/>
      </c>
    </row>
    <row r="1664">
      <c r="A1664" s="26">
        <f>IF(AND(ISNUMBER(Applications!A1664),ISNUMBER(Applications!M1664),OR(UPPER(TRIM(Applications!I1664))="INTERVIEWING",UPPER(TRIM(Applications!I1664))="REJECTED",UPPER(TRIM(Applications!I1664))="OFFER")),IF(Applications!M1664&gt;=Applications!A1664,Applications!M1664-Applications!A1664,""),"")</f>
        <v/>
      </c>
      <c r="B1664" s="26">
        <f>IF(AND(D1664=1,ISNUMBER(Applications!A1664)),WEEKDAY(Applications!A1664),"")</f>
        <v/>
      </c>
      <c r="C1664" s="27">
        <f>IF(AND(D1664=1,ISNUMBER(Applications!A1664)),Applications!A1664-WEEKDAY(Applications!A1664,3),"")</f>
        <v/>
      </c>
      <c r="D1664" s="26">
        <f>IF(OR(UPPER(TRIM(Applications!I1664))="APPLIED",UPPER(TRIM(Applications!I1664))="INTERVIEWING",UPPER(TRIM(Applications!I1664))="REJECTED",UPPER(TRIM(Applications!I1664))="OFFER"),1,0)</f>
        <v/>
      </c>
      <c r="E1664" s="26">
        <f>IF(AND(ISNUMBER(Applications!M1664),OR(N(Applications!O1664)&gt;0,UPPER(TRIM(Applications!I1664))="INTERVIEWING",UPPER(TRIM(Applications!I1664))="OFFER")),Applications!M1664-WEEKDAY(Applications!M1664,3),"")</f>
        <v/>
      </c>
      <c r="F1664" s="26">
        <f>IF(AND(UPPER(TRIM(Applications!I1664))="SKIPPED",ISNUMBER(Applications!A1664)),Applications!A1664-WEEKDAY(Applications!A1664,3),"")</f>
        <v/>
      </c>
      <c r="G1664" s="26">
        <f>IF(AND(UPPER(TRIM(Applications!I1664))="BOOKMARKED",ISNUMBER(Applications!A1664)),Applications!A1664-WEEKDAY(Applications!A1664,3),"")</f>
        <v/>
      </c>
      <c r="H1664" s="26">
        <f>IF(AND(UPPER(TRIM(Applications!I1664))="NOT APPLIED",ISNUMBER(Applications!A1664)),Applications!A1664-WEEKDAY(Applications!A1664,3),"")</f>
        <v/>
      </c>
      <c r="I1664" s="26">
        <f>IF(AND(UPPER(TRIM(Applications!I1664))="REJECTED",ISNUMBER(Applications!M1664)),Applications!M1664-WEEKDAY(Applications!M1664,3),"")</f>
        <v/>
      </c>
      <c r="J1664" s="26">
        <f>IF(AND(UPPER(TRIM(Applications!I1664))="OFFER",ISNUMBER(Applications!M1664)),Applications!M1664-WEEKDAY(Applications!M1664,3),"")</f>
        <v/>
      </c>
      <c r="K1664" s="26">
        <f>IF(TRIM(Applications!J1664)="","",IFERROR(LOOKUP(2,1/ISNUMBER(SEARCH($R$2:$R$25,Applications!J1664)),$S$2:$S$25),""))</f>
        <v/>
      </c>
      <c r="L1664" s="26">
        <f>IF(K1664="","",IF(COUNTIF(K$2:K1664,K1664)=1,COUNTIF(K$2:K$2000,K1664)+(2001-ROW())/100000,""))</f>
        <v/>
      </c>
      <c r="M1664" s="26">
        <f>IF(TRIM(Applications!D1664)="","",TRIM(LEFT(TRIM(Applications!D1664),FIND(",",TRIM(Applications!D1664)&amp;",")-1)))</f>
        <v/>
      </c>
      <c r="N1664" s="26">
        <f>IF(M1664="","",IF(LEN(TRIM(LEFT(TRIM(MID(TRIM(Applications!D1664),FIND(",",TRIM(Applications!D1664)&amp;",")+1,200)),FIND(",",TRIM(MID(TRIM(Applications!D1664),FIND(",",TRIM(Applications!D1664)&amp;",")+1,200))&amp;",")-1)))=2,UPPER(TRIM(LEFT(TRIM(MID(TRIM(Applications!D1664),FIND(",",TRIM(Applications!D1664)&amp;",")+1,200)),FIND(",",TRIM(MID(TRIM(Applications!D1664),FIND(",",TRIM(Applications!D1664)&amp;",")+1,200))&amp;",")-1))),IFERROR(VLOOKUP(LOWER(TRIM(LEFT(TRIM(MID(TRIM(Applications!D1664),FIND(",",TRIM(Applications!D1664)&amp;",")+1,200)),FIND(",",TRIM(MID(TRIM(Applications!D1664),FIND(",",TRIM(Applications!D1664)&amp;",")+1,200))&amp;",")-1))),$U$2:$V$67,2,FALSE),"")))</f>
        <v/>
      </c>
      <c r="O1664" s="26">
        <f>IF(M1664="","",IF(N1664="",M1664,M1664&amp;", "&amp;N1664))</f>
        <v/>
      </c>
      <c r="P1664" s="26">
        <f>IF(O1664="","",IF(COUNTIF(O$2:O1664,O1664)=1,COUNTIF(O$2:O$2000,O1664)+(2001-ROW())/100000,""))</f>
        <v/>
      </c>
    </row>
    <row r="1665">
      <c r="A1665" s="26">
        <f>IF(AND(ISNUMBER(Applications!A1665),ISNUMBER(Applications!M1665),OR(UPPER(TRIM(Applications!I1665))="INTERVIEWING",UPPER(TRIM(Applications!I1665))="REJECTED",UPPER(TRIM(Applications!I1665))="OFFER")),IF(Applications!M1665&gt;=Applications!A1665,Applications!M1665-Applications!A1665,""),"")</f>
        <v/>
      </c>
      <c r="B1665" s="26">
        <f>IF(AND(D1665=1,ISNUMBER(Applications!A1665)),WEEKDAY(Applications!A1665),"")</f>
        <v/>
      </c>
      <c r="C1665" s="27">
        <f>IF(AND(D1665=1,ISNUMBER(Applications!A1665)),Applications!A1665-WEEKDAY(Applications!A1665,3),"")</f>
        <v/>
      </c>
      <c r="D1665" s="26">
        <f>IF(OR(UPPER(TRIM(Applications!I1665))="APPLIED",UPPER(TRIM(Applications!I1665))="INTERVIEWING",UPPER(TRIM(Applications!I1665))="REJECTED",UPPER(TRIM(Applications!I1665))="OFFER"),1,0)</f>
        <v/>
      </c>
      <c r="E1665" s="26">
        <f>IF(AND(ISNUMBER(Applications!M1665),OR(N(Applications!O1665)&gt;0,UPPER(TRIM(Applications!I1665))="INTERVIEWING",UPPER(TRIM(Applications!I1665))="OFFER")),Applications!M1665-WEEKDAY(Applications!M1665,3),"")</f>
        <v/>
      </c>
      <c r="F1665" s="26">
        <f>IF(AND(UPPER(TRIM(Applications!I1665))="SKIPPED",ISNUMBER(Applications!A1665)),Applications!A1665-WEEKDAY(Applications!A1665,3),"")</f>
        <v/>
      </c>
      <c r="G1665" s="26">
        <f>IF(AND(UPPER(TRIM(Applications!I1665))="BOOKMARKED",ISNUMBER(Applications!A1665)),Applications!A1665-WEEKDAY(Applications!A1665,3),"")</f>
        <v/>
      </c>
      <c r="H1665" s="26">
        <f>IF(AND(UPPER(TRIM(Applications!I1665))="NOT APPLIED",ISNUMBER(Applications!A1665)),Applications!A1665-WEEKDAY(Applications!A1665,3),"")</f>
        <v/>
      </c>
      <c r="I1665" s="26">
        <f>IF(AND(UPPER(TRIM(Applications!I1665))="REJECTED",ISNUMBER(Applications!M1665)),Applications!M1665-WEEKDAY(Applications!M1665,3),"")</f>
        <v/>
      </c>
      <c r="J1665" s="26">
        <f>IF(AND(UPPER(TRIM(Applications!I1665))="OFFER",ISNUMBER(Applications!M1665)),Applications!M1665-WEEKDAY(Applications!M1665,3),"")</f>
        <v/>
      </c>
      <c r="K1665" s="26">
        <f>IF(TRIM(Applications!J1665)="","",IFERROR(LOOKUP(2,1/ISNUMBER(SEARCH($R$2:$R$25,Applications!J1665)),$S$2:$S$25),""))</f>
        <v/>
      </c>
      <c r="L1665" s="26">
        <f>IF(K1665="","",IF(COUNTIF(K$2:K1665,K1665)=1,COUNTIF(K$2:K$2000,K1665)+(2001-ROW())/100000,""))</f>
        <v/>
      </c>
      <c r="M1665" s="26">
        <f>IF(TRIM(Applications!D1665)="","",TRIM(LEFT(TRIM(Applications!D1665),FIND(",",TRIM(Applications!D1665)&amp;",")-1)))</f>
        <v/>
      </c>
      <c r="N1665" s="26">
        <f>IF(M1665="","",IF(LEN(TRIM(LEFT(TRIM(MID(TRIM(Applications!D1665),FIND(",",TRIM(Applications!D1665)&amp;",")+1,200)),FIND(",",TRIM(MID(TRIM(Applications!D1665),FIND(",",TRIM(Applications!D1665)&amp;",")+1,200))&amp;",")-1)))=2,UPPER(TRIM(LEFT(TRIM(MID(TRIM(Applications!D1665),FIND(",",TRIM(Applications!D1665)&amp;",")+1,200)),FIND(",",TRIM(MID(TRIM(Applications!D1665),FIND(",",TRIM(Applications!D1665)&amp;",")+1,200))&amp;",")-1))),IFERROR(VLOOKUP(LOWER(TRIM(LEFT(TRIM(MID(TRIM(Applications!D1665),FIND(",",TRIM(Applications!D1665)&amp;",")+1,200)),FIND(",",TRIM(MID(TRIM(Applications!D1665),FIND(",",TRIM(Applications!D1665)&amp;",")+1,200))&amp;",")-1))),$U$2:$V$67,2,FALSE),"")))</f>
        <v/>
      </c>
      <c r="O1665" s="26">
        <f>IF(M1665="","",IF(N1665="",M1665,M1665&amp;", "&amp;N1665))</f>
        <v/>
      </c>
      <c r="P1665" s="26">
        <f>IF(O1665="","",IF(COUNTIF(O$2:O1665,O1665)=1,COUNTIF(O$2:O$2000,O1665)+(2001-ROW())/100000,""))</f>
        <v/>
      </c>
    </row>
    <row r="1666">
      <c r="A1666" s="26">
        <f>IF(AND(ISNUMBER(Applications!A1666),ISNUMBER(Applications!M1666),OR(UPPER(TRIM(Applications!I1666))="INTERVIEWING",UPPER(TRIM(Applications!I1666))="REJECTED",UPPER(TRIM(Applications!I1666))="OFFER")),IF(Applications!M1666&gt;=Applications!A1666,Applications!M1666-Applications!A1666,""),"")</f>
        <v/>
      </c>
      <c r="B1666" s="26">
        <f>IF(AND(D1666=1,ISNUMBER(Applications!A1666)),WEEKDAY(Applications!A1666),"")</f>
        <v/>
      </c>
      <c r="C1666" s="27">
        <f>IF(AND(D1666=1,ISNUMBER(Applications!A1666)),Applications!A1666-WEEKDAY(Applications!A1666,3),"")</f>
        <v/>
      </c>
      <c r="D1666" s="26">
        <f>IF(OR(UPPER(TRIM(Applications!I1666))="APPLIED",UPPER(TRIM(Applications!I1666))="INTERVIEWING",UPPER(TRIM(Applications!I1666))="REJECTED",UPPER(TRIM(Applications!I1666))="OFFER"),1,0)</f>
        <v/>
      </c>
      <c r="E1666" s="26">
        <f>IF(AND(ISNUMBER(Applications!M1666),OR(N(Applications!O1666)&gt;0,UPPER(TRIM(Applications!I1666))="INTERVIEWING",UPPER(TRIM(Applications!I1666))="OFFER")),Applications!M1666-WEEKDAY(Applications!M1666,3),"")</f>
        <v/>
      </c>
      <c r="F1666" s="26">
        <f>IF(AND(UPPER(TRIM(Applications!I1666))="SKIPPED",ISNUMBER(Applications!A1666)),Applications!A1666-WEEKDAY(Applications!A1666,3),"")</f>
        <v/>
      </c>
      <c r="G1666" s="26">
        <f>IF(AND(UPPER(TRIM(Applications!I1666))="BOOKMARKED",ISNUMBER(Applications!A1666)),Applications!A1666-WEEKDAY(Applications!A1666,3),"")</f>
        <v/>
      </c>
      <c r="H1666" s="26">
        <f>IF(AND(UPPER(TRIM(Applications!I1666))="NOT APPLIED",ISNUMBER(Applications!A1666)),Applications!A1666-WEEKDAY(Applications!A1666,3),"")</f>
        <v/>
      </c>
      <c r="I1666" s="26">
        <f>IF(AND(UPPER(TRIM(Applications!I1666))="REJECTED",ISNUMBER(Applications!M1666)),Applications!M1666-WEEKDAY(Applications!M1666,3),"")</f>
        <v/>
      </c>
      <c r="J1666" s="26">
        <f>IF(AND(UPPER(TRIM(Applications!I1666))="OFFER",ISNUMBER(Applications!M1666)),Applications!M1666-WEEKDAY(Applications!M1666,3),"")</f>
        <v/>
      </c>
      <c r="K1666" s="26">
        <f>IF(TRIM(Applications!J1666)="","",IFERROR(LOOKUP(2,1/ISNUMBER(SEARCH($R$2:$R$25,Applications!J1666)),$S$2:$S$25),""))</f>
        <v/>
      </c>
      <c r="L1666" s="26">
        <f>IF(K1666="","",IF(COUNTIF(K$2:K1666,K1666)=1,COUNTIF(K$2:K$2000,K1666)+(2001-ROW())/100000,""))</f>
        <v/>
      </c>
      <c r="M1666" s="26">
        <f>IF(TRIM(Applications!D1666)="","",TRIM(LEFT(TRIM(Applications!D1666),FIND(",",TRIM(Applications!D1666)&amp;",")-1)))</f>
        <v/>
      </c>
      <c r="N1666" s="26">
        <f>IF(M1666="","",IF(LEN(TRIM(LEFT(TRIM(MID(TRIM(Applications!D1666),FIND(",",TRIM(Applications!D1666)&amp;",")+1,200)),FIND(",",TRIM(MID(TRIM(Applications!D1666),FIND(",",TRIM(Applications!D1666)&amp;",")+1,200))&amp;",")-1)))=2,UPPER(TRIM(LEFT(TRIM(MID(TRIM(Applications!D1666),FIND(",",TRIM(Applications!D1666)&amp;",")+1,200)),FIND(",",TRIM(MID(TRIM(Applications!D1666),FIND(",",TRIM(Applications!D1666)&amp;",")+1,200))&amp;",")-1))),IFERROR(VLOOKUP(LOWER(TRIM(LEFT(TRIM(MID(TRIM(Applications!D1666),FIND(",",TRIM(Applications!D1666)&amp;",")+1,200)),FIND(",",TRIM(MID(TRIM(Applications!D1666),FIND(",",TRIM(Applications!D1666)&amp;",")+1,200))&amp;",")-1))),$U$2:$V$67,2,FALSE),"")))</f>
        <v/>
      </c>
      <c r="O1666" s="26">
        <f>IF(M1666="","",IF(N1666="",M1666,M1666&amp;", "&amp;N1666))</f>
        <v/>
      </c>
      <c r="P1666" s="26">
        <f>IF(O1666="","",IF(COUNTIF(O$2:O1666,O1666)=1,COUNTIF(O$2:O$2000,O1666)+(2001-ROW())/100000,""))</f>
        <v/>
      </c>
    </row>
    <row r="1667">
      <c r="A1667" s="26">
        <f>IF(AND(ISNUMBER(Applications!A1667),ISNUMBER(Applications!M1667),OR(UPPER(TRIM(Applications!I1667))="INTERVIEWING",UPPER(TRIM(Applications!I1667))="REJECTED",UPPER(TRIM(Applications!I1667))="OFFER")),IF(Applications!M1667&gt;=Applications!A1667,Applications!M1667-Applications!A1667,""),"")</f>
        <v/>
      </c>
      <c r="B1667" s="26">
        <f>IF(AND(D1667=1,ISNUMBER(Applications!A1667)),WEEKDAY(Applications!A1667),"")</f>
        <v/>
      </c>
      <c r="C1667" s="27">
        <f>IF(AND(D1667=1,ISNUMBER(Applications!A1667)),Applications!A1667-WEEKDAY(Applications!A1667,3),"")</f>
        <v/>
      </c>
      <c r="D1667" s="26">
        <f>IF(OR(UPPER(TRIM(Applications!I1667))="APPLIED",UPPER(TRIM(Applications!I1667))="INTERVIEWING",UPPER(TRIM(Applications!I1667))="REJECTED",UPPER(TRIM(Applications!I1667))="OFFER"),1,0)</f>
        <v/>
      </c>
      <c r="E1667" s="26">
        <f>IF(AND(ISNUMBER(Applications!M1667),OR(N(Applications!O1667)&gt;0,UPPER(TRIM(Applications!I1667))="INTERVIEWING",UPPER(TRIM(Applications!I1667))="OFFER")),Applications!M1667-WEEKDAY(Applications!M1667,3),"")</f>
        <v/>
      </c>
      <c r="F1667" s="26">
        <f>IF(AND(UPPER(TRIM(Applications!I1667))="SKIPPED",ISNUMBER(Applications!A1667)),Applications!A1667-WEEKDAY(Applications!A1667,3),"")</f>
        <v/>
      </c>
      <c r="G1667" s="26">
        <f>IF(AND(UPPER(TRIM(Applications!I1667))="BOOKMARKED",ISNUMBER(Applications!A1667)),Applications!A1667-WEEKDAY(Applications!A1667,3),"")</f>
        <v/>
      </c>
      <c r="H1667" s="26">
        <f>IF(AND(UPPER(TRIM(Applications!I1667))="NOT APPLIED",ISNUMBER(Applications!A1667)),Applications!A1667-WEEKDAY(Applications!A1667,3),"")</f>
        <v/>
      </c>
      <c r="I1667" s="26">
        <f>IF(AND(UPPER(TRIM(Applications!I1667))="REJECTED",ISNUMBER(Applications!M1667)),Applications!M1667-WEEKDAY(Applications!M1667,3),"")</f>
        <v/>
      </c>
      <c r="J1667" s="26">
        <f>IF(AND(UPPER(TRIM(Applications!I1667))="OFFER",ISNUMBER(Applications!M1667)),Applications!M1667-WEEKDAY(Applications!M1667,3),"")</f>
        <v/>
      </c>
      <c r="K1667" s="26">
        <f>IF(TRIM(Applications!J1667)="","",IFERROR(LOOKUP(2,1/ISNUMBER(SEARCH($R$2:$R$25,Applications!J1667)),$S$2:$S$25),""))</f>
        <v/>
      </c>
      <c r="L1667" s="26">
        <f>IF(K1667="","",IF(COUNTIF(K$2:K1667,K1667)=1,COUNTIF(K$2:K$2000,K1667)+(2001-ROW())/100000,""))</f>
        <v/>
      </c>
      <c r="M1667" s="26">
        <f>IF(TRIM(Applications!D1667)="","",TRIM(LEFT(TRIM(Applications!D1667),FIND(",",TRIM(Applications!D1667)&amp;",")-1)))</f>
        <v/>
      </c>
      <c r="N1667" s="26">
        <f>IF(M1667="","",IF(LEN(TRIM(LEFT(TRIM(MID(TRIM(Applications!D1667),FIND(",",TRIM(Applications!D1667)&amp;",")+1,200)),FIND(",",TRIM(MID(TRIM(Applications!D1667),FIND(",",TRIM(Applications!D1667)&amp;",")+1,200))&amp;",")-1)))=2,UPPER(TRIM(LEFT(TRIM(MID(TRIM(Applications!D1667),FIND(",",TRIM(Applications!D1667)&amp;",")+1,200)),FIND(",",TRIM(MID(TRIM(Applications!D1667),FIND(",",TRIM(Applications!D1667)&amp;",")+1,200))&amp;",")-1))),IFERROR(VLOOKUP(LOWER(TRIM(LEFT(TRIM(MID(TRIM(Applications!D1667),FIND(",",TRIM(Applications!D1667)&amp;",")+1,200)),FIND(",",TRIM(MID(TRIM(Applications!D1667),FIND(",",TRIM(Applications!D1667)&amp;",")+1,200))&amp;",")-1))),$U$2:$V$67,2,FALSE),"")))</f>
        <v/>
      </c>
      <c r="O1667" s="26">
        <f>IF(M1667="","",IF(N1667="",M1667,M1667&amp;", "&amp;N1667))</f>
        <v/>
      </c>
      <c r="P1667" s="26">
        <f>IF(O1667="","",IF(COUNTIF(O$2:O1667,O1667)=1,COUNTIF(O$2:O$2000,O1667)+(2001-ROW())/100000,""))</f>
        <v/>
      </c>
    </row>
    <row r="1668">
      <c r="A1668" s="26">
        <f>IF(AND(ISNUMBER(Applications!A1668),ISNUMBER(Applications!M1668),OR(UPPER(TRIM(Applications!I1668))="INTERVIEWING",UPPER(TRIM(Applications!I1668))="REJECTED",UPPER(TRIM(Applications!I1668))="OFFER")),IF(Applications!M1668&gt;=Applications!A1668,Applications!M1668-Applications!A1668,""),"")</f>
        <v/>
      </c>
      <c r="B1668" s="26">
        <f>IF(AND(D1668=1,ISNUMBER(Applications!A1668)),WEEKDAY(Applications!A1668),"")</f>
        <v/>
      </c>
      <c r="C1668" s="27">
        <f>IF(AND(D1668=1,ISNUMBER(Applications!A1668)),Applications!A1668-WEEKDAY(Applications!A1668,3),"")</f>
        <v/>
      </c>
      <c r="D1668" s="26">
        <f>IF(OR(UPPER(TRIM(Applications!I1668))="APPLIED",UPPER(TRIM(Applications!I1668))="INTERVIEWING",UPPER(TRIM(Applications!I1668))="REJECTED",UPPER(TRIM(Applications!I1668))="OFFER"),1,0)</f>
        <v/>
      </c>
      <c r="E1668" s="26">
        <f>IF(AND(ISNUMBER(Applications!M1668),OR(N(Applications!O1668)&gt;0,UPPER(TRIM(Applications!I1668))="INTERVIEWING",UPPER(TRIM(Applications!I1668))="OFFER")),Applications!M1668-WEEKDAY(Applications!M1668,3),"")</f>
        <v/>
      </c>
      <c r="F1668" s="26">
        <f>IF(AND(UPPER(TRIM(Applications!I1668))="SKIPPED",ISNUMBER(Applications!A1668)),Applications!A1668-WEEKDAY(Applications!A1668,3),"")</f>
        <v/>
      </c>
      <c r="G1668" s="26">
        <f>IF(AND(UPPER(TRIM(Applications!I1668))="BOOKMARKED",ISNUMBER(Applications!A1668)),Applications!A1668-WEEKDAY(Applications!A1668,3),"")</f>
        <v/>
      </c>
      <c r="H1668" s="26">
        <f>IF(AND(UPPER(TRIM(Applications!I1668))="NOT APPLIED",ISNUMBER(Applications!A1668)),Applications!A1668-WEEKDAY(Applications!A1668,3),"")</f>
        <v/>
      </c>
      <c r="I1668" s="26">
        <f>IF(AND(UPPER(TRIM(Applications!I1668))="REJECTED",ISNUMBER(Applications!M1668)),Applications!M1668-WEEKDAY(Applications!M1668,3),"")</f>
        <v/>
      </c>
      <c r="J1668" s="26">
        <f>IF(AND(UPPER(TRIM(Applications!I1668))="OFFER",ISNUMBER(Applications!M1668)),Applications!M1668-WEEKDAY(Applications!M1668,3),"")</f>
        <v/>
      </c>
      <c r="K1668" s="26">
        <f>IF(TRIM(Applications!J1668)="","",IFERROR(LOOKUP(2,1/ISNUMBER(SEARCH($R$2:$R$25,Applications!J1668)),$S$2:$S$25),""))</f>
        <v/>
      </c>
      <c r="L1668" s="26">
        <f>IF(K1668="","",IF(COUNTIF(K$2:K1668,K1668)=1,COUNTIF(K$2:K$2000,K1668)+(2001-ROW())/100000,""))</f>
        <v/>
      </c>
      <c r="M1668" s="26">
        <f>IF(TRIM(Applications!D1668)="","",TRIM(LEFT(TRIM(Applications!D1668),FIND(",",TRIM(Applications!D1668)&amp;",")-1)))</f>
        <v/>
      </c>
      <c r="N1668" s="26">
        <f>IF(M1668="","",IF(LEN(TRIM(LEFT(TRIM(MID(TRIM(Applications!D1668),FIND(",",TRIM(Applications!D1668)&amp;",")+1,200)),FIND(",",TRIM(MID(TRIM(Applications!D1668),FIND(",",TRIM(Applications!D1668)&amp;",")+1,200))&amp;",")-1)))=2,UPPER(TRIM(LEFT(TRIM(MID(TRIM(Applications!D1668),FIND(",",TRIM(Applications!D1668)&amp;",")+1,200)),FIND(",",TRIM(MID(TRIM(Applications!D1668),FIND(",",TRIM(Applications!D1668)&amp;",")+1,200))&amp;",")-1))),IFERROR(VLOOKUP(LOWER(TRIM(LEFT(TRIM(MID(TRIM(Applications!D1668),FIND(",",TRIM(Applications!D1668)&amp;",")+1,200)),FIND(",",TRIM(MID(TRIM(Applications!D1668),FIND(",",TRIM(Applications!D1668)&amp;",")+1,200))&amp;",")-1))),$U$2:$V$67,2,FALSE),"")))</f>
        <v/>
      </c>
      <c r="O1668" s="26">
        <f>IF(M1668="","",IF(N1668="",M1668,M1668&amp;", "&amp;N1668))</f>
        <v/>
      </c>
      <c r="P1668" s="26">
        <f>IF(O1668="","",IF(COUNTIF(O$2:O1668,O1668)=1,COUNTIF(O$2:O$2000,O1668)+(2001-ROW())/100000,""))</f>
        <v/>
      </c>
    </row>
    <row r="1669">
      <c r="A1669" s="26">
        <f>IF(AND(ISNUMBER(Applications!A1669),ISNUMBER(Applications!M1669),OR(UPPER(TRIM(Applications!I1669))="INTERVIEWING",UPPER(TRIM(Applications!I1669))="REJECTED",UPPER(TRIM(Applications!I1669))="OFFER")),IF(Applications!M1669&gt;=Applications!A1669,Applications!M1669-Applications!A1669,""),"")</f>
        <v/>
      </c>
      <c r="B1669" s="26">
        <f>IF(AND(D1669=1,ISNUMBER(Applications!A1669)),WEEKDAY(Applications!A1669),"")</f>
        <v/>
      </c>
      <c r="C1669" s="27">
        <f>IF(AND(D1669=1,ISNUMBER(Applications!A1669)),Applications!A1669-WEEKDAY(Applications!A1669,3),"")</f>
        <v/>
      </c>
      <c r="D1669" s="26">
        <f>IF(OR(UPPER(TRIM(Applications!I1669))="APPLIED",UPPER(TRIM(Applications!I1669))="INTERVIEWING",UPPER(TRIM(Applications!I1669))="REJECTED",UPPER(TRIM(Applications!I1669))="OFFER"),1,0)</f>
        <v/>
      </c>
      <c r="E1669" s="26">
        <f>IF(AND(ISNUMBER(Applications!M1669),OR(N(Applications!O1669)&gt;0,UPPER(TRIM(Applications!I1669))="INTERVIEWING",UPPER(TRIM(Applications!I1669))="OFFER")),Applications!M1669-WEEKDAY(Applications!M1669,3),"")</f>
        <v/>
      </c>
      <c r="F1669" s="26">
        <f>IF(AND(UPPER(TRIM(Applications!I1669))="SKIPPED",ISNUMBER(Applications!A1669)),Applications!A1669-WEEKDAY(Applications!A1669,3),"")</f>
        <v/>
      </c>
      <c r="G1669" s="26">
        <f>IF(AND(UPPER(TRIM(Applications!I1669))="BOOKMARKED",ISNUMBER(Applications!A1669)),Applications!A1669-WEEKDAY(Applications!A1669,3),"")</f>
        <v/>
      </c>
      <c r="H1669" s="26">
        <f>IF(AND(UPPER(TRIM(Applications!I1669))="NOT APPLIED",ISNUMBER(Applications!A1669)),Applications!A1669-WEEKDAY(Applications!A1669,3),"")</f>
        <v/>
      </c>
      <c r="I1669" s="26">
        <f>IF(AND(UPPER(TRIM(Applications!I1669))="REJECTED",ISNUMBER(Applications!M1669)),Applications!M1669-WEEKDAY(Applications!M1669,3),"")</f>
        <v/>
      </c>
      <c r="J1669" s="26">
        <f>IF(AND(UPPER(TRIM(Applications!I1669))="OFFER",ISNUMBER(Applications!M1669)),Applications!M1669-WEEKDAY(Applications!M1669,3),"")</f>
        <v/>
      </c>
      <c r="K1669" s="26">
        <f>IF(TRIM(Applications!J1669)="","",IFERROR(LOOKUP(2,1/ISNUMBER(SEARCH($R$2:$R$25,Applications!J1669)),$S$2:$S$25),""))</f>
        <v/>
      </c>
      <c r="L1669" s="26">
        <f>IF(K1669="","",IF(COUNTIF(K$2:K1669,K1669)=1,COUNTIF(K$2:K$2000,K1669)+(2001-ROW())/100000,""))</f>
        <v/>
      </c>
      <c r="M1669" s="26">
        <f>IF(TRIM(Applications!D1669)="","",TRIM(LEFT(TRIM(Applications!D1669),FIND(",",TRIM(Applications!D1669)&amp;",")-1)))</f>
        <v/>
      </c>
      <c r="N1669" s="26">
        <f>IF(M1669="","",IF(LEN(TRIM(LEFT(TRIM(MID(TRIM(Applications!D1669),FIND(",",TRIM(Applications!D1669)&amp;",")+1,200)),FIND(",",TRIM(MID(TRIM(Applications!D1669),FIND(",",TRIM(Applications!D1669)&amp;",")+1,200))&amp;",")-1)))=2,UPPER(TRIM(LEFT(TRIM(MID(TRIM(Applications!D1669),FIND(",",TRIM(Applications!D1669)&amp;",")+1,200)),FIND(",",TRIM(MID(TRIM(Applications!D1669),FIND(",",TRIM(Applications!D1669)&amp;",")+1,200))&amp;",")-1))),IFERROR(VLOOKUP(LOWER(TRIM(LEFT(TRIM(MID(TRIM(Applications!D1669),FIND(",",TRIM(Applications!D1669)&amp;",")+1,200)),FIND(",",TRIM(MID(TRIM(Applications!D1669),FIND(",",TRIM(Applications!D1669)&amp;",")+1,200))&amp;",")-1))),$U$2:$V$67,2,FALSE),"")))</f>
        <v/>
      </c>
      <c r="O1669" s="26">
        <f>IF(M1669="","",IF(N1669="",M1669,M1669&amp;", "&amp;N1669))</f>
        <v/>
      </c>
      <c r="P1669" s="26">
        <f>IF(O1669="","",IF(COUNTIF(O$2:O1669,O1669)=1,COUNTIF(O$2:O$2000,O1669)+(2001-ROW())/100000,""))</f>
        <v/>
      </c>
    </row>
    <row r="1670">
      <c r="A1670" s="26">
        <f>IF(AND(ISNUMBER(Applications!A1670),ISNUMBER(Applications!M1670),OR(UPPER(TRIM(Applications!I1670))="INTERVIEWING",UPPER(TRIM(Applications!I1670))="REJECTED",UPPER(TRIM(Applications!I1670))="OFFER")),IF(Applications!M1670&gt;=Applications!A1670,Applications!M1670-Applications!A1670,""),"")</f>
        <v/>
      </c>
      <c r="B1670" s="26">
        <f>IF(AND(D1670=1,ISNUMBER(Applications!A1670)),WEEKDAY(Applications!A1670),"")</f>
        <v/>
      </c>
      <c r="C1670" s="27">
        <f>IF(AND(D1670=1,ISNUMBER(Applications!A1670)),Applications!A1670-WEEKDAY(Applications!A1670,3),"")</f>
        <v/>
      </c>
      <c r="D1670" s="26">
        <f>IF(OR(UPPER(TRIM(Applications!I1670))="APPLIED",UPPER(TRIM(Applications!I1670))="INTERVIEWING",UPPER(TRIM(Applications!I1670))="REJECTED",UPPER(TRIM(Applications!I1670))="OFFER"),1,0)</f>
        <v/>
      </c>
      <c r="E1670" s="26">
        <f>IF(AND(ISNUMBER(Applications!M1670),OR(N(Applications!O1670)&gt;0,UPPER(TRIM(Applications!I1670))="INTERVIEWING",UPPER(TRIM(Applications!I1670))="OFFER")),Applications!M1670-WEEKDAY(Applications!M1670,3),"")</f>
        <v/>
      </c>
      <c r="F1670" s="26">
        <f>IF(AND(UPPER(TRIM(Applications!I1670))="SKIPPED",ISNUMBER(Applications!A1670)),Applications!A1670-WEEKDAY(Applications!A1670,3),"")</f>
        <v/>
      </c>
      <c r="G1670" s="26">
        <f>IF(AND(UPPER(TRIM(Applications!I1670))="BOOKMARKED",ISNUMBER(Applications!A1670)),Applications!A1670-WEEKDAY(Applications!A1670,3),"")</f>
        <v/>
      </c>
      <c r="H1670" s="26">
        <f>IF(AND(UPPER(TRIM(Applications!I1670))="NOT APPLIED",ISNUMBER(Applications!A1670)),Applications!A1670-WEEKDAY(Applications!A1670,3),"")</f>
        <v/>
      </c>
      <c r="I1670" s="26">
        <f>IF(AND(UPPER(TRIM(Applications!I1670))="REJECTED",ISNUMBER(Applications!M1670)),Applications!M1670-WEEKDAY(Applications!M1670,3),"")</f>
        <v/>
      </c>
      <c r="J1670" s="26">
        <f>IF(AND(UPPER(TRIM(Applications!I1670))="OFFER",ISNUMBER(Applications!M1670)),Applications!M1670-WEEKDAY(Applications!M1670,3),"")</f>
        <v/>
      </c>
      <c r="K1670" s="26">
        <f>IF(TRIM(Applications!J1670)="","",IFERROR(LOOKUP(2,1/ISNUMBER(SEARCH($R$2:$R$25,Applications!J1670)),$S$2:$S$25),""))</f>
        <v/>
      </c>
      <c r="L1670" s="26">
        <f>IF(K1670="","",IF(COUNTIF(K$2:K1670,K1670)=1,COUNTIF(K$2:K$2000,K1670)+(2001-ROW())/100000,""))</f>
        <v/>
      </c>
      <c r="M1670" s="26">
        <f>IF(TRIM(Applications!D1670)="","",TRIM(LEFT(TRIM(Applications!D1670),FIND(",",TRIM(Applications!D1670)&amp;",")-1)))</f>
        <v/>
      </c>
      <c r="N1670" s="26">
        <f>IF(M1670="","",IF(LEN(TRIM(LEFT(TRIM(MID(TRIM(Applications!D1670),FIND(",",TRIM(Applications!D1670)&amp;",")+1,200)),FIND(",",TRIM(MID(TRIM(Applications!D1670),FIND(",",TRIM(Applications!D1670)&amp;",")+1,200))&amp;",")-1)))=2,UPPER(TRIM(LEFT(TRIM(MID(TRIM(Applications!D1670),FIND(",",TRIM(Applications!D1670)&amp;",")+1,200)),FIND(",",TRIM(MID(TRIM(Applications!D1670),FIND(",",TRIM(Applications!D1670)&amp;",")+1,200))&amp;",")-1))),IFERROR(VLOOKUP(LOWER(TRIM(LEFT(TRIM(MID(TRIM(Applications!D1670),FIND(",",TRIM(Applications!D1670)&amp;",")+1,200)),FIND(",",TRIM(MID(TRIM(Applications!D1670),FIND(",",TRIM(Applications!D1670)&amp;",")+1,200))&amp;",")-1))),$U$2:$V$67,2,FALSE),"")))</f>
        <v/>
      </c>
      <c r="O1670" s="26">
        <f>IF(M1670="","",IF(N1670="",M1670,M1670&amp;", "&amp;N1670))</f>
        <v/>
      </c>
      <c r="P1670" s="26">
        <f>IF(O1670="","",IF(COUNTIF(O$2:O1670,O1670)=1,COUNTIF(O$2:O$2000,O1670)+(2001-ROW())/100000,""))</f>
        <v/>
      </c>
    </row>
    <row r="1671">
      <c r="A1671" s="26">
        <f>IF(AND(ISNUMBER(Applications!A1671),ISNUMBER(Applications!M1671),OR(UPPER(TRIM(Applications!I1671))="INTERVIEWING",UPPER(TRIM(Applications!I1671))="REJECTED",UPPER(TRIM(Applications!I1671))="OFFER")),IF(Applications!M1671&gt;=Applications!A1671,Applications!M1671-Applications!A1671,""),"")</f>
        <v/>
      </c>
      <c r="B1671" s="26">
        <f>IF(AND(D1671=1,ISNUMBER(Applications!A1671)),WEEKDAY(Applications!A1671),"")</f>
        <v/>
      </c>
      <c r="C1671" s="27">
        <f>IF(AND(D1671=1,ISNUMBER(Applications!A1671)),Applications!A1671-WEEKDAY(Applications!A1671,3),"")</f>
        <v/>
      </c>
      <c r="D1671" s="26">
        <f>IF(OR(UPPER(TRIM(Applications!I1671))="APPLIED",UPPER(TRIM(Applications!I1671))="INTERVIEWING",UPPER(TRIM(Applications!I1671))="REJECTED",UPPER(TRIM(Applications!I1671))="OFFER"),1,0)</f>
        <v/>
      </c>
      <c r="E1671" s="26">
        <f>IF(AND(ISNUMBER(Applications!M1671),OR(N(Applications!O1671)&gt;0,UPPER(TRIM(Applications!I1671))="INTERVIEWING",UPPER(TRIM(Applications!I1671))="OFFER")),Applications!M1671-WEEKDAY(Applications!M1671,3),"")</f>
        <v/>
      </c>
      <c r="F1671" s="26">
        <f>IF(AND(UPPER(TRIM(Applications!I1671))="SKIPPED",ISNUMBER(Applications!A1671)),Applications!A1671-WEEKDAY(Applications!A1671,3),"")</f>
        <v/>
      </c>
      <c r="G1671" s="26">
        <f>IF(AND(UPPER(TRIM(Applications!I1671))="BOOKMARKED",ISNUMBER(Applications!A1671)),Applications!A1671-WEEKDAY(Applications!A1671,3),"")</f>
        <v/>
      </c>
      <c r="H1671" s="26">
        <f>IF(AND(UPPER(TRIM(Applications!I1671))="NOT APPLIED",ISNUMBER(Applications!A1671)),Applications!A1671-WEEKDAY(Applications!A1671,3),"")</f>
        <v/>
      </c>
      <c r="I1671" s="26">
        <f>IF(AND(UPPER(TRIM(Applications!I1671))="REJECTED",ISNUMBER(Applications!M1671)),Applications!M1671-WEEKDAY(Applications!M1671,3),"")</f>
        <v/>
      </c>
      <c r="J1671" s="26">
        <f>IF(AND(UPPER(TRIM(Applications!I1671))="OFFER",ISNUMBER(Applications!M1671)),Applications!M1671-WEEKDAY(Applications!M1671,3),"")</f>
        <v/>
      </c>
      <c r="K1671" s="26">
        <f>IF(TRIM(Applications!J1671)="","",IFERROR(LOOKUP(2,1/ISNUMBER(SEARCH($R$2:$R$25,Applications!J1671)),$S$2:$S$25),""))</f>
        <v/>
      </c>
      <c r="L1671" s="26">
        <f>IF(K1671="","",IF(COUNTIF(K$2:K1671,K1671)=1,COUNTIF(K$2:K$2000,K1671)+(2001-ROW())/100000,""))</f>
        <v/>
      </c>
      <c r="M1671" s="26">
        <f>IF(TRIM(Applications!D1671)="","",TRIM(LEFT(TRIM(Applications!D1671),FIND(",",TRIM(Applications!D1671)&amp;",")-1)))</f>
        <v/>
      </c>
      <c r="N1671" s="26">
        <f>IF(M1671="","",IF(LEN(TRIM(LEFT(TRIM(MID(TRIM(Applications!D1671),FIND(",",TRIM(Applications!D1671)&amp;",")+1,200)),FIND(",",TRIM(MID(TRIM(Applications!D1671),FIND(",",TRIM(Applications!D1671)&amp;",")+1,200))&amp;",")-1)))=2,UPPER(TRIM(LEFT(TRIM(MID(TRIM(Applications!D1671),FIND(",",TRIM(Applications!D1671)&amp;",")+1,200)),FIND(",",TRIM(MID(TRIM(Applications!D1671),FIND(",",TRIM(Applications!D1671)&amp;",")+1,200))&amp;",")-1))),IFERROR(VLOOKUP(LOWER(TRIM(LEFT(TRIM(MID(TRIM(Applications!D1671),FIND(",",TRIM(Applications!D1671)&amp;",")+1,200)),FIND(",",TRIM(MID(TRIM(Applications!D1671),FIND(",",TRIM(Applications!D1671)&amp;",")+1,200))&amp;",")-1))),$U$2:$V$67,2,FALSE),"")))</f>
        <v/>
      </c>
      <c r="O1671" s="26">
        <f>IF(M1671="","",IF(N1671="",M1671,M1671&amp;", "&amp;N1671))</f>
        <v/>
      </c>
      <c r="P1671" s="26">
        <f>IF(O1671="","",IF(COUNTIF(O$2:O1671,O1671)=1,COUNTIF(O$2:O$2000,O1671)+(2001-ROW())/100000,""))</f>
        <v/>
      </c>
    </row>
    <row r="1672">
      <c r="A1672" s="26">
        <f>IF(AND(ISNUMBER(Applications!A1672),ISNUMBER(Applications!M1672),OR(UPPER(TRIM(Applications!I1672))="INTERVIEWING",UPPER(TRIM(Applications!I1672))="REJECTED",UPPER(TRIM(Applications!I1672))="OFFER")),IF(Applications!M1672&gt;=Applications!A1672,Applications!M1672-Applications!A1672,""),"")</f>
        <v/>
      </c>
      <c r="B1672" s="26">
        <f>IF(AND(D1672=1,ISNUMBER(Applications!A1672)),WEEKDAY(Applications!A1672),"")</f>
        <v/>
      </c>
      <c r="C1672" s="27">
        <f>IF(AND(D1672=1,ISNUMBER(Applications!A1672)),Applications!A1672-WEEKDAY(Applications!A1672,3),"")</f>
        <v/>
      </c>
      <c r="D1672" s="26">
        <f>IF(OR(UPPER(TRIM(Applications!I1672))="APPLIED",UPPER(TRIM(Applications!I1672))="INTERVIEWING",UPPER(TRIM(Applications!I1672))="REJECTED",UPPER(TRIM(Applications!I1672))="OFFER"),1,0)</f>
        <v/>
      </c>
      <c r="E1672" s="26">
        <f>IF(AND(ISNUMBER(Applications!M1672),OR(N(Applications!O1672)&gt;0,UPPER(TRIM(Applications!I1672))="INTERVIEWING",UPPER(TRIM(Applications!I1672))="OFFER")),Applications!M1672-WEEKDAY(Applications!M1672,3),"")</f>
        <v/>
      </c>
      <c r="F1672" s="26">
        <f>IF(AND(UPPER(TRIM(Applications!I1672))="SKIPPED",ISNUMBER(Applications!A1672)),Applications!A1672-WEEKDAY(Applications!A1672,3),"")</f>
        <v/>
      </c>
      <c r="G1672" s="26">
        <f>IF(AND(UPPER(TRIM(Applications!I1672))="BOOKMARKED",ISNUMBER(Applications!A1672)),Applications!A1672-WEEKDAY(Applications!A1672,3),"")</f>
        <v/>
      </c>
      <c r="H1672" s="26">
        <f>IF(AND(UPPER(TRIM(Applications!I1672))="NOT APPLIED",ISNUMBER(Applications!A1672)),Applications!A1672-WEEKDAY(Applications!A1672,3),"")</f>
        <v/>
      </c>
      <c r="I1672" s="26">
        <f>IF(AND(UPPER(TRIM(Applications!I1672))="REJECTED",ISNUMBER(Applications!M1672)),Applications!M1672-WEEKDAY(Applications!M1672,3),"")</f>
        <v/>
      </c>
      <c r="J1672" s="26">
        <f>IF(AND(UPPER(TRIM(Applications!I1672))="OFFER",ISNUMBER(Applications!M1672)),Applications!M1672-WEEKDAY(Applications!M1672,3),"")</f>
        <v/>
      </c>
      <c r="K1672" s="26">
        <f>IF(TRIM(Applications!J1672)="","",IFERROR(LOOKUP(2,1/ISNUMBER(SEARCH($R$2:$R$25,Applications!J1672)),$S$2:$S$25),""))</f>
        <v/>
      </c>
      <c r="L1672" s="26">
        <f>IF(K1672="","",IF(COUNTIF(K$2:K1672,K1672)=1,COUNTIF(K$2:K$2000,K1672)+(2001-ROW())/100000,""))</f>
        <v/>
      </c>
      <c r="M1672" s="26">
        <f>IF(TRIM(Applications!D1672)="","",TRIM(LEFT(TRIM(Applications!D1672),FIND(",",TRIM(Applications!D1672)&amp;",")-1)))</f>
        <v/>
      </c>
      <c r="N1672" s="26">
        <f>IF(M1672="","",IF(LEN(TRIM(LEFT(TRIM(MID(TRIM(Applications!D1672),FIND(",",TRIM(Applications!D1672)&amp;",")+1,200)),FIND(",",TRIM(MID(TRIM(Applications!D1672),FIND(",",TRIM(Applications!D1672)&amp;",")+1,200))&amp;",")-1)))=2,UPPER(TRIM(LEFT(TRIM(MID(TRIM(Applications!D1672),FIND(",",TRIM(Applications!D1672)&amp;",")+1,200)),FIND(",",TRIM(MID(TRIM(Applications!D1672),FIND(",",TRIM(Applications!D1672)&amp;",")+1,200))&amp;",")-1))),IFERROR(VLOOKUP(LOWER(TRIM(LEFT(TRIM(MID(TRIM(Applications!D1672),FIND(",",TRIM(Applications!D1672)&amp;",")+1,200)),FIND(",",TRIM(MID(TRIM(Applications!D1672),FIND(",",TRIM(Applications!D1672)&amp;",")+1,200))&amp;",")-1))),$U$2:$V$67,2,FALSE),"")))</f>
        <v/>
      </c>
      <c r="O1672" s="26">
        <f>IF(M1672="","",IF(N1672="",M1672,M1672&amp;", "&amp;N1672))</f>
        <v/>
      </c>
      <c r="P1672" s="26">
        <f>IF(O1672="","",IF(COUNTIF(O$2:O1672,O1672)=1,COUNTIF(O$2:O$2000,O1672)+(2001-ROW())/100000,""))</f>
        <v/>
      </c>
    </row>
    <row r="1673">
      <c r="A1673" s="26">
        <f>IF(AND(ISNUMBER(Applications!A1673),ISNUMBER(Applications!M1673),OR(UPPER(TRIM(Applications!I1673))="INTERVIEWING",UPPER(TRIM(Applications!I1673))="REJECTED",UPPER(TRIM(Applications!I1673))="OFFER")),IF(Applications!M1673&gt;=Applications!A1673,Applications!M1673-Applications!A1673,""),"")</f>
        <v/>
      </c>
      <c r="B1673" s="26">
        <f>IF(AND(D1673=1,ISNUMBER(Applications!A1673)),WEEKDAY(Applications!A1673),"")</f>
        <v/>
      </c>
      <c r="C1673" s="27">
        <f>IF(AND(D1673=1,ISNUMBER(Applications!A1673)),Applications!A1673-WEEKDAY(Applications!A1673,3),"")</f>
        <v/>
      </c>
      <c r="D1673" s="26">
        <f>IF(OR(UPPER(TRIM(Applications!I1673))="APPLIED",UPPER(TRIM(Applications!I1673))="INTERVIEWING",UPPER(TRIM(Applications!I1673))="REJECTED",UPPER(TRIM(Applications!I1673))="OFFER"),1,0)</f>
        <v/>
      </c>
      <c r="E1673" s="26">
        <f>IF(AND(ISNUMBER(Applications!M1673),OR(N(Applications!O1673)&gt;0,UPPER(TRIM(Applications!I1673))="INTERVIEWING",UPPER(TRIM(Applications!I1673))="OFFER")),Applications!M1673-WEEKDAY(Applications!M1673,3),"")</f>
        <v/>
      </c>
      <c r="F1673" s="26">
        <f>IF(AND(UPPER(TRIM(Applications!I1673))="SKIPPED",ISNUMBER(Applications!A1673)),Applications!A1673-WEEKDAY(Applications!A1673,3),"")</f>
        <v/>
      </c>
      <c r="G1673" s="26">
        <f>IF(AND(UPPER(TRIM(Applications!I1673))="BOOKMARKED",ISNUMBER(Applications!A1673)),Applications!A1673-WEEKDAY(Applications!A1673,3),"")</f>
        <v/>
      </c>
      <c r="H1673" s="26">
        <f>IF(AND(UPPER(TRIM(Applications!I1673))="NOT APPLIED",ISNUMBER(Applications!A1673)),Applications!A1673-WEEKDAY(Applications!A1673,3),"")</f>
        <v/>
      </c>
      <c r="I1673" s="26">
        <f>IF(AND(UPPER(TRIM(Applications!I1673))="REJECTED",ISNUMBER(Applications!M1673)),Applications!M1673-WEEKDAY(Applications!M1673,3),"")</f>
        <v/>
      </c>
      <c r="J1673" s="26">
        <f>IF(AND(UPPER(TRIM(Applications!I1673))="OFFER",ISNUMBER(Applications!M1673)),Applications!M1673-WEEKDAY(Applications!M1673,3),"")</f>
        <v/>
      </c>
      <c r="K1673" s="26">
        <f>IF(TRIM(Applications!J1673)="","",IFERROR(LOOKUP(2,1/ISNUMBER(SEARCH($R$2:$R$25,Applications!J1673)),$S$2:$S$25),""))</f>
        <v/>
      </c>
      <c r="L1673" s="26">
        <f>IF(K1673="","",IF(COUNTIF(K$2:K1673,K1673)=1,COUNTIF(K$2:K$2000,K1673)+(2001-ROW())/100000,""))</f>
        <v/>
      </c>
      <c r="M1673" s="26">
        <f>IF(TRIM(Applications!D1673)="","",TRIM(LEFT(TRIM(Applications!D1673),FIND(",",TRIM(Applications!D1673)&amp;",")-1)))</f>
        <v/>
      </c>
      <c r="N1673" s="26">
        <f>IF(M1673="","",IF(LEN(TRIM(LEFT(TRIM(MID(TRIM(Applications!D1673),FIND(",",TRIM(Applications!D1673)&amp;",")+1,200)),FIND(",",TRIM(MID(TRIM(Applications!D1673),FIND(",",TRIM(Applications!D1673)&amp;",")+1,200))&amp;",")-1)))=2,UPPER(TRIM(LEFT(TRIM(MID(TRIM(Applications!D1673),FIND(",",TRIM(Applications!D1673)&amp;",")+1,200)),FIND(",",TRIM(MID(TRIM(Applications!D1673),FIND(",",TRIM(Applications!D1673)&amp;",")+1,200))&amp;",")-1))),IFERROR(VLOOKUP(LOWER(TRIM(LEFT(TRIM(MID(TRIM(Applications!D1673),FIND(",",TRIM(Applications!D1673)&amp;",")+1,200)),FIND(",",TRIM(MID(TRIM(Applications!D1673),FIND(",",TRIM(Applications!D1673)&amp;",")+1,200))&amp;",")-1))),$U$2:$V$67,2,FALSE),"")))</f>
        <v/>
      </c>
      <c r="O1673" s="26">
        <f>IF(M1673="","",IF(N1673="",M1673,M1673&amp;", "&amp;N1673))</f>
        <v/>
      </c>
      <c r="P1673" s="26">
        <f>IF(O1673="","",IF(COUNTIF(O$2:O1673,O1673)=1,COUNTIF(O$2:O$2000,O1673)+(2001-ROW())/100000,""))</f>
        <v/>
      </c>
    </row>
    <row r="1674">
      <c r="A1674" s="26">
        <f>IF(AND(ISNUMBER(Applications!A1674),ISNUMBER(Applications!M1674),OR(UPPER(TRIM(Applications!I1674))="INTERVIEWING",UPPER(TRIM(Applications!I1674))="REJECTED",UPPER(TRIM(Applications!I1674))="OFFER")),IF(Applications!M1674&gt;=Applications!A1674,Applications!M1674-Applications!A1674,""),"")</f>
        <v/>
      </c>
      <c r="B1674" s="26">
        <f>IF(AND(D1674=1,ISNUMBER(Applications!A1674)),WEEKDAY(Applications!A1674),"")</f>
        <v/>
      </c>
      <c r="C1674" s="27">
        <f>IF(AND(D1674=1,ISNUMBER(Applications!A1674)),Applications!A1674-WEEKDAY(Applications!A1674,3),"")</f>
        <v/>
      </c>
      <c r="D1674" s="26">
        <f>IF(OR(UPPER(TRIM(Applications!I1674))="APPLIED",UPPER(TRIM(Applications!I1674))="INTERVIEWING",UPPER(TRIM(Applications!I1674))="REJECTED",UPPER(TRIM(Applications!I1674))="OFFER"),1,0)</f>
        <v/>
      </c>
      <c r="E1674" s="26">
        <f>IF(AND(ISNUMBER(Applications!M1674),OR(N(Applications!O1674)&gt;0,UPPER(TRIM(Applications!I1674))="INTERVIEWING",UPPER(TRIM(Applications!I1674))="OFFER")),Applications!M1674-WEEKDAY(Applications!M1674,3),"")</f>
        <v/>
      </c>
      <c r="F1674" s="26">
        <f>IF(AND(UPPER(TRIM(Applications!I1674))="SKIPPED",ISNUMBER(Applications!A1674)),Applications!A1674-WEEKDAY(Applications!A1674,3),"")</f>
        <v/>
      </c>
      <c r="G1674" s="26">
        <f>IF(AND(UPPER(TRIM(Applications!I1674))="BOOKMARKED",ISNUMBER(Applications!A1674)),Applications!A1674-WEEKDAY(Applications!A1674,3),"")</f>
        <v/>
      </c>
      <c r="H1674" s="26">
        <f>IF(AND(UPPER(TRIM(Applications!I1674))="NOT APPLIED",ISNUMBER(Applications!A1674)),Applications!A1674-WEEKDAY(Applications!A1674,3),"")</f>
        <v/>
      </c>
      <c r="I1674" s="26">
        <f>IF(AND(UPPER(TRIM(Applications!I1674))="REJECTED",ISNUMBER(Applications!M1674)),Applications!M1674-WEEKDAY(Applications!M1674,3),"")</f>
        <v/>
      </c>
      <c r="J1674" s="26">
        <f>IF(AND(UPPER(TRIM(Applications!I1674))="OFFER",ISNUMBER(Applications!M1674)),Applications!M1674-WEEKDAY(Applications!M1674,3),"")</f>
        <v/>
      </c>
      <c r="K1674" s="26">
        <f>IF(TRIM(Applications!J1674)="","",IFERROR(LOOKUP(2,1/ISNUMBER(SEARCH($R$2:$R$25,Applications!J1674)),$S$2:$S$25),""))</f>
        <v/>
      </c>
      <c r="L1674" s="26">
        <f>IF(K1674="","",IF(COUNTIF(K$2:K1674,K1674)=1,COUNTIF(K$2:K$2000,K1674)+(2001-ROW())/100000,""))</f>
        <v/>
      </c>
      <c r="M1674" s="26">
        <f>IF(TRIM(Applications!D1674)="","",TRIM(LEFT(TRIM(Applications!D1674),FIND(",",TRIM(Applications!D1674)&amp;",")-1)))</f>
        <v/>
      </c>
      <c r="N1674" s="26">
        <f>IF(M1674="","",IF(LEN(TRIM(LEFT(TRIM(MID(TRIM(Applications!D1674),FIND(",",TRIM(Applications!D1674)&amp;",")+1,200)),FIND(",",TRIM(MID(TRIM(Applications!D1674),FIND(",",TRIM(Applications!D1674)&amp;",")+1,200))&amp;",")-1)))=2,UPPER(TRIM(LEFT(TRIM(MID(TRIM(Applications!D1674),FIND(",",TRIM(Applications!D1674)&amp;",")+1,200)),FIND(",",TRIM(MID(TRIM(Applications!D1674),FIND(",",TRIM(Applications!D1674)&amp;",")+1,200))&amp;",")-1))),IFERROR(VLOOKUP(LOWER(TRIM(LEFT(TRIM(MID(TRIM(Applications!D1674),FIND(",",TRIM(Applications!D1674)&amp;",")+1,200)),FIND(",",TRIM(MID(TRIM(Applications!D1674),FIND(",",TRIM(Applications!D1674)&amp;",")+1,200))&amp;",")-1))),$U$2:$V$67,2,FALSE),"")))</f>
        <v/>
      </c>
      <c r="O1674" s="26">
        <f>IF(M1674="","",IF(N1674="",M1674,M1674&amp;", "&amp;N1674))</f>
        <v/>
      </c>
      <c r="P1674" s="26">
        <f>IF(O1674="","",IF(COUNTIF(O$2:O1674,O1674)=1,COUNTIF(O$2:O$2000,O1674)+(2001-ROW())/100000,""))</f>
        <v/>
      </c>
    </row>
    <row r="1675">
      <c r="A1675" s="26">
        <f>IF(AND(ISNUMBER(Applications!A1675),ISNUMBER(Applications!M1675),OR(UPPER(TRIM(Applications!I1675))="INTERVIEWING",UPPER(TRIM(Applications!I1675))="REJECTED",UPPER(TRIM(Applications!I1675))="OFFER")),IF(Applications!M1675&gt;=Applications!A1675,Applications!M1675-Applications!A1675,""),"")</f>
        <v/>
      </c>
      <c r="B1675" s="26">
        <f>IF(AND(D1675=1,ISNUMBER(Applications!A1675)),WEEKDAY(Applications!A1675),"")</f>
        <v/>
      </c>
      <c r="C1675" s="27">
        <f>IF(AND(D1675=1,ISNUMBER(Applications!A1675)),Applications!A1675-WEEKDAY(Applications!A1675,3),"")</f>
        <v/>
      </c>
      <c r="D1675" s="26">
        <f>IF(OR(UPPER(TRIM(Applications!I1675))="APPLIED",UPPER(TRIM(Applications!I1675))="INTERVIEWING",UPPER(TRIM(Applications!I1675))="REJECTED",UPPER(TRIM(Applications!I1675))="OFFER"),1,0)</f>
        <v/>
      </c>
      <c r="E1675" s="26">
        <f>IF(AND(ISNUMBER(Applications!M1675),OR(N(Applications!O1675)&gt;0,UPPER(TRIM(Applications!I1675))="INTERVIEWING",UPPER(TRIM(Applications!I1675))="OFFER")),Applications!M1675-WEEKDAY(Applications!M1675,3),"")</f>
        <v/>
      </c>
      <c r="F1675" s="26">
        <f>IF(AND(UPPER(TRIM(Applications!I1675))="SKIPPED",ISNUMBER(Applications!A1675)),Applications!A1675-WEEKDAY(Applications!A1675,3),"")</f>
        <v/>
      </c>
      <c r="G1675" s="26">
        <f>IF(AND(UPPER(TRIM(Applications!I1675))="BOOKMARKED",ISNUMBER(Applications!A1675)),Applications!A1675-WEEKDAY(Applications!A1675,3),"")</f>
        <v/>
      </c>
      <c r="H1675" s="26">
        <f>IF(AND(UPPER(TRIM(Applications!I1675))="NOT APPLIED",ISNUMBER(Applications!A1675)),Applications!A1675-WEEKDAY(Applications!A1675,3),"")</f>
        <v/>
      </c>
      <c r="I1675" s="26">
        <f>IF(AND(UPPER(TRIM(Applications!I1675))="REJECTED",ISNUMBER(Applications!M1675)),Applications!M1675-WEEKDAY(Applications!M1675,3),"")</f>
        <v/>
      </c>
      <c r="J1675" s="26">
        <f>IF(AND(UPPER(TRIM(Applications!I1675))="OFFER",ISNUMBER(Applications!M1675)),Applications!M1675-WEEKDAY(Applications!M1675,3),"")</f>
        <v/>
      </c>
      <c r="K1675" s="26">
        <f>IF(TRIM(Applications!J1675)="","",IFERROR(LOOKUP(2,1/ISNUMBER(SEARCH($R$2:$R$25,Applications!J1675)),$S$2:$S$25),""))</f>
        <v/>
      </c>
      <c r="L1675" s="26">
        <f>IF(K1675="","",IF(COUNTIF(K$2:K1675,K1675)=1,COUNTIF(K$2:K$2000,K1675)+(2001-ROW())/100000,""))</f>
        <v/>
      </c>
      <c r="M1675" s="26">
        <f>IF(TRIM(Applications!D1675)="","",TRIM(LEFT(TRIM(Applications!D1675),FIND(",",TRIM(Applications!D1675)&amp;",")-1)))</f>
        <v/>
      </c>
      <c r="N1675" s="26">
        <f>IF(M1675="","",IF(LEN(TRIM(LEFT(TRIM(MID(TRIM(Applications!D1675),FIND(",",TRIM(Applications!D1675)&amp;",")+1,200)),FIND(",",TRIM(MID(TRIM(Applications!D1675),FIND(",",TRIM(Applications!D1675)&amp;",")+1,200))&amp;",")-1)))=2,UPPER(TRIM(LEFT(TRIM(MID(TRIM(Applications!D1675),FIND(",",TRIM(Applications!D1675)&amp;",")+1,200)),FIND(",",TRIM(MID(TRIM(Applications!D1675),FIND(",",TRIM(Applications!D1675)&amp;",")+1,200))&amp;",")-1))),IFERROR(VLOOKUP(LOWER(TRIM(LEFT(TRIM(MID(TRIM(Applications!D1675),FIND(",",TRIM(Applications!D1675)&amp;",")+1,200)),FIND(",",TRIM(MID(TRIM(Applications!D1675),FIND(",",TRIM(Applications!D1675)&amp;",")+1,200))&amp;",")-1))),$U$2:$V$67,2,FALSE),"")))</f>
        <v/>
      </c>
      <c r="O1675" s="26">
        <f>IF(M1675="","",IF(N1675="",M1675,M1675&amp;", "&amp;N1675))</f>
        <v/>
      </c>
      <c r="P1675" s="26">
        <f>IF(O1675="","",IF(COUNTIF(O$2:O1675,O1675)=1,COUNTIF(O$2:O$2000,O1675)+(2001-ROW())/100000,""))</f>
        <v/>
      </c>
    </row>
    <row r="1676">
      <c r="A1676" s="26">
        <f>IF(AND(ISNUMBER(Applications!A1676),ISNUMBER(Applications!M1676),OR(UPPER(TRIM(Applications!I1676))="INTERVIEWING",UPPER(TRIM(Applications!I1676))="REJECTED",UPPER(TRIM(Applications!I1676))="OFFER")),IF(Applications!M1676&gt;=Applications!A1676,Applications!M1676-Applications!A1676,""),"")</f>
        <v/>
      </c>
      <c r="B1676" s="26">
        <f>IF(AND(D1676=1,ISNUMBER(Applications!A1676)),WEEKDAY(Applications!A1676),"")</f>
        <v/>
      </c>
      <c r="C1676" s="27">
        <f>IF(AND(D1676=1,ISNUMBER(Applications!A1676)),Applications!A1676-WEEKDAY(Applications!A1676,3),"")</f>
        <v/>
      </c>
      <c r="D1676" s="26">
        <f>IF(OR(UPPER(TRIM(Applications!I1676))="APPLIED",UPPER(TRIM(Applications!I1676))="INTERVIEWING",UPPER(TRIM(Applications!I1676))="REJECTED",UPPER(TRIM(Applications!I1676))="OFFER"),1,0)</f>
        <v/>
      </c>
      <c r="E1676" s="26">
        <f>IF(AND(ISNUMBER(Applications!M1676),OR(N(Applications!O1676)&gt;0,UPPER(TRIM(Applications!I1676))="INTERVIEWING",UPPER(TRIM(Applications!I1676))="OFFER")),Applications!M1676-WEEKDAY(Applications!M1676,3),"")</f>
        <v/>
      </c>
      <c r="F1676" s="26">
        <f>IF(AND(UPPER(TRIM(Applications!I1676))="SKIPPED",ISNUMBER(Applications!A1676)),Applications!A1676-WEEKDAY(Applications!A1676,3),"")</f>
        <v/>
      </c>
      <c r="G1676" s="26">
        <f>IF(AND(UPPER(TRIM(Applications!I1676))="BOOKMARKED",ISNUMBER(Applications!A1676)),Applications!A1676-WEEKDAY(Applications!A1676,3),"")</f>
        <v/>
      </c>
      <c r="H1676" s="26">
        <f>IF(AND(UPPER(TRIM(Applications!I1676))="NOT APPLIED",ISNUMBER(Applications!A1676)),Applications!A1676-WEEKDAY(Applications!A1676,3),"")</f>
        <v/>
      </c>
      <c r="I1676" s="26">
        <f>IF(AND(UPPER(TRIM(Applications!I1676))="REJECTED",ISNUMBER(Applications!M1676)),Applications!M1676-WEEKDAY(Applications!M1676,3),"")</f>
        <v/>
      </c>
      <c r="J1676" s="26">
        <f>IF(AND(UPPER(TRIM(Applications!I1676))="OFFER",ISNUMBER(Applications!M1676)),Applications!M1676-WEEKDAY(Applications!M1676,3),"")</f>
        <v/>
      </c>
      <c r="K1676" s="26">
        <f>IF(TRIM(Applications!J1676)="","",IFERROR(LOOKUP(2,1/ISNUMBER(SEARCH($R$2:$R$25,Applications!J1676)),$S$2:$S$25),""))</f>
        <v/>
      </c>
      <c r="L1676" s="26">
        <f>IF(K1676="","",IF(COUNTIF(K$2:K1676,K1676)=1,COUNTIF(K$2:K$2000,K1676)+(2001-ROW())/100000,""))</f>
        <v/>
      </c>
      <c r="M1676" s="26">
        <f>IF(TRIM(Applications!D1676)="","",TRIM(LEFT(TRIM(Applications!D1676),FIND(",",TRIM(Applications!D1676)&amp;",")-1)))</f>
        <v/>
      </c>
      <c r="N1676" s="26">
        <f>IF(M1676="","",IF(LEN(TRIM(LEFT(TRIM(MID(TRIM(Applications!D1676),FIND(",",TRIM(Applications!D1676)&amp;",")+1,200)),FIND(",",TRIM(MID(TRIM(Applications!D1676),FIND(",",TRIM(Applications!D1676)&amp;",")+1,200))&amp;",")-1)))=2,UPPER(TRIM(LEFT(TRIM(MID(TRIM(Applications!D1676),FIND(",",TRIM(Applications!D1676)&amp;",")+1,200)),FIND(",",TRIM(MID(TRIM(Applications!D1676),FIND(",",TRIM(Applications!D1676)&amp;",")+1,200))&amp;",")-1))),IFERROR(VLOOKUP(LOWER(TRIM(LEFT(TRIM(MID(TRIM(Applications!D1676),FIND(",",TRIM(Applications!D1676)&amp;",")+1,200)),FIND(",",TRIM(MID(TRIM(Applications!D1676),FIND(",",TRIM(Applications!D1676)&amp;",")+1,200))&amp;",")-1))),$U$2:$V$67,2,FALSE),"")))</f>
        <v/>
      </c>
      <c r="O1676" s="26">
        <f>IF(M1676="","",IF(N1676="",M1676,M1676&amp;", "&amp;N1676))</f>
        <v/>
      </c>
      <c r="P1676" s="26">
        <f>IF(O1676="","",IF(COUNTIF(O$2:O1676,O1676)=1,COUNTIF(O$2:O$2000,O1676)+(2001-ROW())/100000,""))</f>
        <v/>
      </c>
    </row>
    <row r="1677">
      <c r="A1677" s="26">
        <f>IF(AND(ISNUMBER(Applications!A1677),ISNUMBER(Applications!M1677),OR(UPPER(TRIM(Applications!I1677))="INTERVIEWING",UPPER(TRIM(Applications!I1677))="REJECTED",UPPER(TRIM(Applications!I1677))="OFFER")),IF(Applications!M1677&gt;=Applications!A1677,Applications!M1677-Applications!A1677,""),"")</f>
        <v/>
      </c>
      <c r="B1677" s="26">
        <f>IF(AND(D1677=1,ISNUMBER(Applications!A1677)),WEEKDAY(Applications!A1677),"")</f>
        <v/>
      </c>
      <c r="C1677" s="27">
        <f>IF(AND(D1677=1,ISNUMBER(Applications!A1677)),Applications!A1677-WEEKDAY(Applications!A1677,3),"")</f>
        <v/>
      </c>
      <c r="D1677" s="26">
        <f>IF(OR(UPPER(TRIM(Applications!I1677))="APPLIED",UPPER(TRIM(Applications!I1677))="INTERVIEWING",UPPER(TRIM(Applications!I1677))="REJECTED",UPPER(TRIM(Applications!I1677))="OFFER"),1,0)</f>
        <v/>
      </c>
      <c r="E1677" s="26">
        <f>IF(AND(ISNUMBER(Applications!M1677),OR(N(Applications!O1677)&gt;0,UPPER(TRIM(Applications!I1677))="INTERVIEWING",UPPER(TRIM(Applications!I1677))="OFFER")),Applications!M1677-WEEKDAY(Applications!M1677,3),"")</f>
        <v/>
      </c>
      <c r="F1677" s="26">
        <f>IF(AND(UPPER(TRIM(Applications!I1677))="SKIPPED",ISNUMBER(Applications!A1677)),Applications!A1677-WEEKDAY(Applications!A1677,3),"")</f>
        <v/>
      </c>
      <c r="G1677" s="26">
        <f>IF(AND(UPPER(TRIM(Applications!I1677))="BOOKMARKED",ISNUMBER(Applications!A1677)),Applications!A1677-WEEKDAY(Applications!A1677,3),"")</f>
        <v/>
      </c>
      <c r="H1677" s="26">
        <f>IF(AND(UPPER(TRIM(Applications!I1677))="NOT APPLIED",ISNUMBER(Applications!A1677)),Applications!A1677-WEEKDAY(Applications!A1677,3),"")</f>
        <v/>
      </c>
      <c r="I1677" s="26">
        <f>IF(AND(UPPER(TRIM(Applications!I1677))="REJECTED",ISNUMBER(Applications!M1677)),Applications!M1677-WEEKDAY(Applications!M1677,3),"")</f>
        <v/>
      </c>
      <c r="J1677" s="26">
        <f>IF(AND(UPPER(TRIM(Applications!I1677))="OFFER",ISNUMBER(Applications!M1677)),Applications!M1677-WEEKDAY(Applications!M1677,3),"")</f>
        <v/>
      </c>
      <c r="K1677" s="26">
        <f>IF(TRIM(Applications!J1677)="","",IFERROR(LOOKUP(2,1/ISNUMBER(SEARCH($R$2:$R$25,Applications!J1677)),$S$2:$S$25),""))</f>
        <v/>
      </c>
      <c r="L1677" s="26">
        <f>IF(K1677="","",IF(COUNTIF(K$2:K1677,K1677)=1,COUNTIF(K$2:K$2000,K1677)+(2001-ROW())/100000,""))</f>
        <v/>
      </c>
      <c r="M1677" s="26">
        <f>IF(TRIM(Applications!D1677)="","",TRIM(LEFT(TRIM(Applications!D1677),FIND(",",TRIM(Applications!D1677)&amp;",")-1)))</f>
        <v/>
      </c>
      <c r="N1677" s="26">
        <f>IF(M1677="","",IF(LEN(TRIM(LEFT(TRIM(MID(TRIM(Applications!D1677),FIND(",",TRIM(Applications!D1677)&amp;",")+1,200)),FIND(",",TRIM(MID(TRIM(Applications!D1677),FIND(",",TRIM(Applications!D1677)&amp;",")+1,200))&amp;",")-1)))=2,UPPER(TRIM(LEFT(TRIM(MID(TRIM(Applications!D1677),FIND(",",TRIM(Applications!D1677)&amp;",")+1,200)),FIND(",",TRIM(MID(TRIM(Applications!D1677),FIND(",",TRIM(Applications!D1677)&amp;",")+1,200))&amp;",")-1))),IFERROR(VLOOKUP(LOWER(TRIM(LEFT(TRIM(MID(TRIM(Applications!D1677),FIND(",",TRIM(Applications!D1677)&amp;",")+1,200)),FIND(",",TRIM(MID(TRIM(Applications!D1677),FIND(",",TRIM(Applications!D1677)&amp;",")+1,200))&amp;",")-1))),$U$2:$V$67,2,FALSE),"")))</f>
        <v/>
      </c>
      <c r="O1677" s="26">
        <f>IF(M1677="","",IF(N1677="",M1677,M1677&amp;", "&amp;N1677))</f>
        <v/>
      </c>
      <c r="P1677" s="26">
        <f>IF(O1677="","",IF(COUNTIF(O$2:O1677,O1677)=1,COUNTIF(O$2:O$2000,O1677)+(2001-ROW())/100000,""))</f>
        <v/>
      </c>
    </row>
    <row r="1678">
      <c r="A1678" s="26">
        <f>IF(AND(ISNUMBER(Applications!A1678),ISNUMBER(Applications!M1678),OR(UPPER(TRIM(Applications!I1678))="INTERVIEWING",UPPER(TRIM(Applications!I1678))="REJECTED",UPPER(TRIM(Applications!I1678))="OFFER")),IF(Applications!M1678&gt;=Applications!A1678,Applications!M1678-Applications!A1678,""),"")</f>
        <v/>
      </c>
      <c r="B1678" s="26">
        <f>IF(AND(D1678=1,ISNUMBER(Applications!A1678)),WEEKDAY(Applications!A1678),"")</f>
        <v/>
      </c>
      <c r="C1678" s="27">
        <f>IF(AND(D1678=1,ISNUMBER(Applications!A1678)),Applications!A1678-WEEKDAY(Applications!A1678,3),"")</f>
        <v/>
      </c>
      <c r="D1678" s="26">
        <f>IF(OR(UPPER(TRIM(Applications!I1678))="APPLIED",UPPER(TRIM(Applications!I1678))="INTERVIEWING",UPPER(TRIM(Applications!I1678))="REJECTED",UPPER(TRIM(Applications!I1678))="OFFER"),1,0)</f>
        <v/>
      </c>
      <c r="E1678" s="26">
        <f>IF(AND(ISNUMBER(Applications!M1678),OR(N(Applications!O1678)&gt;0,UPPER(TRIM(Applications!I1678))="INTERVIEWING",UPPER(TRIM(Applications!I1678))="OFFER")),Applications!M1678-WEEKDAY(Applications!M1678,3),"")</f>
        <v/>
      </c>
      <c r="F1678" s="26">
        <f>IF(AND(UPPER(TRIM(Applications!I1678))="SKIPPED",ISNUMBER(Applications!A1678)),Applications!A1678-WEEKDAY(Applications!A1678,3),"")</f>
        <v/>
      </c>
      <c r="G1678" s="26">
        <f>IF(AND(UPPER(TRIM(Applications!I1678))="BOOKMARKED",ISNUMBER(Applications!A1678)),Applications!A1678-WEEKDAY(Applications!A1678,3),"")</f>
        <v/>
      </c>
      <c r="H1678" s="26">
        <f>IF(AND(UPPER(TRIM(Applications!I1678))="NOT APPLIED",ISNUMBER(Applications!A1678)),Applications!A1678-WEEKDAY(Applications!A1678,3),"")</f>
        <v/>
      </c>
      <c r="I1678" s="26">
        <f>IF(AND(UPPER(TRIM(Applications!I1678))="REJECTED",ISNUMBER(Applications!M1678)),Applications!M1678-WEEKDAY(Applications!M1678,3),"")</f>
        <v/>
      </c>
      <c r="J1678" s="26">
        <f>IF(AND(UPPER(TRIM(Applications!I1678))="OFFER",ISNUMBER(Applications!M1678)),Applications!M1678-WEEKDAY(Applications!M1678,3),"")</f>
        <v/>
      </c>
      <c r="K1678" s="26">
        <f>IF(TRIM(Applications!J1678)="","",IFERROR(LOOKUP(2,1/ISNUMBER(SEARCH($R$2:$R$25,Applications!J1678)),$S$2:$S$25),""))</f>
        <v/>
      </c>
      <c r="L1678" s="26">
        <f>IF(K1678="","",IF(COUNTIF(K$2:K1678,K1678)=1,COUNTIF(K$2:K$2000,K1678)+(2001-ROW())/100000,""))</f>
        <v/>
      </c>
      <c r="M1678" s="26">
        <f>IF(TRIM(Applications!D1678)="","",TRIM(LEFT(TRIM(Applications!D1678),FIND(",",TRIM(Applications!D1678)&amp;",")-1)))</f>
        <v/>
      </c>
      <c r="N1678" s="26">
        <f>IF(M1678="","",IF(LEN(TRIM(LEFT(TRIM(MID(TRIM(Applications!D1678),FIND(",",TRIM(Applications!D1678)&amp;",")+1,200)),FIND(",",TRIM(MID(TRIM(Applications!D1678),FIND(",",TRIM(Applications!D1678)&amp;",")+1,200))&amp;",")-1)))=2,UPPER(TRIM(LEFT(TRIM(MID(TRIM(Applications!D1678),FIND(",",TRIM(Applications!D1678)&amp;",")+1,200)),FIND(",",TRIM(MID(TRIM(Applications!D1678),FIND(",",TRIM(Applications!D1678)&amp;",")+1,200))&amp;",")-1))),IFERROR(VLOOKUP(LOWER(TRIM(LEFT(TRIM(MID(TRIM(Applications!D1678),FIND(",",TRIM(Applications!D1678)&amp;",")+1,200)),FIND(",",TRIM(MID(TRIM(Applications!D1678),FIND(",",TRIM(Applications!D1678)&amp;",")+1,200))&amp;",")-1))),$U$2:$V$67,2,FALSE),"")))</f>
        <v/>
      </c>
      <c r="O1678" s="26">
        <f>IF(M1678="","",IF(N1678="",M1678,M1678&amp;", "&amp;N1678))</f>
        <v/>
      </c>
      <c r="P1678" s="26">
        <f>IF(O1678="","",IF(COUNTIF(O$2:O1678,O1678)=1,COUNTIF(O$2:O$2000,O1678)+(2001-ROW())/100000,""))</f>
        <v/>
      </c>
    </row>
    <row r="1679">
      <c r="A1679" s="26">
        <f>IF(AND(ISNUMBER(Applications!A1679),ISNUMBER(Applications!M1679),OR(UPPER(TRIM(Applications!I1679))="INTERVIEWING",UPPER(TRIM(Applications!I1679))="REJECTED",UPPER(TRIM(Applications!I1679))="OFFER")),IF(Applications!M1679&gt;=Applications!A1679,Applications!M1679-Applications!A1679,""),"")</f>
        <v/>
      </c>
      <c r="B1679" s="26">
        <f>IF(AND(D1679=1,ISNUMBER(Applications!A1679)),WEEKDAY(Applications!A1679),"")</f>
        <v/>
      </c>
      <c r="C1679" s="27">
        <f>IF(AND(D1679=1,ISNUMBER(Applications!A1679)),Applications!A1679-WEEKDAY(Applications!A1679,3),"")</f>
        <v/>
      </c>
      <c r="D1679" s="26">
        <f>IF(OR(UPPER(TRIM(Applications!I1679))="APPLIED",UPPER(TRIM(Applications!I1679))="INTERVIEWING",UPPER(TRIM(Applications!I1679))="REJECTED",UPPER(TRIM(Applications!I1679))="OFFER"),1,0)</f>
        <v/>
      </c>
      <c r="E1679" s="26">
        <f>IF(AND(ISNUMBER(Applications!M1679),OR(N(Applications!O1679)&gt;0,UPPER(TRIM(Applications!I1679))="INTERVIEWING",UPPER(TRIM(Applications!I1679))="OFFER")),Applications!M1679-WEEKDAY(Applications!M1679,3),"")</f>
        <v/>
      </c>
      <c r="F1679" s="26">
        <f>IF(AND(UPPER(TRIM(Applications!I1679))="SKIPPED",ISNUMBER(Applications!A1679)),Applications!A1679-WEEKDAY(Applications!A1679,3),"")</f>
        <v/>
      </c>
      <c r="G1679" s="26">
        <f>IF(AND(UPPER(TRIM(Applications!I1679))="BOOKMARKED",ISNUMBER(Applications!A1679)),Applications!A1679-WEEKDAY(Applications!A1679,3),"")</f>
        <v/>
      </c>
      <c r="H1679" s="26">
        <f>IF(AND(UPPER(TRIM(Applications!I1679))="NOT APPLIED",ISNUMBER(Applications!A1679)),Applications!A1679-WEEKDAY(Applications!A1679,3),"")</f>
        <v/>
      </c>
      <c r="I1679" s="26">
        <f>IF(AND(UPPER(TRIM(Applications!I1679))="REJECTED",ISNUMBER(Applications!M1679)),Applications!M1679-WEEKDAY(Applications!M1679,3),"")</f>
        <v/>
      </c>
      <c r="J1679" s="26">
        <f>IF(AND(UPPER(TRIM(Applications!I1679))="OFFER",ISNUMBER(Applications!M1679)),Applications!M1679-WEEKDAY(Applications!M1679,3),"")</f>
        <v/>
      </c>
      <c r="K1679" s="26">
        <f>IF(TRIM(Applications!J1679)="","",IFERROR(LOOKUP(2,1/ISNUMBER(SEARCH($R$2:$R$25,Applications!J1679)),$S$2:$S$25),""))</f>
        <v/>
      </c>
      <c r="L1679" s="26">
        <f>IF(K1679="","",IF(COUNTIF(K$2:K1679,K1679)=1,COUNTIF(K$2:K$2000,K1679)+(2001-ROW())/100000,""))</f>
        <v/>
      </c>
      <c r="M1679" s="26">
        <f>IF(TRIM(Applications!D1679)="","",TRIM(LEFT(TRIM(Applications!D1679),FIND(",",TRIM(Applications!D1679)&amp;",")-1)))</f>
        <v/>
      </c>
      <c r="N1679" s="26">
        <f>IF(M1679="","",IF(LEN(TRIM(LEFT(TRIM(MID(TRIM(Applications!D1679),FIND(",",TRIM(Applications!D1679)&amp;",")+1,200)),FIND(",",TRIM(MID(TRIM(Applications!D1679),FIND(",",TRIM(Applications!D1679)&amp;",")+1,200))&amp;",")-1)))=2,UPPER(TRIM(LEFT(TRIM(MID(TRIM(Applications!D1679),FIND(",",TRIM(Applications!D1679)&amp;",")+1,200)),FIND(",",TRIM(MID(TRIM(Applications!D1679),FIND(",",TRIM(Applications!D1679)&amp;",")+1,200))&amp;",")-1))),IFERROR(VLOOKUP(LOWER(TRIM(LEFT(TRIM(MID(TRIM(Applications!D1679),FIND(",",TRIM(Applications!D1679)&amp;",")+1,200)),FIND(",",TRIM(MID(TRIM(Applications!D1679),FIND(",",TRIM(Applications!D1679)&amp;",")+1,200))&amp;",")-1))),$U$2:$V$67,2,FALSE),"")))</f>
        <v/>
      </c>
      <c r="O1679" s="26">
        <f>IF(M1679="","",IF(N1679="",M1679,M1679&amp;", "&amp;N1679))</f>
        <v/>
      </c>
      <c r="P1679" s="26">
        <f>IF(O1679="","",IF(COUNTIF(O$2:O1679,O1679)=1,COUNTIF(O$2:O$2000,O1679)+(2001-ROW())/100000,""))</f>
        <v/>
      </c>
    </row>
    <row r="1680">
      <c r="A1680" s="26">
        <f>IF(AND(ISNUMBER(Applications!A1680),ISNUMBER(Applications!M1680),OR(UPPER(TRIM(Applications!I1680))="INTERVIEWING",UPPER(TRIM(Applications!I1680))="REJECTED",UPPER(TRIM(Applications!I1680))="OFFER")),IF(Applications!M1680&gt;=Applications!A1680,Applications!M1680-Applications!A1680,""),"")</f>
        <v/>
      </c>
      <c r="B1680" s="26">
        <f>IF(AND(D1680=1,ISNUMBER(Applications!A1680)),WEEKDAY(Applications!A1680),"")</f>
        <v/>
      </c>
      <c r="C1680" s="27">
        <f>IF(AND(D1680=1,ISNUMBER(Applications!A1680)),Applications!A1680-WEEKDAY(Applications!A1680,3),"")</f>
        <v/>
      </c>
      <c r="D1680" s="26">
        <f>IF(OR(UPPER(TRIM(Applications!I1680))="APPLIED",UPPER(TRIM(Applications!I1680))="INTERVIEWING",UPPER(TRIM(Applications!I1680))="REJECTED",UPPER(TRIM(Applications!I1680))="OFFER"),1,0)</f>
        <v/>
      </c>
      <c r="E1680" s="26">
        <f>IF(AND(ISNUMBER(Applications!M1680),OR(N(Applications!O1680)&gt;0,UPPER(TRIM(Applications!I1680))="INTERVIEWING",UPPER(TRIM(Applications!I1680))="OFFER")),Applications!M1680-WEEKDAY(Applications!M1680,3),"")</f>
        <v/>
      </c>
      <c r="F1680" s="26">
        <f>IF(AND(UPPER(TRIM(Applications!I1680))="SKIPPED",ISNUMBER(Applications!A1680)),Applications!A1680-WEEKDAY(Applications!A1680,3),"")</f>
        <v/>
      </c>
      <c r="G1680" s="26">
        <f>IF(AND(UPPER(TRIM(Applications!I1680))="BOOKMARKED",ISNUMBER(Applications!A1680)),Applications!A1680-WEEKDAY(Applications!A1680,3),"")</f>
        <v/>
      </c>
      <c r="H1680" s="26">
        <f>IF(AND(UPPER(TRIM(Applications!I1680))="NOT APPLIED",ISNUMBER(Applications!A1680)),Applications!A1680-WEEKDAY(Applications!A1680,3),"")</f>
        <v/>
      </c>
      <c r="I1680" s="26">
        <f>IF(AND(UPPER(TRIM(Applications!I1680))="REJECTED",ISNUMBER(Applications!M1680)),Applications!M1680-WEEKDAY(Applications!M1680,3),"")</f>
        <v/>
      </c>
      <c r="J1680" s="26">
        <f>IF(AND(UPPER(TRIM(Applications!I1680))="OFFER",ISNUMBER(Applications!M1680)),Applications!M1680-WEEKDAY(Applications!M1680,3),"")</f>
        <v/>
      </c>
      <c r="K1680" s="26">
        <f>IF(TRIM(Applications!J1680)="","",IFERROR(LOOKUP(2,1/ISNUMBER(SEARCH($R$2:$R$25,Applications!J1680)),$S$2:$S$25),""))</f>
        <v/>
      </c>
      <c r="L1680" s="26">
        <f>IF(K1680="","",IF(COUNTIF(K$2:K1680,K1680)=1,COUNTIF(K$2:K$2000,K1680)+(2001-ROW())/100000,""))</f>
        <v/>
      </c>
      <c r="M1680" s="26">
        <f>IF(TRIM(Applications!D1680)="","",TRIM(LEFT(TRIM(Applications!D1680),FIND(",",TRIM(Applications!D1680)&amp;",")-1)))</f>
        <v/>
      </c>
      <c r="N1680" s="26">
        <f>IF(M1680="","",IF(LEN(TRIM(LEFT(TRIM(MID(TRIM(Applications!D1680),FIND(",",TRIM(Applications!D1680)&amp;",")+1,200)),FIND(",",TRIM(MID(TRIM(Applications!D1680),FIND(",",TRIM(Applications!D1680)&amp;",")+1,200))&amp;",")-1)))=2,UPPER(TRIM(LEFT(TRIM(MID(TRIM(Applications!D1680),FIND(",",TRIM(Applications!D1680)&amp;",")+1,200)),FIND(",",TRIM(MID(TRIM(Applications!D1680),FIND(",",TRIM(Applications!D1680)&amp;",")+1,200))&amp;",")-1))),IFERROR(VLOOKUP(LOWER(TRIM(LEFT(TRIM(MID(TRIM(Applications!D1680),FIND(",",TRIM(Applications!D1680)&amp;",")+1,200)),FIND(",",TRIM(MID(TRIM(Applications!D1680),FIND(",",TRIM(Applications!D1680)&amp;",")+1,200))&amp;",")-1))),$U$2:$V$67,2,FALSE),"")))</f>
        <v/>
      </c>
      <c r="O1680" s="26">
        <f>IF(M1680="","",IF(N1680="",M1680,M1680&amp;", "&amp;N1680))</f>
        <v/>
      </c>
      <c r="P1680" s="26">
        <f>IF(O1680="","",IF(COUNTIF(O$2:O1680,O1680)=1,COUNTIF(O$2:O$2000,O1680)+(2001-ROW())/100000,""))</f>
        <v/>
      </c>
    </row>
    <row r="1681">
      <c r="A1681" s="26">
        <f>IF(AND(ISNUMBER(Applications!A1681),ISNUMBER(Applications!M1681),OR(UPPER(TRIM(Applications!I1681))="INTERVIEWING",UPPER(TRIM(Applications!I1681))="REJECTED",UPPER(TRIM(Applications!I1681))="OFFER")),IF(Applications!M1681&gt;=Applications!A1681,Applications!M1681-Applications!A1681,""),"")</f>
        <v/>
      </c>
      <c r="B1681" s="26">
        <f>IF(AND(D1681=1,ISNUMBER(Applications!A1681)),WEEKDAY(Applications!A1681),"")</f>
        <v/>
      </c>
      <c r="C1681" s="27">
        <f>IF(AND(D1681=1,ISNUMBER(Applications!A1681)),Applications!A1681-WEEKDAY(Applications!A1681,3),"")</f>
        <v/>
      </c>
      <c r="D1681" s="26">
        <f>IF(OR(UPPER(TRIM(Applications!I1681))="APPLIED",UPPER(TRIM(Applications!I1681))="INTERVIEWING",UPPER(TRIM(Applications!I1681))="REJECTED",UPPER(TRIM(Applications!I1681))="OFFER"),1,0)</f>
        <v/>
      </c>
      <c r="E1681" s="26">
        <f>IF(AND(ISNUMBER(Applications!M1681),OR(N(Applications!O1681)&gt;0,UPPER(TRIM(Applications!I1681))="INTERVIEWING",UPPER(TRIM(Applications!I1681))="OFFER")),Applications!M1681-WEEKDAY(Applications!M1681,3),"")</f>
        <v/>
      </c>
      <c r="F1681" s="26">
        <f>IF(AND(UPPER(TRIM(Applications!I1681))="SKIPPED",ISNUMBER(Applications!A1681)),Applications!A1681-WEEKDAY(Applications!A1681,3),"")</f>
        <v/>
      </c>
      <c r="G1681" s="26">
        <f>IF(AND(UPPER(TRIM(Applications!I1681))="BOOKMARKED",ISNUMBER(Applications!A1681)),Applications!A1681-WEEKDAY(Applications!A1681,3),"")</f>
        <v/>
      </c>
      <c r="H1681" s="26">
        <f>IF(AND(UPPER(TRIM(Applications!I1681))="NOT APPLIED",ISNUMBER(Applications!A1681)),Applications!A1681-WEEKDAY(Applications!A1681,3),"")</f>
        <v/>
      </c>
      <c r="I1681" s="26">
        <f>IF(AND(UPPER(TRIM(Applications!I1681))="REJECTED",ISNUMBER(Applications!M1681)),Applications!M1681-WEEKDAY(Applications!M1681,3),"")</f>
        <v/>
      </c>
      <c r="J1681" s="26">
        <f>IF(AND(UPPER(TRIM(Applications!I1681))="OFFER",ISNUMBER(Applications!M1681)),Applications!M1681-WEEKDAY(Applications!M1681,3),"")</f>
        <v/>
      </c>
      <c r="K1681" s="26">
        <f>IF(TRIM(Applications!J1681)="","",IFERROR(LOOKUP(2,1/ISNUMBER(SEARCH($R$2:$R$25,Applications!J1681)),$S$2:$S$25),""))</f>
        <v/>
      </c>
      <c r="L1681" s="26">
        <f>IF(K1681="","",IF(COUNTIF(K$2:K1681,K1681)=1,COUNTIF(K$2:K$2000,K1681)+(2001-ROW())/100000,""))</f>
        <v/>
      </c>
      <c r="M1681" s="26">
        <f>IF(TRIM(Applications!D1681)="","",TRIM(LEFT(TRIM(Applications!D1681),FIND(",",TRIM(Applications!D1681)&amp;",")-1)))</f>
        <v/>
      </c>
      <c r="N1681" s="26">
        <f>IF(M1681="","",IF(LEN(TRIM(LEFT(TRIM(MID(TRIM(Applications!D1681),FIND(",",TRIM(Applications!D1681)&amp;",")+1,200)),FIND(",",TRIM(MID(TRIM(Applications!D1681),FIND(",",TRIM(Applications!D1681)&amp;",")+1,200))&amp;",")-1)))=2,UPPER(TRIM(LEFT(TRIM(MID(TRIM(Applications!D1681),FIND(",",TRIM(Applications!D1681)&amp;",")+1,200)),FIND(",",TRIM(MID(TRIM(Applications!D1681),FIND(",",TRIM(Applications!D1681)&amp;",")+1,200))&amp;",")-1))),IFERROR(VLOOKUP(LOWER(TRIM(LEFT(TRIM(MID(TRIM(Applications!D1681),FIND(",",TRIM(Applications!D1681)&amp;",")+1,200)),FIND(",",TRIM(MID(TRIM(Applications!D1681),FIND(",",TRIM(Applications!D1681)&amp;",")+1,200))&amp;",")-1))),$U$2:$V$67,2,FALSE),"")))</f>
        <v/>
      </c>
      <c r="O1681" s="26">
        <f>IF(M1681="","",IF(N1681="",M1681,M1681&amp;", "&amp;N1681))</f>
        <v/>
      </c>
      <c r="P1681" s="26">
        <f>IF(O1681="","",IF(COUNTIF(O$2:O1681,O1681)=1,COUNTIF(O$2:O$2000,O1681)+(2001-ROW())/100000,""))</f>
        <v/>
      </c>
    </row>
    <row r="1682">
      <c r="A1682" s="26">
        <f>IF(AND(ISNUMBER(Applications!A1682),ISNUMBER(Applications!M1682),OR(UPPER(TRIM(Applications!I1682))="INTERVIEWING",UPPER(TRIM(Applications!I1682))="REJECTED",UPPER(TRIM(Applications!I1682))="OFFER")),IF(Applications!M1682&gt;=Applications!A1682,Applications!M1682-Applications!A1682,""),"")</f>
        <v/>
      </c>
      <c r="B1682" s="26">
        <f>IF(AND(D1682=1,ISNUMBER(Applications!A1682)),WEEKDAY(Applications!A1682),"")</f>
        <v/>
      </c>
      <c r="C1682" s="27">
        <f>IF(AND(D1682=1,ISNUMBER(Applications!A1682)),Applications!A1682-WEEKDAY(Applications!A1682,3),"")</f>
        <v/>
      </c>
      <c r="D1682" s="26">
        <f>IF(OR(UPPER(TRIM(Applications!I1682))="APPLIED",UPPER(TRIM(Applications!I1682))="INTERVIEWING",UPPER(TRIM(Applications!I1682))="REJECTED",UPPER(TRIM(Applications!I1682))="OFFER"),1,0)</f>
        <v/>
      </c>
      <c r="E1682" s="26">
        <f>IF(AND(ISNUMBER(Applications!M1682),OR(N(Applications!O1682)&gt;0,UPPER(TRIM(Applications!I1682))="INTERVIEWING",UPPER(TRIM(Applications!I1682))="OFFER")),Applications!M1682-WEEKDAY(Applications!M1682,3),"")</f>
        <v/>
      </c>
      <c r="F1682" s="26">
        <f>IF(AND(UPPER(TRIM(Applications!I1682))="SKIPPED",ISNUMBER(Applications!A1682)),Applications!A1682-WEEKDAY(Applications!A1682,3),"")</f>
        <v/>
      </c>
      <c r="G1682" s="26">
        <f>IF(AND(UPPER(TRIM(Applications!I1682))="BOOKMARKED",ISNUMBER(Applications!A1682)),Applications!A1682-WEEKDAY(Applications!A1682,3),"")</f>
        <v/>
      </c>
      <c r="H1682" s="26">
        <f>IF(AND(UPPER(TRIM(Applications!I1682))="NOT APPLIED",ISNUMBER(Applications!A1682)),Applications!A1682-WEEKDAY(Applications!A1682,3),"")</f>
        <v/>
      </c>
      <c r="I1682" s="26">
        <f>IF(AND(UPPER(TRIM(Applications!I1682))="REJECTED",ISNUMBER(Applications!M1682)),Applications!M1682-WEEKDAY(Applications!M1682,3),"")</f>
        <v/>
      </c>
      <c r="J1682" s="26">
        <f>IF(AND(UPPER(TRIM(Applications!I1682))="OFFER",ISNUMBER(Applications!M1682)),Applications!M1682-WEEKDAY(Applications!M1682,3),"")</f>
        <v/>
      </c>
      <c r="K1682" s="26">
        <f>IF(TRIM(Applications!J1682)="","",IFERROR(LOOKUP(2,1/ISNUMBER(SEARCH($R$2:$R$25,Applications!J1682)),$S$2:$S$25),""))</f>
        <v/>
      </c>
      <c r="L1682" s="26">
        <f>IF(K1682="","",IF(COUNTIF(K$2:K1682,K1682)=1,COUNTIF(K$2:K$2000,K1682)+(2001-ROW())/100000,""))</f>
        <v/>
      </c>
      <c r="M1682" s="26">
        <f>IF(TRIM(Applications!D1682)="","",TRIM(LEFT(TRIM(Applications!D1682),FIND(",",TRIM(Applications!D1682)&amp;",")-1)))</f>
        <v/>
      </c>
      <c r="N1682" s="26">
        <f>IF(M1682="","",IF(LEN(TRIM(LEFT(TRIM(MID(TRIM(Applications!D1682),FIND(",",TRIM(Applications!D1682)&amp;",")+1,200)),FIND(",",TRIM(MID(TRIM(Applications!D1682),FIND(",",TRIM(Applications!D1682)&amp;",")+1,200))&amp;",")-1)))=2,UPPER(TRIM(LEFT(TRIM(MID(TRIM(Applications!D1682),FIND(",",TRIM(Applications!D1682)&amp;",")+1,200)),FIND(",",TRIM(MID(TRIM(Applications!D1682),FIND(",",TRIM(Applications!D1682)&amp;",")+1,200))&amp;",")-1))),IFERROR(VLOOKUP(LOWER(TRIM(LEFT(TRIM(MID(TRIM(Applications!D1682),FIND(",",TRIM(Applications!D1682)&amp;",")+1,200)),FIND(",",TRIM(MID(TRIM(Applications!D1682),FIND(",",TRIM(Applications!D1682)&amp;",")+1,200))&amp;",")-1))),$U$2:$V$67,2,FALSE),"")))</f>
        <v/>
      </c>
      <c r="O1682" s="26">
        <f>IF(M1682="","",IF(N1682="",M1682,M1682&amp;", "&amp;N1682))</f>
        <v/>
      </c>
      <c r="P1682" s="26">
        <f>IF(O1682="","",IF(COUNTIF(O$2:O1682,O1682)=1,COUNTIF(O$2:O$2000,O1682)+(2001-ROW())/100000,""))</f>
        <v/>
      </c>
    </row>
    <row r="1683">
      <c r="A1683" s="26">
        <f>IF(AND(ISNUMBER(Applications!A1683),ISNUMBER(Applications!M1683),OR(UPPER(TRIM(Applications!I1683))="INTERVIEWING",UPPER(TRIM(Applications!I1683))="REJECTED",UPPER(TRIM(Applications!I1683))="OFFER")),IF(Applications!M1683&gt;=Applications!A1683,Applications!M1683-Applications!A1683,""),"")</f>
        <v/>
      </c>
      <c r="B1683" s="26">
        <f>IF(AND(D1683=1,ISNUMBER(Applications!A1683)),WEEKDAY(Applications!A1683),"")</f>
        <v/>
      </c>
      <c r="C1683" s="27">
        <f>IF(AND(D1683=1,ISNUMBER(Applications!A1683)),Applications!A1683-WEEKDAY(Applications!A1683,3),"")</f>
        <v/>
      </c>
      <c r="D1683" s="26">
        <f>IF(OR(UPPER(TRIM(Applications!I1683))="APPLIED",UPPER(TRIM(Applications!I1683))="INTERVIEWING",UPPER(TRIM(Applications!I1683))="REJECTED",UPPER(TRIM(Applications!I1683))="OFFER"),1,0)</f>
        <v/>
      </c>
      <c r="E1683" s="26">
        <f>IF(AND(ISNUMBER(Applications!M1683),OR(N(Applications!O1683)&gt;0,UPPER(TRIM(Applications!I1683))="INTERVIEWING",UPPER(TRIM(Applications!I1683))="OFFER")),Applications!M1683-WEEKDAY(Applications!M1683,3),"")</f>
        <v/>
      </c>
      <c r="F1683" s="26">
        <f>IF(AND(UPPER(TRIM(Applications!I1683))="SKIPPED",ISNUMBER(Applications!A1683)),Applications!A1683-WEEKDAY(Applications!A1683,3),"")</f>
        <v/>
      </c>
      <c r="G1683" s="26">
        <f>IF(AND(UPPER(TRIM(Applications!I1683))="BOOKMARKED",ISNUMBER(Applications!A1683)),Applications!A1683-WEEKDAY(Applications!A1683,3),"")</f>
        <v/>
      </c>
      <c r="H1683" s="26">
        <f>IF(AND(UPPER(TRIM(Applications!I1683))="NOT APPLIED",ISNUMBER(Applications!A1683)),Applications!A1683-WEEKDAY(Applications!A1683,3),"")</f>
        <v/>
      </c>
      <c r="I1683" s="26">
        <f>IF(AND(UPPER(TRIM(Applications!I1683))="REJECTED",ISNUMBER(Applications!M1683)),Applications!M1683-WEEKDAY(Applications!M1683,3),"")</f>
        <v/>
      </c>
      <c r="J1683" s="26">
        <f>IF(AND(UPPER(TRIM(Applications!I1683))="OFFER",ISNUMBER(Applications!M1683)),Applications!M1683-WEEKDAY(Applications!M1683,3),"")</f>
        <v/>
      </c>
      <c r="K1683" s="26">
        <f>IF(TRIM(Applications!J1683)="","",IFERROR(LOOKUP(2,1/ISNUMBER(SEARCH($R$2:$R$25,Applications!J1683)),$S$2:$S$25),""))</f>
        <v/>
      </c>
      <c r="L1683" s="26">
        <f>IF(K1683="","",IF(COUNTIF(K$2:K1683,K1683)=1,COUNTIF(K$2:K$2000,K1683)+(2001-ROW())/100000,""))</f>
        <v/>
      </c>
      <c r="M1683" s="26">
        <f>IF(TRIM(Applications!D1683)="","",TRIM(LEFT(TRIM(Applications!D1683),FIND(",",TRIM(Applications!D1683)&amp;",")-1)))</f>
        <v/>
      </c>
      <c r="N1683" s="26">
        <f>IF(M1683="","",IF(LEN(TRIM(LEFT(TRIM(MID(TRIM(Applications!D1683),FIND(",",TRIM(Applications!D1683)&amp;",")+1,200)),FIND(",",TRIM(MID(TRIM(Applications!D1683),FIND(",",TRIM(Applications!D1683)&amp;",")+1,200))&amp;",")-1)))=2,UPPER(TRIM(LEFT(TRIM(MID(TRIM(Applications!D1683),FIND(",",TRIM(Applications!D1683)&amp;",")+1,200)),FIND(",",TRIM(MID(TRIM(Applications!D1683),FIND(",",TRIM(Applications!D1683)&amp;",")+1,200))&amp;",")-1))),IFERROR(VLOOKUP(LOWER(TRIM(LEFT(TRIM(MID(TRIM(Applications!D1683),FIND(",",TRIM(Applications!D1683)&amp;",")+1,200)),FIND(",",TRIM(MID(TRIM(Applications!D1683),FIND(",",TRIM(Applications!D1683)&amp;",")+1,200))&amp;",")-1))),$U$2:$V$67,2,FALSE),"")))</f>
        <v/>
      </c>
      <c r="O1683" s="26">
        <f>IF(M1683="","",IF(N1683="",M1683,M1683&amp;", "&amp;N1683))</f>
        <v/>
      </c>
      <c r="P1683" s="26">
        <f>IF(O1683="","",IF(COUNTIF(O$2:O1683,O1683)=1,COUNTIF(O$2:O$2000,O1683)+(2001-ROW())/100000,""))</f>
        <v/>
      </c>
    </row>
    <row r="1684">
      <c r="A1684" s="26">
        <f>IF(AND(ISNUMBER(Applications!A1684),ISNUMBER(Applications!M1684),OR(UPPER(TRIM(Applications!I1684))="INTERVIEWING",UPPER(TRIM(Applications!I1684))="REJECTED",UPPER(TRIM(Applications!I1684))="OFFER")),IF(Applications!M1684&gt;=Applications!A1684,Applications!M1684-Applications!A1684,""),"")</f>
        <v/>
      </c>
      <c r="B1684" s="26">
        <f>IF(AND(D1684=1,ISNUMBER(Applications!A1684)),WEEKDAY(Applications!A1684),"")</f>
        <v/>
      </c>
      <c r="C1684" s="27">
        <f>IF(AND(D1684=1,ISNUMBER(Applications!A1684)),Applications!A1684-WEEKDAY(Applications!A1684,3),"")</f>
        <v/>
      </c>
      <c r="D1684" s="26">
        <f>IF(OR(UPPER(TRIM(Applications!I1684))="APPLIED",UPPER(TRIM(Applications!I1684))="INTERVIEWING",UPPER(TRIM(Applications!I1684))="REJECTED",UPPER(TRIM(Applications!I1684))="OFFER"),1,0)</f>
        <v/>
      </c>
      <c r="E1684" s="26">
        <f>IF(AND(ISNUMBER(Applications!M1684),OR(N(Applications!O1684)&gt;0,UPPER(TRIM(Applications!I1684))="INTERVIEWING",UPPER(TRIM(Applications!I1684))="OFFER")),Applications!M1684-WEEKDAY(Applications!M1684,3),"")</f>
        <v/>
      </c>
      <c r="F1684" s="26">
        <f>IF(AND(UPPER(TRIM(Applications!I1684))="SKIPPED",ISNUMBER(Applications!A1684)),Applications!A1684-WEEKDAY(Applications!A1684,3),"")</f>
        <v/>
      </c>
      <c r="G1684" s="26">
        <f>IF(AND(UPPER(TRIM(Applications!I1684))="BOOKMARKED",ISNUMBER(Applications!A1684)),Applications!A1684-WEEKDAY(Applications!A1684,3),"")</f>
        <v/>
      </c>
      <c r="H1684" s="26">
        <f>IF(AND(UPPER(TRIM(Applications!I1684))="NOT APPLIED",ISNUMBER(Applications!A1684)),Applications!A1684-WEEKDAY(Applications!A1684,3),"")</f>
        <v/>
      </c>
      <c r="I1684" s="26">
        <f>IF(AND(UPPER(TRIM(Applications!I1684))="REJECTED",ISNUMBER(Applications!M1684)),Applications!M1684-WEEKDAY(Applications!M1684,3),"")</f>
        <v/>
      </c>
      <c r="J1684" s="26">
        <f>IF(AND(UPPER(TRIM(Applications!I1684))="OFFER",ISNUMBER(Applications!M1684)),Applications!M1684-WEEKDAY(Applications!M1684,3),"")</f>
        <v/>
      </c>
      <c r="K1684" s="26">
        <f>IF(TRIM(Applications!J1684)="","",IFERROR(LOOKUP(2,1/ISNUMBER(SEARCH($R$2:$R$25,Applications!J1684)),$S$2:$S$25),""))</f>
        <v/>
      </c>
      <c r="L1684" s="26">
        <f>IF(K1684="","",IF(COUNTIF(K$2:K1684,K1684)=1,COUNTIF(K$2:K$2000,K1684)+(2001-ROW())/100000,""))</f>
        <v/>
      </c>
      <c r="M1684" s="26">
        <f>IF(TRIM(Applications!D1684)="","",TRIM(LEFT(TRIM(Applications!D1684),FIND(",",TRIM(Applications!D1684)&amp;",")-1)))</f>
        <v/>
      </c>
      <c r="N1684" s="26">
        <f>IF(M1684="","",IF(LEN(TRIM(LEFT(TRIM(MID(TRIM(Applications!D1684),FIND(",",TRIM(Applications!D1684)&amp;",")+1,200)),FIND(",",TRIM(MID(TRIM(Applications!D1684),FIND(",",TRIM(Applications!D1684)&amp;",")+1,200))&amp;",")-1)))=2,UPPER(TRIM(LEFT(TRIM(MID(TRIM(Applications!D1684),FIND(",",TRIM(Applications!D1684)&amp;",")+1,200)),FIND(",",TRIM(MID(TRIM(Applications!D1684),FIND(",",TRIM(Applications!D1684)&amp;",")+1,200))&amp;",")-1))),IFERROR(VLOOKUP(LOWER(TRIM(LEFT(TRIM(MID(TRIM(Applications!D1684),FIND(",",TRIM(Applications!D1684)&amp;",")+1,200)),FIND(",",TRIM(MID(TRIM(Applications!D1684),FIND(",",TRIM(Applications!D1684)&amp;",")+1,200))&amp;",")-1))),$U$2:$V$67,2,FALSE),"")))</f>
        <v/>
      </c>
      <c r="O1684" s="26">
        <f>IF(M1684="","",IF(N1684="",M1684,M1684&amp;", "&amp;N1684))</f>
        <v/>
      </c>
      <c r="P1684" s="26">
        <f>IF(O1684="","",IF(COUNTIF(O$2:O1684,O1684)=1,COUNTIF(O$2:O$2000,O1684)+(2001-ROW())/100000,""))</f>
        <v/>
      </c>
    </row>
    <row r="1685">
      <c r="A1685" s="26">
        <f>IF(AND(ISNUMBER(Applications!A1685),ISNUMBER(Applications!M1685),OR(UPPER(TRIM(Applications!I1685))="INTERVIEWING",UPPER(TRIM(Applications!I1685))="REJECTED",UPPER(TRIM(Applications!I1685))="OFFER")),IF(Applications!M1685&gt;=Applications!A1685,Applications!M1685-Applications!A1685,""),"")</f>
        <v/>
      </c>
      <c r="B1685" s="26">
        <f>IF(AND(D1685=1,ISNUMBER(Applications!A1685)),WEEKDAY(Applications!A1685),"")</f>
        <v/>
      </c>
      <c r="C1685" s="27">
        <f>IF(AND(D1685=1,ISNUMBER(Applications!A1685)),Applications!A1685-WEEKDAY(Applications!A1685,3),"")</f>
        <v/>
      </c>
      <c r="D1685" s="26">
        <f>IF(OR(UPPER(TRIM(Applications!I1685))="APPLIED",UPPER(TRIM(Applications!I1685))="INTERVIEWING",UPPER(TRIM(Applications!I1685))="REJECTED",UPPER(TRIM(Applications!I1685))="OFFER"),1,0)</f>
        <v/>
      </c>
      <c r="E1685" s="26">
        <f>IF(AND(ISNUMBER(Applications!M1685),OR(N(Applications!O1685)&gt;0,UPPER(TRIM(Applications!I1685))="INTERVIEWING",UPPER(TRIM(Applications!I1685))="OFFER")),Applications!M1685-WEEKDAY(Applications!M1685,3),"")</f>
        <v/>
      </c>
      <c r="F1685" s="26">
        <f>IF(AND(UPPER(TRIM(Applications!I1685))="SKIPPED",ISNUMBER(Applications!A1685)),Applications!A1685-WEEKDAY(Applications!A1685,3),"")</f>
        <v/>
      </c>
      <c r="G1685" s="26">
        <f>IF(AND(UPPER(TRIM(Applications!I1685))="BOOKMARKED",ISNUMBER(Applications!A1685)),Applications!A1685-WEEKDAY(Applications!A1685,3),"")</f>
        <v/>
      </c>
      <c r="H1685" s="26">
        <f>IF(AND(UPPER(TRIM(Applications!I1685))="NOT APPLIED",ISNUMBER(Applications!A1685)),Applications!A1685-WEEKDAY(Applications!A1685,3),"")</f>
        <v/>
      </c>
      <c r="I1685" s="26">
        <f>IF(AND(UPPER(TRIM(Applications!I1685))="REJECTED",ISNUMBER(Applications!M1685)),Applications!M1685-WEEKDAY(Applications!M1685,3),"")</f>
        <v/>
      </c>
      <c r="J1685" s="26">
        <f>IF(AND(UPPER(TRIM(Applications!I1685))="OFFER",ISNUMBER(Applications!M1685)),Applications!M1685-WEEKDAY(Applications!M1685,3),"")</f>
        <v/>
      </c>
      <c r="K1685" s="26">
        <f>IF(TRIM(Applications!J1685)="","",IFERROR(LOOKUP(2,1/ISNUMBER(SEARCH($R$2:$R$25,Applications!J1685)),$S$2:$S$25),""))</f>
        <v/>
      </c>
      <c r="L1685" s="26">
        <f>IF(K1685="","",IF(COUNTIF(K$2:K1685,K1685)=1,COUNTIF(K$2:K$2000,K1685)+(2001-ROW())/100000,""))</f>
        <v/>
      </c>
      <c r="M1685" s="26">
        <f>IF(TRIM(Applications!D1685)="","",TRIM(LEFT(TRIM(Applications!D1685),FIND(",",TRIM(Applications!D1685)&amp;",")-1)))</f>
        <v/>
      </c>
      <c r="N1685" s="26">
        <f>IF(M1685="","",IF(LEN(TRIM(LEFT(TRIM(MID(TRIM(Applications!D1685),FIND(",",TRIM(Applications!D1685)&amp;",")+1,200)),FIND(",",TRIM(MID(TRIM(Applications!D1685),FIND(",",TRIM(Applications!D1685)&amp;",")+1,200))&amp;",")-1)))=2,UPPER(TRIM(LEFT(TRIM(MID(TRIM(Applications!D1685),FIND(",",TRIM(Applications!D1685)&amp;",")+1,200)),FIND(",",TRIM(MID(TRIM(Applications!D1685),FIND(",",TRIM(Applications!D1685)&amp;",")+1,200))&amp;",")-1))),IFERROR(VLOOKUP(LOWER(TRIM(LEFT(TRIM(MID(TRIM(Applications!D1685),FIND(",",TRIM(Applications!D1685)&amp;",")+1,200)),FIND(",",TRIM(MID(TRIM(Applications!D1685),FIND(",",TRIM(Applications!D1685)&amp;",")+1,200))&amp;",")-1))),$U$2:$V$67,2,FALSE),"")))</f>
        <v/>
      </c>
      <c r="O1685" s="26">
        <f>IF(M1685="","",IF(N1685="",M1685,M1685&amp;", "&amp;N1685))</f>
        <v/>
      </c>
      <c r="P1685" s="26">
        <f>IF(O1685="","",IF(COUNTIF(O$2:O1685,O1685)=1,COUNTIF(O$2:O$2000,O1685)+(2001-ROW())/100000,""))</f>
        <v/>
      </c>
    </row>
    <row r="1686">
      <c r="A1686" s="26">
        <f>IF(AND(ISNUMBER(Applications!A1686),ISNUMBER(Applications!M1686),OR(UPPER(TRIM(Applications!I1686))="INTERVIEWING",UPPER(TRIM(Applications!I1686))="REJECTED",UPPER(TRIM(Applications!I1686))="OFFER")),IF(Applications!M1686&gt;=Applications!A1686,Applications!M1686-Applications!A1686,""),"")</f>
        <v/>
      </c>
      <c r="B1686" s="26">
        <f>IF(AND(D1686=1,ISNUMBER(Applications!A1686)),WEEKDAY(Applications!A1686),"")</f>
        <v/>
      </c>
      <c r="C1686" s="27">
        <f>IF(AND(D1686=1,ISNUMBER(Applications!A1686)),Applications!A1686-WEEKDAY(Applications!A1686,3),"")</f>
        <v/>
      </c>
      <c r="D1686" s="26">
        <f>IF(OR(UPPER(TRIM(Applications!I1686))="APPLIED",UPPER(TRIM(Applications!I1686))="INTERVIEWING",UPPER(TRIM(Applications!I1686))="REJECTED",UPPER(TRIM(Applications!I1686))="OFFER"),1,0)</f>
        <v/>
      </c>
      <c r="E1686" s="26">
        <f>IF(AND(ISNUMBER(Applications!M1686),OR(N(Applications!O1686)&gt;0,UPPER(TRIM(Applications!I1686))="INTERVIEWING",UPPER(TRIM(Applications!I1686))="OFFER")),Applications!M1686-WEEKDAY(Applications!M1686,3),"")</f>
        <v/>
      </c>
      <c r="F1686" s="26">
        <f>IF(AND(UPPER(TRIM(Applications!I1686))="SKIPPED",ISNUMBER(Applications!A1686)),Applications!A1686-WEEKDAY(Applications!A1686,3),"")</f>
        <v/>
      </c>
      <c r="G1686" s="26">
        <f>IF(AND(UPPER(TRIM(Applications!I1686))="BOOKMARKED",ISNUMBER(Applications!A1686)),Applications!A1686-WEEKDAY(Applications!A1686,3),"")</f>
        <v/>
      </c>
      <c r="H1686" s="26">
        <f>IF(AND(UPPER(TRIM(Applications!I1686))="NOT APPLIED",ISNUMBER(Applications!A1686)),Applications!A1686-WEEKDAY(Applications!A1686,3),"")</f>
        <v/>
      </c>
      <c r="I1686" s="26">
        <f>IF(AND(UPPER(TRIM(Applications!I1686))="REJECTED",ISNUMBER(Applications!M1686)),Applications!M1686-WEEKDAY(Applications!M1686,3),"")</f>
        <v/>
      </c>
      <c r="J1686" s="26">
        <f>IF(AND(UPPER(TRIM(Applications!I1686))="OFFER",ISNUMBER(Applications!M1686)),Applications!M1686-WEEKDAY(Applications!M1686,3),"")</f>
        <v/>
      </c>
      <c r="K1686" s="26">
        <f>IF(TRIM(Applications!J1686)="","",IFERROR(LOOKUP(2,1/ISNUMBER(SEARCH($R$2:$R$25,Applications!J1686)),$S$2:$S$25),""))</f>
        <v/>
      </c>
      <c r="L1686" s="26">
        <f>IF(K1686="","",IF(COUNTIF(K$2:K1686,K1686)=1,COUNTIF(K$2:K$2000,K1686)+(2001-ROW())/100000,""))</f>
        <v/>
      </c>
      <c r="M1686" s="26">
        <f>IF(TRIM(Applications!D1686)="","",TRIM(LEFT(TRIM(Applications!D1686),FIND(",",TRIM(Applications!D1686)&amp;",")-1)))</f>
        <v/>
      </c>
      <c r="N1686" s="26">
        <f>IF(M1686="","",IF(LEN(TRIM(LEFT(TRIM(MID(TRIM(Applications!D1686),FIND(",",TRIM(Applications!D1686)&amp;",")+1,200)),FIND(",",TRIM(MID(TRIM(Applications!D1686),FIND(",",TRIM(Applications!D1686)&amp;",")+1,200))&amp;",")-1)))=2,UPPER(TRIM(LEFT(TRIM(MID(TRIM(Applications!D1686),FIND(",",TRIM(Applications!D1686)&amp;",")+1,200)),FIND(",",TRIM(MID(TRIM(Applications!D1686),FIND(",",TRIM(Applications!D1686)&amp;",")+1,200))&amp;",")-1))),IFERROR(VLOOKUP(LOWER(TRIM(LEFT(TRIM(MID(TRIM(Applications!D1686),FIND(",",TRIM(Applications!D1686)&amp;",")+1,200)),FIND(",",TRIM(MID(TRIM(Applications!D1686),FIND(",",TRIM(Applications!D1686)&amp;",")+1,200))&amp;",")-1))),$U$2:$V$67,2,FALSE),"")))</f>
        <v/>
      </c>
      <c r="O1686" s="26">
        <f>IF(M1686="","",IF(N1686="",M1686,M1686&amp;", "&amp;N1686))</f>
        <v/>
      </c>
      <c r="P1686" s="26">
        <f>IF(O1686="","",IF(COUNTIF(O$2:O1686,O1686)=1,COUNTIF(O$2:O$2000,O1686)+(2001-ROW())/100000,""))</f>
        <v/>
      </c>
    </row>
    <row r="1687">
      <c r="A1687" s="26">
        <f>IF(AND(ISNUMBER(Applications!A1687),ISNUMBER(Applications!M1687),OR(UPPER(TRIM(Applications!I1687))="INTERVIEWING",UPPER(TRIM(Applications!I1687))="REJECTED",UPPER(TRIM(Applications!I1687))="OFFER")),IF(Applications!M1687&gt;=Applications!A1687,Applications!M1687-Applications!A1687,""),"")</f>
        <v/>
      </c>
      <c r="B1687" s="26">
        <f>IF(AND(D1687=1,ISNUMBER(Applications!A1687)),WEEKDAY(Applications!A1687),"")</f>
        <v/>
      </c>
      <c r="C1687" s="27">
        <f>IF(AND(D1687=1,ISNUMBER(Applications!A1687)),Applications!A1687-WEEKDAY(Applications!A1687,3),"")</f>
        <v/>
      </c>
      <c r="D1687" s="26">
        <f>IF(OR(UPPER(TRIM(Applications!I1687))="APPLIED",UPPER(TRIM(Applications!I1687))="INTERVIEWING",UPPER(TRIM(Applications!I1687))="REJECTED",UPPER(TRIM(Applications!I1687))="OFFER"),1,0)</f>
        <v/>
      </c>
      <c r="E1687" s="26">
        <f>IF(AND(ISNUMBER(Applications!M1687),OR(N(Applications!O1687)&gt;0,UPPER(TRIM(Applications!I1687))="INTERVIEWING",UPPER(TRIM(Applications!I1687))="OFFER")),Applications!M1687-WEEKDAY(Applications!M1687,3),"")</f>
        <v/>
      </c>
      <c r="F1687" s="26">
        <f>IF(AND(UPPER(TRIM(Applications!I1687))="SKIPPED",ISNUMBER(Applications!A1687)),Applications!A1687-WEEKDAY(Applications!A1687,3),"")</f>
        <v/>
      </c>
      <c r="G1687" s="26">
        <f>IF(AND(UPPER(TRIM(Applications!I1687))="BOOKMARKED",ISNUMBER(Applications!A1687)),Applications!A1687-WEEKDAY(Applications!A1687,3),"")</f>
        <v/>
      </c>
      <c r="H1687" s="26">
        <f>IF(AND(UPPER(TRIM(Applications!I1687))="NOT APPLIED",ISNUMBER(Applications!A1687)),Applications!A1687-WEEKDAY(Applications!A1687,3),"")</f>
        <v/>
      </c>
      <c r="I1687" s="26">
        <f>IF(AND(UPPER(TRIM(Applications!I1687))="REJECTED",ISNUMBER(Applications!M1687)),Applications!M1687-WEEKDAY(Applications!M1687,3),"")</f>
        <v/>
      </c>
      <c r="J1687" s="26">
        <f>IF(AND(UPPER(TRIM(Applications!I1687))="OFFER",ISNUMBER(Applications!M1687)),Applications!M1687-WEEKDAY(Applications!M1687,3),"")</f>
        <v/>
      </c>
      <c r="K1687" s="26">
        <f>IF(TRIM(Applications!J1687)="","",IFERROR(LOOKUP(2,1/ISNUMBER(SEARCH($R$2:$R$25,Applications!J1687)),$S$2:$S$25),""))</f>
        <v/>
      </c>
      <c r="L1687" s="26">
        <f>IF(K1687="","",IF(COUNTIF(K$2:K1687,K1687)=1,COUNTIF(K$2:K$2000,K1687)+(2001-ROW())/100000,""))</f>
        <v/>
      </c>
      <c r="M1687" s="26">
        <f>IF(TRIM(Applications!D1687)="","",TRIM(LEFT(TRIM(Applications!D1687),FIND(",",TRIM(Applications!D1687)&amp;",")-1)))</f>
        <v/>
      </c>
      <c r="N1687" s="26">
        <f>IF(M1687="","",IF(LEN(TRIM(LEFT(TRIM(MID(TRIM(Applications!D1687),FIND(",",TRIM(Applications!D1687)&amp;",")+1,200)),FIND(",",TRIM(MID(TRIM(Applications!D1687),FIND(",",TRIM(Applications!D1687)&amp;",")+1,200))&amp;",")-1)))=2,UPPER(TRIM(LEFT(TRIM(MID(TRIM(Applications!D1687),FIND(",",TRIM(Applications!D1687)&amp;",")+1,200)),FIND(",",TRIM(MID(TRIM(Applications!D1687),FIND(",",TRIM(Applications!D1687)&amp;",")+1,200))&amp;",")-1))),IFERROR(VLOOKUP(LOWER(TRIM(LEFT(TRIM(MID(TRIM(Applications!D1687),FIND(",",TRIM(Applications!D1687)&amp;",")+1,200)),FIND(",",TRIM(MID(TRIM(Applications!D1687),FIND(",",TRIM(Applications!D1687)&amp;",")+1,200))&amp;",")-1))),$U$2:$V$67,2,FALSE),"")))</f>
        <v/>
      </c>
      <c r="O1687" s="26">
        <f>IF(M1687="","",IF(N1687="",M1687,M1687&amp;", "&amp;N1687))</f>
        <v/>
      </c>
      <c r="P1687" s="26">
        <f>IF(O1687="","",IF(COUNTIF(O$2:O1687,O1687)=1,COUNTIF(O$2:O$2000,O1687)+(2001-ROW())/100000,""))</f>
        <v/>
      </c>
    </row>
    <row r="1688">
      <c r="A1688" s="26">
        <f>IF(AND(ISNUMBER(Applications!A1688),ISNUMBER(Applications!M1688),OR(UPPER(TRIM(Applications!I1688))="INTERVIEWING",UPPER(TRIM(Applications!I1688))="REJECTED",UPPER(TRIM(Applications!I1688))="OFFER")),IF(Applications!M1688&gt;=Applications!A1688,Applications!M1688-Applications!A1688,""),"")</f>
        <v/>
      </c>
      <c r="B1688" s="26">
        <f>IF(AND(D1688=1,ISNUMBER(Applications!A1688)),WEEKDAY(Applications!A1688),"")</f>
        <v/>
      </c>
      <c r="C1688" s="27">
        <f>IF(AND(D1688=1,ISNUMBER(Applications!A1688)),Applications!A1688-WEEKDAY(Applications!A1688,3),"")</f>
        <v/>
      </c>
      <c r="D1688" s="26">
        <f>IF(OR(UPPER(TRIM(Applications!I1688))="APPLIED",UPPER(TRIM(Applications!I1688))="INTERVIEWING",UPPER(TRIM(Applications!I1688))="REJECTED",UPPER(TRIM(Applications!I1688))="OFFER"),1,0)</f>
        <v/>
      </c>
      <c r="E1688" s="26">
        <f>IF(AND(ISNUMBER(Applications!M1688),OR(N(Applications!O1688)&gt;0,UPPER(TRIM(Applications!I1688))="INTERVIEWING",UPPER(TRIM(Applications!I1688))="OFFER")),Applications!M1688-WEEKDAY(Applications!M1688,3),"")</f>
        <v/>
      </c>
      <c r="F1688" s="26">
        <f>IF(AND(UPPER(TRIM(Applications!I1688))="SKIPPED",ISNUMBER(Applications!A1688)),Applications!A1688-WEEKDAY(Applications!A1688,3),"")</f>
        <v/>
      </c>
      <c r="G1688" s="26">
        <f>IF(AND(UPPER(TRIM(Applications!I1688))="BOOKMARKED",ISNUMBER(Applications!A1688)),Applications!A1688-WEEKDAY(Applications!A1688,3),"")</f>
        <v/>
      </c>
      <c r="H1688" s="26">
        <f>IF(AND(UPPER(TRIM(Applications!I1688))="NOT APPLIED",ISNUMBER(Applications!A1688)),Applications!A1688-WEEKDAY(Applications!A1688,3),"")</f>
        <v/>
      </c>
      <c r="I1688" s="26">
        <f>IF(AND(UPPER(TRIM(Applications!I1688))="REJECTED",ISNUMBER(Applications!M1688)),Applications!M1688-WEEKDAY(Applications!M1688,3),"")</f>
        <v/>
      </c>
      <c r="J1688" s="26">
        <f>IF(AND(UPPER(TRIM(Applications!I1688))="OFFER",ISNUMBER(Applications!M1688)),Applications!M1688-WEEKDAY(Applications!M1688,3),"")</f>
        <v/>
      </c>
      <c r="K1688" s="26">
        <f>IF(TRIM(Applications!J1688)="","",IFERROR(LOOKUP(2,1/ISNUMBER(SEARCH($R$2:$R$25,Applications!J1688)),$S$2:$S$25),""))</f>
        <v/>
      </c>
      <c r="L1688" s="26">
        <f>IF(K1688="","",IF(COUNTIF(K$2:K1688,K1688)=1,COUNTIF(K$2:K$2000,K1688)+(2001-ROW())/100000,""))</f>
        <v/>
      </c>
      <c r="M1688" s="26">
        <f>IF(TRIM(Applications!D1688)="","",TRIM(LEFT(TRIM(Applications!D1688),FIND(",",TRIM(Applications!D1688)&amp;",")-1)))</f>
        <v/>
      </c>
      <c r="N1688" s="26">
        <f>IF(M1688="","",IF(LEN(TRIM(LEFT(TRIM(MID(TRIM(Applications!D1688),FIND(",",TRIM(Applications!D1688)&amp;",")+1,200)),FIND(",",TRIM(MID(TRIM(Applications!D1688),FIND(",",TRIM(Applications!D1688)&amp;",")+1,200))&amp;",")-1)))=2,UPPER(TRIM(LEFT(TRIM(MID(TRIM(Applications!D1688),FIND(",",TRIM(Applications!D1688)&amp;",")+1,200)),FIND(",",TRIM(MID(TRIM(Applications!D1688),FIND(",",TRIM(Applications!D1688)&amp;",")+1,200))&amp;",")-1))),IFERROR(VLOOKUP(LOWER(TRIM(LEFT(TRIM(MID(TRIM(Applications!D1688),FIND(",",TRIM(Applications!D1688)&amp;",")+1,200)),FIND(",",TRIM(MID(TRIM(Applications!D1688),FIND(",",TRIM(Applications!D1688)&amp;",")+1,200))&amp;",")-1))),$U$2:$V$67,2,FALSE),"")))</f>
        <v/>
      </c>
      <c r="O1688" s="26">
        <f>IF(M1688="","",IF(N1688="",M1688,M1688&amp;", "&amp;N1688))</f>
        <v/>
      </c>
      <c r="P1688" s="26">
        <f>IF(O1688="","",IF(COUNTIF(O$2:O1688,O1688)=1,COUNTIF(O$2:O$2000,O1688)+(2001-ROW())/100000,""))</f>
        <v/>
      </c>
    </row>
    <row r="1689">
      <c r="A1689" s="26">
        <f>IF(AND(ISNUMBER(Applications!A1689),ISNUMBER(Applications!M1689),OR(UPPER(TRIM(Applications!I1689))="INTERVIEWING",UPPER(TRIM(Applications!I1689))="REJECTED",UPPER(TRIM(Applications!I1689))="OFFER")),IF(Applications!M1689&gt;=Applications!A1689,Applications!M1689-Applications!A1689,""),"")</f>
        <v/>
      </c>
      <c r="B1689" s="26">
        <f>IF(AND(D1689=1,ISNUMBER(Applications!A1689)),WEEKDAY(Applications!A1689),"")</f>
        <v/>
      </c>
      <c r="C1689" s="27">
        <f>IF(AND(D1689=1,ISNUMBER(Applications!A1689)),Applications!A1689-WEEKDAY(Applications!A1689,3),"")</f>
        <v/>
      </c>
      <c r="D1689" s="26">
        <f>IF(OR(UPPER(TRIM(Applications!I1689))="APPLIED",UPPER(TRIM(Applications!I1689))="INTERVIEWING",UPPER(TRIM(Applications!I1689))="REJECTED",UPPER(TRIM(Applications!I1689))="OFFER"),1,0)</f>
        <v/>
      </c>
      <c r="E1689" s="26">
        <f>IF(AND(ISNUMBER(Applications!M1689),OR(N(Applications!O1689)&gt;0,UPPER(TRIM(Applications!I1689))="INTERVIEWING",UPPER(TRIM(Applications!I1689))="OFFER")),Applications!M1689-WEEKDAY(Applications!M1689,3),"")</f>
        <v/>
      </c>
      <c r="F1689" s="26">
        <f>IF(AND(UPPER(TRIM(Applications!I1689))="SKIPPED",ISNUMBER(Applications!A1689)),Applications!A1689-WEEKDAY(Applications!A1689,3),"")</f>
        <v/>
      </c>
      <c r="G1689" s="26">
        <f>IF(AND(UPPER(TRIM(Applications!I1689))="BOOKMARKED",ISNUMBER(Applications!A1689)),Applications!A1689-WEEKDAY(Applications!A1689,3),"")</f>
        <v/>
      </c>
      <c r="H1689" s="26">
        <f>IF(AND(UPPER(TRIM(Applications!I1689))="NOT APPLIED",ISNUMBER(Applications!A1689)),Applications!A1689-WEEKDAY(Applications!A1689,3),"")</f>
        <v/>
      </c>
      <c r="I1689" s="26">
        <f>IF(AND(UPPER(TRIM(Applications!I1689))="REJECTED",ISNUMBER(Applications!M1689)),Applications!M1689-WEEKDAY(Applications!M1689,3),"")</f>
        <v/>
      </c>
      <c r="J1689" s="26">
        <f>IF(AND(UPPER(TRIM(Applications!I1689))="OFFER",ISNUMBER(Applications!M1689)),Applications!M1689-WEEKDAY(Applications!M1689,3),"")</f>
        <v/>
      </c>
      <c r="K1689" s="26">
        <f>IF(TRIM(Applications!J1689)="","",IFERROR(LOOKUP(2,1/ISNUMBER(SEARCH($R$2:$R$25,Applications!J1689)),$S$2:$S$25),""))</f>
        <v/>
      </c>
      <c r="L1689" s="26">
        <f>IF(K1689="","",IF(COUNTIF(K$2:K1689,K1689)=1,COUNTIF(K$2:K$2000,K1689)+(2001-ROW())/100000,""))</f>
        <v/>
      </c>
      <c r="M1689" s="26">
        <f>IF(TRIM(Applications!D1689)="","",TRIM(LEFT(TRIM(Applications!D1689),FIND(",",TRIM(Applications!D1689)&amp;",")-1)))</f>
        <v/>
      </c>
      <c r="N1689" s="26">
        <f>IF(M1689="","",IF(LEN(TRIM(LEFT(TRIM(MID(TRIM(Applications!D1689),FIND(",",TRIM(Applications!D1689)&amp;",")+1,200)),FIND(",",TRIM(MID(TRIM(Applications!D1689),FIND(",",TRIM(Applications!D1689)&amp;",")+1,200))&amp;",")-1)))=2,UPPER(TRIM(LEFT(TRIM(MID(TRIM(Applications!D1689),FIND(",",TRIM(Applications!D1689)&amp;",")+1,200)),FIND(",",TRIM(MID(TRIM(Applications!D1689),FIND(",",TRIM(Applications!D1689)&amp;",")+1,200))&amp;",")-1))),IFERROR(VLOOKUP(LOWER(TRIM(LEFT(TRIM(MID(TRIM(Applications!D1689),FIND(",",TRIM(Applications!D1689)&amp;",")+1,200)),FIND(",",TRIM(MID(TRIM(Applications!D1689),FIND(",",TRIM(Applications!D1689)&amp;",")+1,200))&amp;",")-1))),$U$2:$V$67,2,FALSE),"")))</f>
        <v/>
      </c>
      <c r="O1689" s="26">
        <f>IF(M1689="","",IF(N1689="",M1689,M1689&amp;", "&amp;N1689))</f>
        <v/>
      </c>
      <c r="P1689" s="26">
        <f>IF(O1689="","",IF(COUNTIF(O$2:O1689,O1689)=1,COUNTIF(O$2:O$2000,O1689)+(2001-ROW())/100000,""))</f>
        <v/>
      </c>
    </row>
    <row r="1690">
      <c r="A1690" s="26">
        <f>IF(AND(ISNUMBER(Applications!A1690),ISNUMBER(Applications!M1690),OR(UPPER(TRIM(Applications!I1690))="INTERVIEWING",UPPER(TRIM(Applications!I1690))="REJECTED",UPPER(TRIM(Applications!I1690))="OFFER")),IF(Applications!M1690&gt;=Applications!A1690,Applications!M1690-Applications!A1690,""),"")</f>
        <v/>
      </c>
      <c r="B1690" s="26">
        <f>IF(AND(D1690=1,ISNUMBER(Applications!A1690)),WEEKDAY(Applications!A1690),"")</f>
        <v/>
      </c>
      <c r="C1690" s="27">
        <f>IF(AND(D1690=1,ISNUMBER(Applications!A1690)),Applications!A1690-WEEKDAY(Applications!A1690,3),"")</f>
        <v/>
      </c>
      <c r="D1690" s="26">
        <f>IF(OR(UPPER(TRIM(Applications!I1690))="APPLIED",UPPER(TRIM(Applications!I1690))="INTERVIEWING",UPPER(TRIM(Applications!I1690))="REJECTED",UPPER(TRIM(Applications!I1690))="OFFER"),1,0)</f>
        <v/>
      </c>
      <c r="E1690" s="26">
        <f>IF(AND(ISNUMBER(Applications!M1690),OR(N(Applications!O1690)&gt;0,UPPER(TRIM(Applications!I1690))="INTERVIEWING",UPPER(TRIM(Applications!I1690))="OFFER")),Applications!M1690-WEEKDAY(Applications!M1690,3),"")</f>
        <v/>
      </c>
      <c r="F1690" s="26">
        <f>IF(AND(UPPER(TRIM(Applications!I1690))="SKIPPED",ISNUMBER(Applications!A1690)),Applications!A1690-WEEKDAY(Applications!A1690,3),"")</f>
        <v/>
      </c>
      <c r="G1690" s="26">
        <f>IF(AND(UPPER(TRIM(Applications!I1690))="BOOKMARKED",ISNUMBER(Applications!A1690)),Applications!A1690-WEEKDAY(Applications!A1690,3),"")</f>
        <v/>
      </c>
      <c r="H1690" s="26">
        <f>IF(AND(UPPER(TRIM(Applications!I1690))="NOT APPLIED",ISNUMBER(Applications!A1690)),Applications!A1690-WEEKDAY(Applications!A1690,3),"")</f>
        <v/>
      </c>
      <c r="I1690" s="26">
        <f>IF(AND(UPPER(TRIM(Applications!I1690))="REJECTED",ISNUMBER(Applications!M1690)),Applications!M1690-WEEKDAY(Applications!M1690,3),"")</f>
        <v/>
      </c>
      <c r="J1690" s="26">
        <f>IF(AND(UPPER(TRIM(Applications!I1690))="OFFER",ISNUMBER(Applications!M1690)),Applications!M1690-WEEKDAY(Applications!M1690,3),"")</f>
        <v/>
      </c>
      <c r="K1690" s="26">
        <f>IF(TRIM(Applications!J1690)="","",IFERROR(LOOKUP(2,1/ISNUMBER(SEARCH($R$2:$R$25,Applications!J1690)),$S$2:$S$25),""))</f>
        <v/>
      </c>
      <c r="L1690" s="26">
        <f>IF(K1690="","",IF(COUNTIF(K$2:K1690,K1690)=1,COUNTIF(K$2:K$2000,K1690)+(2001-ROW())/100000,""))</f>
        <v/>
      </c>
      <c r="M1690" s="26">
        <f>IF(TRIM(Applications!D1690)="","",TRIM(LEFT(TRIM(Applications!D1690),FIND(",",TRIM(Applications!D1690)&amp;",")-1)))</f>
        <v/>
      </c>
      <c r="N1690" s="26">
        <f>IF(M1690="","",IF(LEN(TRIM(LEFT(TRIM(MID(TRIM(Applications!D1690),FIND(",",TRIM(Applications!D1690)&amp;",")+1,200)),FIND(",",TRIM(MID(TRIM(Applications!D1690),FIND(",",TRIM(Applications!D1690)&amp;",")+1,200))&amp;",")-1)))=2,UPPER(TRIM(LEFT(TRIM(MID(TRIM(Applications!D1690),FIND(",",TRIM(Applications!D1690)&amp;",")+1,200)),FIND(",",TRIM(MID(TRIM(Applications!D1690),FIND(",",TRIM(Applications!D1690)&amp;",")+1,200))&amp;",")-1))),IFERROR(VLOOKUP(LOWER(TRIM(LEFT(TRIM(MID(TRIM(Applications!D1690),FIND(",",TRIM(Applications!D1690)&amp;",")+1,200)),FIND(",",TRIM(MID(TRIM(Applications!D1690),FIND(",",TRIM(Applications!D1690)&amp;",")+1,200))&amp;",")-1))),$U$2:$V$67,2,FALSE),"")))</f>
        <v/>
      </c>
      <c r="O1690" s="26">
        <f>IF(M1690="","",IF(N1690="",M1690,M1690&amp;", "&amp;N1690))</f>
        <v/>
      </c>
      <c r="P1690" s="26">
        <f>IF(O1690="","",IF(COUNTIF(O$2:O1690,O1690)=1,COUNTIF(O$2:O$2000,O1690)+(2001-ROW())/100000,""))</f>
        <v/>
      </c>
    </row>
    <row r="1691">
      <c r="A1691" s="26">
        <f>IF(AND(ISNUMBER(Applications!A1691),ISNUMBER(Applications!M1691),OR(UPPER(TRIM(Applications!I1691))="INTERVIEWING",UPPER(TRIM(Applications!I1691))="REJECTED",UPPER(TRIM(Applications!I1691))="OFFER")),IF(Applications!M1691&gt;=Applications!A1691,Applications!M1691-Applications!A1691,""),"")</f>
        <v/>
      </c>
      <c r="B1691" s="26">
        <f>IF(AND(D1691=1,ISNUMBER(Applications!A1691)),WEEKDAY(Applications!A1691),"")</f>
        <v/>
      </c>
      <c r="C1691" s="27">
        <f>IF(AND(D1691=1,ISNUMBER(Applications!A1691)),Applications!A1691-WEEKDAY(Applications!A1691,3),"")</f>
        <v/>
      </c>
      <c r="D1691" s="26">
        <f>IF(OR(UPPER(TRIM(Applications!I1691))="APPLIED",UPPER(TRIM(Applications!I1691))="INTERVIEWING",UPPER(TRIM(Applications!I1691))="REJECTED",UPPER(TRIM(Applications!I1691))="OFFER"),1,0)</f>
        <v/>
      </c>
      <c r="E1691" s="26">
        <f>IF(AND(ISNUMBER(Applications!M1691),OR(N(Applications!O1691)&gt;0,UPPER(TRIM(Applications!I1691))="INTERVIEWING",UPPER(TRIM(Applications!I1691))="OFFER")),Applications!M1691-WEEKDAY(Applications!M1691,3),"")</f>
        <v/>
      </c>
      <c r="F1691" s="26">
        <f>IF(AND(UPPER(TRIM(Applications!I1691))="SKIPPED",ISNUMBER(Applications!A1691)),Applications!A1691-WEEKDAY(Applications!A1691,3),"")</f>
        <v/>
      </c>
      <c r="G1691" s="26">
        <f>IF(AND(UPPER(TRIM(Applications!I1691))="BOOKMARKED",ISNUMBER(Applications!A1691)),Applications!A1691-WEEKDAY(Applications!A1691,3),"")</f>
        <v/>
      </c>
      <c r="H1691" s="26">
        <f>IF(AND(UPPER(TRIM(Applications!I1691))="NOT APPLIED",ISNUMBER(Applications!A1691)),Applications!A1691-WEEKDAY(Applications!A1691,3),"")</f>
        <v/>
      </c>
      <c r="I1691" s="26">
        <f>IF(AND(UPPER(TRIM(Applications!I1691))="REJECTED",ISNUMBER(Applications!M1691)),Applications!M1691-WEEKDAY(Applications!M1691,3),"")</f>
        <v/>
      </c>
      <c r="J1691" s="26">
        <f>IF(AND(UPPER(TRIM(Applications!I1691))="OFFER",ISNUMBER(Applications!M1691)),Applications!M1691-WEEKDAY(Applications!M1691,3),"")</f>
        <v/>
      </c>
      <c r="K1691" s="26">
        <f>IF(TRIM(Applications!J1691)="","",IFERROR(LOOKUP(2,1/ISNUMBER(SEARCH($R$2:$R$25,Applications!J1691)),$S$2:$S$25),""))</f>
        <v/>
      </c>
      <c r="L1691" s="26">
        <f>IF(K1691="","",IF(COUNTIF(K$2:K1691,K1691)=1,COUNTIF(K$2:K$2000,K1691)+(2001-ROW())/100000,""))</f>
        <v/>
      </c>
      <c r="M1691" s="26">
        <f>IF(TRIM(Applications!D1691)="","",TRIM(LEFT(TRIM(Applications!D1691),FIND(",",TRIM(Applications!D1691)&amp;",")-1)))</f>
        <v/>
      </c>
      <c r="N1691" s="26">
        <f>IF(M1691="","",IF(LEN(TRIM(LEFT(TRIM(MID(TRIM(Applications!D1691),FIND(",",TRIM(Applications!D1691)&amp;",")+1,200)),FIND(",",TRIM(MID(TRIM(Applications!D1691),FIND(",",TRIM(Applications!D1691)&amp;",")+1,200))&amp;",")-1)))=2,UPPER(TRIM(LEFT(TRIM(MID(TRIM(Applications!D1691),FIND(",",TRIM(Applications!D1691)&amp;",")+1,200)),FIND(",",TRIM(MID(TRIM(Applications!D1691),FIND(",",TRIM(Applications!D1691)&amp;",")+1,200))&amp;",")-1))),IFERROR(VLOOKUP(LOWER(TRIM(LEFT(TRIM(MID(TRIM(Applications!D1691),FIND(",",TRIM(Applications!D1691)&amp;",")+1,200)),FIND(",",TRIM(MID(TRIM(Applications!D1691),FIND(",",TRIM(Applications!D1691)&amp;",")+1,200))&amp;",")-1))),$U$2:$V$67,2,FALSE),"")))</f>
        <v/>
      </c>
      <c r="O1691" s="26">
        <f>IF(M1691="","",IF(N1691="",M1691,M1691&amp;", "&amp;N1691))</f>
        <v/>
      </c>
      <c r="P1691" s="26">
        <f>IF(O1691="","",IF(COUNTIF(O$2:O1691,O1691)=1,COUNTIF(O$2:O$2000,O1691)+(2001-ROW())/100000,""))</f>
        <v/>
      </c>
    </row>
    <row r="1692">
      <c r="A1692" s="26">
        <f>IF(AND(ISNUMBER(Applications!A1692),ISNUMBER(Applications!M1692),OR(UPPER(TRIM(Applications!I1692))="INTERVIEWING",UPPER(TRIM(Applications!I1692))="REJECTED",UPPER(TRIM(Applications!I1692))="OFFER")),IF(Applications!M1692&gt;=Applications!A1692,Applications!M1692-Applications!A1692,""),"")</f>
        <v/>
      </c>
      <c r="B1692" s="26">
        <f>IF(AND(D1692=1,ISNUMBER(Applications!A1692)),WEEKDAY(Applications!A1692),"")</f>
        <v/>
      </c>
      <c r="C1692" s="27">
        <f>IF(AND(D1692=1,ISNUMBER(Applications!A1692)),Applications!A1692-WEEKDAY(Applications!A1692,3),"")</f>
        <v/>
      </c>
      <c r="D1692" s="26">
        <f>IF(OR(UPPER(TRIM(Applications!I1692))="APPLIED",UPPER(TRIM(Applications!I1692))="INTERVIEWING",UPPER(TRIM(Applications!I1692))="REJECTED",UPPER(TRIM(Applications!I1692))="OFFER"),1,0)</f>
        <v/>
      </c>
      <c r="E1692" s="26">
        <f>IF(AND(ISNUMBER(Applications!M1692),OR(N(Applications!O1692)&gt;0,UPPER(TRIM(Applications!I1692))="INTERVIEWING",UPPER(TRIM(Applications!I1692))="OFFER")),Applications!M1692-WEEKDAY(Applications!M1692,3),"")</f>
        <v/>
      </c>
      <c r="F1692" s="26">
        <f>IF(AND(UPPER(TRIM(Applications!I1692))="SKIPPED",ISNUMBER(Applications!A1692)),Applications!A1692-WEEKDAY(Applications!A1692,3),"")</f>
        <v/>
      </c>
      <c r="G1692" s="26">
        <f>IF(AND(UPPER(TRIM(Applications!I1692))="BOOKMARKED",ISNUMBER(Applications!A1692)),Applications!A1692-WEEKDAY(Applications!A1692,3),"")</f>
        <v/>
      </c>
      <c r="H1692" s="26">
        <f>IF(AND(UPPER(TRIM(Applications!I1692))="NOT APPLIED",ISNUMBER(Applications!A1692)),Applications!A1692-WEEKDAY(Applications!A1692,3),"")</f>
        <v/>
      </c>
      <c r="I1692" s="26">
        <f>IF(AND(UPPER(TRIM(Applications!I1692))="REJECTED",ISNUMBER(Applications!M1692)),Applications!M1692-WEEKDAY(Applications!M1692,3),"")</f>
        <v/>
      </c>
      <c r="J1692" s="26">
        <f>IF(AND(UPPER(TRIM(Applications!I1692))="OFFER",ISNUMBER(Applications!M1692)),Applications!M1692-WEEKDAY(Applications!M1692,3),"")</f>
        <v/>
      </c>
      <c r="K1692" s="26">
        <f>IF(TRIM(Applications!J1692)="","",IFERROR(LOOKUP(2,1/ISNUMBER(SEARCH($R$2:$R$25,Applications!J1692)),$S$2:$S$25),""))</f>
        <v/>
      </c>
      <c r="L1692" s="26">
        <f>IF(K1692="","",IF(COUNTIF(K$2:K1692,K1692)=1,COUNTIF(K$2:K$2000,K1692)+(2001-ROW())/100000,""))</f>
        <v/>
      </c>
      <c r="M1692" s="26">
        <f>IF(TRIM(Applications!D1692)="","",TRIM(LEFT(TRIM(Applications!D1692),FIND(",",TRIM(Applications!D1692)&amp;",")-1)))</f>
        <v/>
      </c>
      <c r="N1692" s="26">
        <f>IF(M1692="","",IF(LEN(TRIM(LEFT(TRIM(MID(TRIM(Applications!D1692),FIND(",",TRIM(Applications!D1692)&amp;",")+1,200)),FIND(",",TRIM(MID(TRIM(Applications!D1692),FIND(",",TRIM(Applications!D1692)&amp;",")+1,200))&amp;",")-1)))=2,UPPER(TRIM(LEFT(TRIM(MID(TRIM(Applications!D1692),FIND(",",TRIM(Applications!D1692)&amp;",")+1,200)),FIND(",",TRIM(MID(TRIM(Applications!D1692),FIND(",",TRIM(Applications!D1692)&amp;",")+1,200))&amp;",")-1))),IFERROR(VLOOKUP(LOWER(TRIM(LEFT(TRIM(MID(TRIM(Applications!D1692),FIND(",",TRIM(Applications!D1692)&amp;",")+1,200)),FIND(",",TRIM(MID(TRIM(Applications!D1692),FIND(",",TRIM(Applications!D1692)&amp;",")+1,200))&amp;",")-1))),$U$2:$V$67,2,FALSE),"")))</f>
        <v/>
      </c>
      <c r="O1692" s="26">
        <f>IF(M1692="","",IF(N1692="",M1692,M1692&amp;", "&amp;N1692))</f>
        <v/>
      </c>
      <c r="P1692" s="26">
        <f>IF(O1692="","",IF(COUNTIF(O$2:O1692,O1692)=1,COUNTIF(O$2:O$2000,O1692)+(2001-ROW())/100000,""))</f>
        <v/>
      </c>
    </row>
    <row r="1693">
      <c r="A1693" s="26">
        <f>IF(AND(ISNUMBER(Applications!A1693),ISNUMBER(Applications!M1693),OR(UPPER(TRIM(Applications!I1693))="INTERVIEWING",UPPER(TRIM(Applications!I1693))="REJECTED",UPPER(TRIM(Applications!I1693))="OFFER")),IF(Applications!M1693&gt;=Applications!A1693,Applications!M1693-Applications!A1693,""),"")</f>
        <v/>
      </c>
      <c r="B1693" s="26">
        <f>IF(AND(D1693=1,ISNUMBER(Applications!A1693)),WEEKDAY(Applications!A1693),"")</f>
        <v/>
      </c>
      <c r="C1693" s="27">
        <f>IF(AND(D1693=1,ISNUMBER(Applications!A1693)),Applications!A1693-WEEKDAY(Applications!A1693,3),"")</f>
        <v/>
      </c>
      <c r="D1693" s="26">
        <f>IF(OR(UPPER(TRIM(Applications!I1693))="APPLIED",UPPER(TRIM(Applications!I1693))="INTERVIEWING",UPPER(TRIM(Applications!I1693))="REJECTED",UPPER(TRIM(Applications!I1693))="OFFER"),1,0)</f>
        <v/>
      </c>
      <c r="E1693" s="26">
        <f>IF(AND(ISNUMBER(Applications!M1693),OR(N(Applications!O1693)&gt;0,UPPER(TRIM(Applications!I1693))="INTERVIEWING",UPPER(TRIM(Applications!I1693))="OFFER")),Applications!M1693-WEEKDAY(Applications!M1693,3),"")</f>
        <v/>
      </c>
      <c r="F1693" s="26">
        <f>IF(AND(UPPER(TRIM(Applications!I1693))="SKIPPED",ISNUMBER(Applications!A1693)),Applications!A1693-WEEKDAY(Applications!A1693,3),"")</f>
        <v/>
      </c>
      <c r="G1693" s="26">
        <f>IF(AND(UPPER(TRIM(Applications!I1693))="BOOKMARKED",ISNUMBER(Applications!A1693)),Applications!A1693-WEEKDAY(Applications!A1693,3),"")</f>
        <v/>
      </c>
      <c r="H1693" s="26">
        <f>IF(AND(UPPER(TRIM(Applications!I1693))="NOT APPLIED",ISNUMBER(Applications!A1693)),Applications!A1693-WEEKDAY(Applications!A1693,3),"")</f>
        <v/>
      </c>
      <c r="I1693" s="26">
        <f>IF(AND(UPPER(TRIM(Applications!I1693))="REJECTED",ISNUMBER(Applications!M1693)),Applications!M1693-WEEKDAY(Applications!M1693,3),"")</f>
        <v/>
      </c>
      <c r="J1693" s="26">
        <f>IF(AND(UPPER(TRIM(Applications!I1693))="OFFER",ISNUMBER(Applications!M1693)),Applications!M1693-WEEKDAY(Applications!M1693,3),"")</f>
        <v/>
      </c>
      <c r="K1693" s="26">
        <f>IF(TRIM(Applications!J1693)="","",IFERROR(LOOKUP(2,1/ISNUMBER(SEARCH($R$2:$R$25,Applications!J1693)),$S$2:$S$25),""))</f>
        <v/>
      </c>
      <c r="L1693" s="26">
        <f>IF(K1693="","",IF(COUNTIF(K$2:K1693,K1693)=1,COUNTIF(K$2:K$2000,K1693)+(2001-ROW())/100000,""))</f>
        <v/>
      </c>
      <c r="M1693" s="26">
        <f>IF(TRIM(Applications!D1693)="","",TRIM(LEFT(TRIM(Applications!D1693),FIND(",",TRIM(Applications!D1693)&amp;",")-1)))</f>
        <v/>
      </c>
      <c r="N1693" s="26">
        <f>IF(M1693="","",IF(LEN(TRIM(LEFT(TRIM(MID(TRIM(Applications!D1693),FIND(",",TRIM(Applications!D1693)&amp;",")+1,200)),FIND(",",TRIM(MID(TRIM(Applications!D1693),FIND(",",TRIM(Applications!D1693)&amp;",")+1,200))&amp;",")-1)))=2,UPPER(TRIM(LEFT(TRIM(MID(TRIM(Applications!D1693),FIND(",",TRIM(Applications!D1693)&amp;",")+1,200)),FIND(",",TRIM(MID(TRIM(Applications!D1693),FIND(",",TRIM(Applications!D1693)&amp;",")+1,200))&amp;",")-1))),IFERROR(VLOOKUP(LOWER(TRIM(LEFT(TRIM(MID(TRIM(Applications!D1693),FIND(",",TRIM(Applications!D1693)&amp;",")+1,200)),FIND(",",TRIM(MID(TRIM(Applications!D1693),FIND(",",TRIM(Applications!D1693)&amp;",")+1,200))&amp;",")-1))),$U$2:$V$67,2,FALSE),"")))</f>
        <v/>
      </c>
      <c r="O1693" s="26">
        <f>IF(M1693="","",IF(N1693="",M1693,M1693&amp;", "&amp;N1693))</f>
        <v/>
      </c>
      <c r="P1693" s="26">
        <f>IF(O1693="","",IF(COUNTIF(O$2:O1693,O1693)=1,COUNTIF(O$2:O$2000,O1693)+(2001-ROW())/100000,""))</f>
        <v/>
      </c>
    </row>
    <row r="1694">
      <c r="A1694" s="26">
        <f>IF(AND(ISNUMBER(Applications!A1694),ISNUMBER(Applications!M1694),OR(UPPER(TRIM(Applications!I1694))="INTERVIEWING",UPPER(TRIM(Applications!I1694))="REJECTED",UPPER(TRIM(Applications!I1694))="OFFER")),IF(Applications!M1694&gt;=Applications!A1694,Applications!M1694-Applications!A1694,""),"")</f>
        <v/>
      </c>
      <c r="B1694" s="26">
        <f>IF(AND(D1694=1,ISNUMBER(Applications!A1694)),WEEKDAY(Applications!A1694),"")</f>
        <v/>
      </c>
      <c r="C1694" s="27">
        <f>IF(AND(D1694=1,ISNUMBER(Applications!A1694)),Applications!A1694-WEEKDAY(Applications!A1694,3),"")</f>
        <v/>
      </c>
      <c r="D1694" s="26">
        <f>IF(OR(UPPER(TRIM(Applications!I1694))="APPLIED",UPPER(TRIM(Applications!I1694))="INTERVIEWING",UPPER(TRIM(Applications!I1694))="REJECTED",UPPER(TRIM(Applications!I1694))="OFFER"),1,0)</f>
        <v/>
      </c>
      <c r="E1694" s="26">
        <f>IF(AND(ISNUMBER(Applications!M1694),OR(N(Applications!O1694)&gt;0,UPPER(TRIM(Applications!I1694))="INTERVIEWING",UPPER(TRIM(Applications!I1694))="OFFER")),Applications!M1694-WEEKDAY(Applications!M1694,3),"")</f>
        <v/>
      </c>
      <c r="F1694" s="26">
        <f>IF(AND(UPPER(TRIM(Applications!I1694))="SKIPPED",ISNUMBER(Applications!A1694)),Applications!A1694-WEEKDAY(Applications!A1694,3),"")</f>
        <v/>
      </c>
      <c r="G1694" s="26">
        <f>IF(AND(UPPER(TRIM(Applications!I1694))="BOOKMARKED",ISNUMBER(Applications!A1694)),Applications!A1694-WEEKDAY(Applications!A1694,3),"")</f>
        <v/>
      </c>
      <c r="H1694" s="26">
        <f>IF(AND(UPPER(TRIM(Applications!I1694))="NOT APPLIED",ISNUMBER(Applications!A1694)),Applications!A1694-WEEKDAY(Applications!A1694,3),"")</f>
        <v/>
      </c>
      <c r="I1694" s="26">
        <f>IF(AND(UPPER(TRIM(Applications!I1694))="REJECTED",ISNUMBER(Applications!M1694)),Applications!M1694-WEEKDAY(Applications!M1694,3),"")</f>
        <v/>
      </c>
      <c r="J1694" s="26">
        <f>IF(AND(UPPER(TRIM(Applications!I1694))="OFFER",ISNUMBER(Applications!M1694)),Applications!M1694-WEEKDAY(Applications!M1694,3),"")</f>
        <v/>
      </c>
      <c r="K1694" s="26">
        <f>IF(TRIM(Applications!J1694)="","",IFERROR(LOOKUP(2,1/ISNUMBER(SEARCH($R$2:$R$25,Applications!J1694)),$S$2:$S$25),""))</f>
        <v/>
      </c>
      <c r="L1694" s="26">
        <f>IF(K1694="","",IF(COUNTIF(K$2:K1694,K1694)=1,COUNTIF(K$2:K$2000,K1694)+(2001-ROW())/100000,""))</f>
        <v/>
      </c>
      <c r="M1694" s="26">
        <f>IF(TRIM(Applications!D1694)="","",TRIM(LEFT(TRIM(Applications!D1694),FIND(",",TRIM(Applications!D1694)&amp;",")-1)))</f>
        <v/>
      </c>
      <c r="N1694" s="26">
        <f>IF(M1694="","",IF(LEN(TRIM(LEFT(TRIM(MID(TRIM(Applications!D1694),FIND(",",TRIM(Applications!D1694)&amp;",")+1,200)),FIND(",",TRIM(MID(TRIM(Applications!D1694),FIND(",",TRIM(Applications!D1694)&amp;",")+1,200))&amp;",")-1)))=2,UPPER(TRIM(LEFT(TRIM(MID(TRIM(Applications!D1694),FIND(",",TRIM(Applications!D1694)&amp;",")+1,200)),FIND(",",TRIM(MID(TRIM(Applications!D1694),FIND(",",TRIM(Applications!D1694)&amp;",")+1,200))&amp;",")-1))),IFERROR(VLOOKUP(LOWER(TRIM(LEFT(TRIM(MID(TRIM(Applications!D1694),FIND(",",TRIM(Applications!D1694)&amp;",")+1,200)),FIND(",",TRIM(MID(TRIM(Applications!D1694),FIND(",",TRIM(Applications!D1694)&amp;",")+1,200))&amp;",")-1))),$U$2:$V$67,2,FALSE),"")))</f>
        <v/>
      </c>
      <c r="O1694" s="26">
        <f>IF(M1694="","",IF(N1694="",M1694,M1694&amp;", "&amp;N1694))</f>
        <v/>
      </c>
      <c r="P1694" s="26">
        <f>IF(O1694="","",IF(COUNTIF(O$2:O1694,O1694)=1,COUNTIF(O$2:O$2000,O1694)+(2001-ROW())/100000,""))</f>
        <v/>
      </c>
    </row>
    <row r="1695">
      <c r="A1695" s="26">
        <f>IF(AND(ISNUMBER(Applications!A1695),ISNUMBER(Applications!M1695),OR(UPPER(TRIM(Applications!I1695))="INTERVIEWING",UPPER(TRIM(Applications!I1695))="REJECTED",UPPER(TRIM(Applications!I1695))="OFFER")),IF(Applications!M1695&gt;=Applications!A1695,Applications!M1695-Applications!A1695,""),"")</f>
        <v/>
      </c>
      <c r="B1695" s="26">
        <f>IF(AND(D1695=1,ISNUMBER(Applications!A1695)),WEEKDAY(Applications!A1695),"")</f>
        <v/>
      </c>
      <c r="C1695" s="27">
        <f>IF(AND(D1695=1,ISNUMBER(Applications!A1695)),Applications!A1695-WEEKDAY(Applications!A1695,3),"")</f>
        <v/>
      </c>
      <c r="D1695" s="26">
        <f>IF(OR(UPPER(TRIM(Applications!I1695))="APPLIED",UPPER(TRIM(Applications!I1695))="INTERVIEWING",UPPER(TRIM(Applications!I1695))="REJECTED",UPPER(TRIM(Applications!I1695))="OFFER"),1,0)</f>
        <v/>
      </c>
      <c r="E1695" s="26">
        <f>IF(AND(ISNUMBER(Applications!M1695),OR(N(Applications!O1695)&gt;0,UPPER(TRIM(Applications!I1695))="INTERVIEWING",UPPER(TRIM(Applications!I1695))="OFFER")),Applications!M1695-WEEKDAY(Applications!M1695,3),"")</f>
        <v/>
      </c>
      <c r="F1695" s="26">
        <f>IF(AND(UPPER(TRIM(Applications!I1695))="SKIPPED",ISNUMBER(Applications!A1695)),Applications!A1695-WEEKDAY(Applications!A1695,3),"")</f>
        <v/>
      </c>
      <c r="G1695" s="26">
        <f>IF(AND(UPPER(TRIM(Applications!I1695))="BOOKMARKED",ISNUMBER(Applications!A1695)),Applications!A1695-WEEKDAY(Applications!A1695,3),"")</f>
        <v/>
      </c>
      <c r="H1695" s="26">
        <f>IF(AND(UPPER(TRIM(Applications!I1695))="NOT APPLIED",ISNUMBER(Applications!A1695)),Applications!A1695-WEEKDAY(Applications!A1695,3),"")</f>
        <v/>
      </c>
      <c r="I1695" s="26">
        <f>IF(AND(UPPER(TRIM(Applications!I1695))="REJECTED",ISNUMBER(Applications!M1695)),Applications!M1695-WEEKDAY(Applications!M1695,3),"")</f>
        <v/>
      </c>
      <c r="J1695" s="26">
        <f>IF(AND(UPPER(TRIM(Applications!I1695))="OFFER",ISNUMBER(Applications!M1695)),Applications!M1695-WEEKDAY(Applications!M1695,3),"")</f>
        <v/>
      </c>
      <c r="K1695" s="26">
        <f>IF(TRIM(Applications!J1695)="","",IFERROR(LOOKUP(2,1/ISNUMBER(SEARCH($R$2:$R$25,Applications!J1695)),$S$2:$S$25),""))</f>
        <v/>
      </c>
      <c r="L1695" s="26">
        <f>IF(K1695="","",IF(COUNTIF(K$2:K1695,K1695)=1,COUNTIF(K$2:K$2000,K1695)+(2001-ROW())/100000,""))</f>
        <v/>
      </c>
      <c r="M1695" s="26">
        <f>IF(TRIM(Applications!D1695)="","",TRIM(LEFT(TRIM(Applications!D1695),FIND(",",TRIM(Applications!D1695)&amp;",")-1)))</f>
        <v/>
      </c>
      <c r="N1695" s="26">
        <f>IF(M1695="","",IF(LEN(TRIM(LEFT(TRIM(MID(TRIM(Applications!D1695),FIND(",",TRIM(Applications!D1695)&amp;",")+1,200)),FIND(",",TRIM(MID(TRIM(Applications!D1695),FIND(",",TRIM(Applications!D1695)&amp;",")+1,200))&amp;",")-1)))=2,UPPER(TRIM(LEFT(TRIM(MID(TRIM(Applications!D1695),FIND(",",TRIM(Applications!D1695)&amp;",")+1,200)),FIND(",",TRIM(MID(TRIM(Applications!D1695),FIND(",",TRIM(Applications!D1695)&amp;",")+1,200))&amp;",")-1))),IFERROR(VLOOKUP(LOWER(TRIM(LEFT(TRIM(MID(TRIM(Applications!D1695),FIND(",",TRIM(Applications!D1695)&amp;",")+1,200)),FIND(",",TRIM(MID(TRIM(Applications!D1695),FIND(",",TRIM(Applications!D1695)&amp;",")+1,200))&amp;",")-1))),$U$2:$V$67,2,FALSE),"")))</f>
        <v/>
      </c>
      <c r="O1695" s="26">
        <f>IF(M1695="","",IF(N1695="",M1695,M1695&amp;", "&amp;N1695))</f>
        <v/>
      </c>
      <c r="P1695" s="26">
        <f>IF(O1695="","",IF(COUNTIF(O$2:O1695,O1695)=1,COUNTIF(O$2:O$2000,O1695)+(2001-ROW())/100000,""))</f>
        <v/>
      </c>
    </row>
    <row r="1696">
      <c r="A1696" s="26">
        <f>IF(AND(ISNUMBER(Applications!A1696),ISNUMBER(Applications!M1696),OR(UPPER(TRIM(Applications!I1696))="INTERVIEWING",UPPER(TRIM(Applications!I1696))="REJECTED",UPPER(TRIM(Applications!I1696))="OFFER")),IF(Applications!M1696&gt;=Applications!A1696,Applications!M1696-Applications!A1696,""),"")</f>
        <v/>
      </c>
      <c r="B1696" s="26">
        <f>IF(AND(D1696=1,ISNUMBER(Applications!A1696)),WEEKDAY(Applications!A1696),"")</f>
        <v/>
      </c>
      <c r="C1696" s="27">
        <f>IF(AND(D1696=1,ISNUMBER(Applications!A1696)),Applications!A1696-WEEKDAY(Applications!A1696,3),"")</f>
        <v/>
      </c>
      <c r="D1696" s="26">
        <f>IF(OR(UPPER(TRIM(Applications!I1696))="APPLIED",UPPER(TRIM(Applications!I1696))="INTERVIEWING",UPPER(TRIM(Applications!I1696))="REJECTED",UPPER(TRIM(Applications!I1696))="OFFER"),1,0)</f>
        <v/>
      </c>
      <c r="E1696" s="26">
        <f>IF(AND(ISNUMBER(Applications!M1696),OR(N(Applications!O1696)&gt;0,UPPER(TRIM(Applications!I1696))="INTERVIEWING",UPPER(TRIM(Applications!I1696))="OFFER")),Applications!M1696-WEEKDAY(Applications!M1696,3),"")</f>
        <v/>
      </c>
      <c r="F1696" s="26">
        <f>IF(AND(UPPER(TRIM(Applications!I1696))="SKIPPED",ISNUMBER(Applications!A1696)),Applications!A1696-WEEKDAY(Applications!A1696,3),"")</f>
        <v/>
      </c>
      <c r="G1696" s="26">
        <f>IF(AND(UPPER(TRIM(Applications!I1696))="BOOKMARKED",ISNUMBER(Applications!A1696)),Applications!A1696-WEEKDAY(Applications!A1696,3),"")</f>
        <v/>
      </c>
      <c r="H1696" s="26">
        <f>IF(AND(UPPER(TRIM(Applications!I1696))="NOT APPLIED",ISNUMBER(Applications!A1696)),Applications!A1696-WEEKDAY(Applications!A1696,3),"")</f>
        <v/>
      </c>
      <c r="I1696" s="26">
        <f>IF(AND(UPPER(TRIM(Applications!I1696))="REJECTED",ISNUMBER(Applications!M1696)),Applications!M1696-WEEKDAY(Applications!M1696,3),"")</f>
        <v/>
      </c>
      <c r="J1696" s="26">
        <f>IF(AND(UPPER(TRIM(Applications!I1696))="OFFER",ISNUMBER(Applications!M1696)),Applications!M1696-WEEKDAY(Applications!M1696,3),"")</f>
        <v/>
      </c>
      <c r="K1696" s="26">
        <f>IF(TRIM(Applications!J1696)="","",IFERROR(LOOKUP(2,1/ISNUMBER(SEARCH($R$2:$R$25,Applications!J1696)),$S$2:$S$25),""))</f>
        <v/>
      </c>
      <c r="L1696" s="26">
        <f>IF(K1696="","",IF(COUNTIF(K$2:K1696,K1696)=1,COUNTIF(K$2:K$2000,K1696)+(2001-ROW())/100000,""))</f>
        <v/>
      </c>
      <c r="M1696" s="26">
        <f>IF(TRIM(Applications!D1696)="","",TRIM(LEFT(TRIM(Applications!D1696),FIND(",",TRIM(Applications!D1696)&amp;",")-1)))</f>
        <v/>
      </c>
      <c r="N1696" s="26">
        <f>IF(M1696="","",IF(LEN(TRIM(LEFT(TRIM(MID(TRIM(Applications!D1696),FIND(",",TRIM(Applications!D1696)&amp;",")+1,200)),FIND(",",TRIM(MID(TRIM(Applications!D1696),FIND(",",TRIM(Applications!D1696)&amp;",")+1,200))&amp;",")-1)))=2,UPPER(TRIM(LEFT(TRIM(MID(TRIM(Applications!D1696),FIND(",",TRIM(Applications!D1696)&amp;",")+1,200)),FIND(",",TRIM(MID(TRIM(Applications!D1696),FIND(",",TRIM(Applications!D1696)&amp;",")+1,200))&amp;",")-1))),IFERROR(VLOOKUP(LOWER(TRIM(LEFT(TRIM(MID(TRIM(Applications!D1696),FIND(",",TRIM(Applications!D1696)&amp;",")+1,200)),FIND(",",TRIM(MID(TRIM(Applications!D1696),FIND(",",TRIM(Applications!D1696)&amp;",")+1,200))&amp;",")-1))),$U$2:$V$67,2,FALSE),"")))</f>
        <v/>
      </c>
      <c r="O1696" s="26">
        <f>IF(M1696="","",IF(N1696="",M1696,M1696&amp;", "&amp;N1696))</f>
        <v/>
      </c>
      <c r="P1696" s="26">
        <f>IF(O1696="","",IF(COUNTIF(O$2:O1696,O1696)=1,COUNTIF(O$2:O$2000,O1696)+(2001-ROW())/100000,""))</f>
        <v/>
      </c>
    </row>
    <row r="1697">
      <c r="A1697" s="26">
        <f>IF(AND(ISNUMBER(Applications!A1697),ISNUMBER(Applications!M1697),OR(UPPER(TRIM(Applications!I1697))="INTERVIEWING",UPPER(TRIM(Applications!I1697))="REJECTED",UPPER(TRIM(Applications!I1697))="OFFER")),IF(Applications!M1697&gt;=Applications!A1697,Applications!M1697-Applications!A1697,""),"")</f>
        <v/>
      </c>
      <c r="B1697" s="26">
        <f>IF(AND(D1697=1,ISNUMBER(Applications!A1697)),WEEKDAY(Applications!A1697),"")</f>
        <v/>
      </c>
      <c r="C1697" s="27">
        <f>IF(AND(D1697=1,ISNUMBER(Applications!A1697)),Applications!A1697-WEEKDAY(Applications!A1697,3),"")</f>
        <v/>
      </c>
      <c r="D1697" s="26">
        <f>IF(OR(UPPER(TRIM(Applications!I1697))="APPLIED",UPPER(TRIM(Applications!I1697))="INTERVIEWING",UPPER(TRIM(Applications!I1697))="REJECTED",UPPER(TRIM(Applications!I1697))="OFFER"),1,0)</f>
        <v/>
      </c>
      <c r="E1697" s="26">
        <f>IF(AND(ISNUMBER(Applications!M1697),OR(N(Applications!O1697)&gt;0,UPPER(TRIM(Applications!I1697))="INTERVIEWING",UPPER(TRIM(Applications!I1697))="OFFER")),Applications!M1697-WEEKDAY(Applications!M1697,3),"")</f>
        <v/>
      </c>
      <c r="F1697" s="26">
        <f>IF(AND(UPPER(TRIM(Applications!I1697))="SKIPPED",ISNUMBER(Applications!A1697)),Applications!A1697-WEEKDAY(Applications!A1697,3),"")</f>
        <v/>
      </c>
      <c r="G1697" s="26">
        <f>IF(AND(UPPER(TRIM(Applications!I1697))="BOOKMARKED",ISNUMBER(Applications!A1697)),Applications!A1697-WEEKDAY(Applications!A1697,3),"")</f>
        <v/>
      </c>
      <c r="H1697" s="26">
        <f>IF(AND(UPPER(TRIM(Applications!I1697))="NOT APPLIED",ISNUMBER(Applications!A1697)),Applications!A1697-WEEKDAY(Applications!A1697,3),"")</f>
        <v/>
      </c>
      <c r="I1697" s="26">
        <f>IF(AND(UPPER(TRIM(Applications!I1697))="REJECTED",ISNUMBER(Applications!M1697)),Applications!M1697-WEEKDAY(Applications!M1697,3),"")</f>
        <v/>
      </c>
      <c r="J1697" s="26">
        <f>IF(AND(UPPER(TRIM(Applications!I1697))="OFFER",ISNUMBER(Applications!M1697)),Applications!M1697-WEEKDAY(Applications!M1697,3),"")</f>
        <v/>
      </c>
      <c r="K1697" s="26">
        <f>IF(TRIM(Applications!J1697)="","",IFERROR(LOOKUP(2,1/ISNUMBER(SEARCH($R$2:$R$25,Applications!J1697)),$S$2:$S$25),""))</f>
        <v/>
      </c>
      <c r="L1697" s="26">
        <f>IF(K1697="","",IF(COUNTIF(K$2:K1697,K1697)=1,COUNTIF(K$2:K$2000,K1697)+(2001-ROW())/100000,""))</f>
        <v/>
      </c>
      <c r="M1697" s="26">
        <f>IF(TRIM(Applications!D1697)="","",TRIM(LEFT(TRIM(Applications!D1697),FIND(",",TRIM(Applications!D1697)&amp;",")-1)))</f>
        <v/>
      </c>
      <c r="N1697" s="26">
        <f>IF(M1697="","",IF(LEN(TRIM(LEFT(TRIM(MID(TRIM(Applications!D1697),FIND(",",TRIM(Applications!D1697)&amp;",")+1,200)),FIND(",",TRIM(MID(TRIM(Applications!D1697),FIND(",",TRIM(Applications!D1697)&amp;",")+1,200))&amp;",")-1)))=2,UPPER(TRIM(LEFT(TRIM(MID(TRIM(Applications!D1697),FIND(",",TRIM(Applications!D1697)&amp;",")+1,200)),FIND(",",TRIM(MID(TRIM(Applications!D1697),FIND(",",TRIM(Applications!D1697)&amp;",")+1,200))&amp;",")-1))),IFERROR(VLOOKUP(LOWER(TRIM(LEFT(TRIM(MID(TRIM(Applications!D1697),FIND(",",TRIM(Applications!D1697)&amp;",")+1,200)),FIND(",",TRIM(MID(TRIM(Applications!D1697),FIND(",",TRIM(Applications!D1697)&amp;",")+1,200))&amp;",")-1))),$U$2:$V$67,2,FALSE),"")))</f>
        <v/>
      </c>
      <c r="O1697" s="26">
        <f>IF(M1697="","",IF(N1697="",M1697,M1697&amp;", "&amp;N1697))</f>
        <v/>
      </c>
      <c r="P1697" s="26">
        <f>IF(O1697="","",IF(COUNTIF(O$2:O1697,O1697)=1,COUNTIF(O$2:O$2000,O1697)+(2001-ROW())/100000,""))</f>
        <v/>
      </c>
    </row>
    <row r="1698">
      <c r="A1698" s="26">
        <f>IF(AND(ISNUMBER(Applications!A1698),ISNUMBER(Applications!M1698),OR(UPPER(TRIM(Applications!I1698))="INTERVIEWING",UPPER(TRIM(Applications!I1698))="REJECTED",UPPER(TRIM(Applications!I1698))="OFFER")),IF(Applications!M1698&gt;=Applications!A1698,Applications!M1698-Applications!A1698,""),"")</f>
        <v/>
      </c>
      <c r="B1698" s="26">
        <f>IF(AND(D1698=1,ISNUMBER(Applications!A1698)),WEEKDAY(Applications!A1698),"")</f>
        <v/>
      </c>
      <c r="C1698" s="27">
        <f>IF(AND(D1698=1,ISNUMBER(Applications!A1698)),Applications!A1698-WEEKDAY(Applications!A1698,3),"")</f>
        <v/>
      </c>
      <c r="D1698" s="26">
        <f>IF(OR(UPPER(TRIM(Applications!I1698))="APPLIED",UPPER(TRIM(Applications!I1698))="INTERVIEWING",UPPER(TRIM(Applications!I1698))="REJECTED",UPPER(TRIM(Applications!I1698))="OFFER"),1,0)</f>
        <v/>
      </c>
      <c r="E1698" s="26">
        <f>IF(AND(ISNUMBER(Applications!M1698),OR(N(Applications!O1698)&gt;0,UPPER(TRIM(Applications!I1698))="INTERVIEWING",UPPER(TRIM(Applications!I1698))="OFFER")),Applications!M1698-WEEKDAY(Applications!M1698,3),"")</f>
        <v/>
      </c>
      <c r="F1698" s="26">
        <f>IF(AND(UPPER(TRIM(Applications!I1698))="SKIPPED",ISNUMBER(Applications!A1698)),Applications!A1698-WEEKDAY(Applications!A1698,3),"")</f>
        <v/>
      </c>
      <c r="G1698" s="26">
        <f>IF(AND(UPPER(TRIM(Applications!I1698))="BOOKMARKED",ISNUMBER(Applications!A1698)),Applications!A1698-WEEKDAY(Applications!A1698,3),"")</f>
        <v/>
      </c>
      <c r="H1698" s="26">
        <f>IF(AND(UPPER(TRIM(Applications!I1698))="NOT APPLIED",ISNUMBER(Applications!A1698)),Applications!A1698-WEEKDAY(Applications!A1698,3),"")</f>
        <v/>
      </c>
      <c r="I1698" s="26">
        <f>IF(AND(UPPER(TRIM(Applications!I1698))="REJECTED",ISNUMBER(Applications!M1698)),Applications!M1698-WEEKDAY(Applications!M1698,3),"")</f>
        <v/>
      </c>
      <c r="J1698" s="26">
        <f>IF(AND(UPPER(TRIM(Applications!I1698))="OFFER",ISNUMBER(Applications!M1698)),Applications!M1698-WEEKDAY(Applications!M1698,3),"")</f>
        <v/>
      </c>
      <c r="K1698" s="26">
        <f>IF(TRIM(Applications!J1698)="","",IFERROR(LOOKUP(2,1/ISNUMBER(SEARCH($R$2:$R$25,Applications!J1698)),$S$2:$S$25),""))</f>
        <v/>
      </c>
      <c r="L1698" s="26">
        <f>IF(K1698="","",IF(COUNTIF(K$2:K1698,K1698)=1,COUNTIF(K$2:K$2000,K1698)+(2001-ROW())/100000,""))</f>
        <v/>
      </c>
      <c r="M1698" s="26">
        <f>IF(TRIM(Applications!D1698)="","",TRIM(LEFT(TRIM(Applications!D1698),FIND(",",TRIM(Applications!D1698)&amp;",")-1)))</f>
        <v/>
      </c>
      <c r="N1698" s="26">
        <f>IF(M1698="","",IF(LEN(TRIM(LEFT(TRIM(MID(TRIM(Applications!D1698),FIND(",",TRIM(Applications!D1698)&amp;",")+1,200)),FIND(",",TRIM(MID(TRIM(Applications!D1698),FIND(",",TRIM(Applications!D1698)&amp;",")+1,200))&amp;",")-1)))=2,UPPER(TRIM(LEFT(TRIM(MID(TRIM(Applications!D1698),FIND(",",TRIM(Applications!D1698)&amp;",")+1,200)),FIND(",",TRIM(MID(TRIM(Applications!D1698),FIND(",",TRIM(Applications!D1698)&amp;",")+1,200))&amp;",")-1))),IFERROR(VLOOKUP(LOWER(TRIM(LEFT(TRIM(MID(TRIM(Applications!D1698),FIND(",",TRIM(Applications!D1698)&amp;",")+1,200)),FIND(",",TRIM(MID(TRIM(Applications!D1698),FIND(",",TRIM(Applications!D1698)&amp;",")+1,200))&amp;",")-1))),$U$2:$V$67,2,FALSE),"")))</f>
        <v/>
      </c>
      <c r="O1698" s="26">
        <f>IF(M1698="","",IF(N1698="",M1698,M1698&amp;", "&amp;N1698))</f>
        <v/>
      </c>
      <c r="P1698" s="26">
        <f>IF(O1698="","",IF(COUNTIF(O$2:O1698,O1698)=1,COUNTIF(O$2:O$2000,O1698)+(2001-ROW())/100000,""))</f>
        <v/>
      </c>
    </row>
    <row r="1699">
      <c r="A1699" s="26">
        <f>IF(AND(ISNUMBER(Applications!A1699),ISNUMBER(Applications!M1699),OR(UPPER(TRIM(Applications!I1699))="INTERVIEWING",UPPER(TRIM(Applications!I1699))="REJECTED",UPPER(TRIM(Applications!I1699))="OFFER")),IF(Applications!M1699&gt;=Applications!A1699,Applications!M1699-Applications!A1699,""),"")</f>
        <v/>
      </c>
      <c r="B1699" s="26">
        <f>IF(AND(D1699=1,ISNUMBER(Applications!A1699)),WEEKDAY(Applications!A1699),"")</f>
        <v/>
      </c>
      <c r="C1699" s="27">
        <f>IF(AND(D1699=1,ISNUMBER(Applications!A1699)),Applications!A1699-WEEKDAY(Applications!A1699,3),"")</f>
        <v/>
      </c>
      <c r="D1699" s="26">
        <f>IF(OR(UPPER(TRIM(Applications!I1699))="APPLIED",UPPER(TRIM(Applications!I1699))="INTERVIEWING",UPPER(TRIM(Applications!I1699))="REJECTED",UPPER(TRIM(Applications!I1699))="OFFER"),1,0)</f>
        <v/>
      </c>
      <c r="E1699" s="26">
        <f>IF(AND(ISNUMBER(Applications!M1699),OR(N(Applications!O1699)&gt;0,UPPER(TRIM(Applications!I1699))="INTERVIEWING",UPPER(TRIM(Applications!I1699))="OFFER")),Applications!M1699-WEEKDAY(Applications!M1699,3),"")</f>
        <v/>
      </c>
      <c r="F1699" s="26">
        <f>IF(AND(UPPER(TRIM(Applications!I1699))="SKIPPED",ISNUMBER(Applications!A1699)),Applications!A1699-WEEKDAY(Applications!A1699,3),"")</f>
        <v/>
      </c>
      <c r="G1699" s="26">
        <f>IF(AND(UPPER(TRIM(Applications!I1699))="BOOKMARKED",ISNUMBER(Applications!A1699)),Applications!A1699-WEEKDAY(Applications!A1699,3),"")</f>
        <v/>
      </c>
      <c r="H1699" s="26">
        <f>IF(AND(UPPER(TRIM(Applications!I1699))="NOT APPLIED",ISNUMBER(Applications!A1699)),Applications!A1699-WEEKDAY(Applications!A1699,3),"")</f>
        <v/>
      </c>
      <c r="I1699" s="26">
        <f>IF(AND(UPPER(TRIM(Applications!I1699))="REJECTED",ISNUMBER(Applications!M1699)),Applications!M1699-WEEKDAY(Applications!M1699,3),"")</f>
        <v/>
      </c>
      <c r="J1699" s="26">
        <f>IF(AND(UPPER(TRIM(Applications!I1699))="OFFER",ISNUMBER(Applications!M1699)),Applications!M1699-WEEKDAY(Applications!M1699,3),"")</f>
        <v/>
      </c>
      <c r="K1699" s="26">
        <f>IF(TRIM(Applications!J1699)="","",IFERROR(LOOKUP(2,1/ISNUMBER(SEARCH($R$2:$R$25,Applications!J1699)),$S$2:$S$25),""))</f>
        <v/>
      </c>
      <c r="L1699" s="26">
        <f>IF(K1699="","",IF(COUNTIF(K$2:K1699,K1699)=1,COUNTIF(K$2:K$2000,K1699)+(2001-ROW())/100000,""))</f>
        <v/>
      </c>
      <c r="M1699" s="26">
        <f>IF(TRIM(Applications!D1699)="","",TRIM(LEFT(TRIM(Applications!D1699),FIND(",",TRIM(Applications!D1699)&amp;",")-1)))</f>
        <v/>
      </c>
      <c r="N1699" s="26">
        <f>IF(M1699="","",IF(LEN(TRIM(LEFT(TRIM(MID(TRIM(Applications!D1699),FIND(",",TRIM(Applications!D1699)&amp;",")+1,200)),FIND(",",TRIM(MID(TRIM(Applications!D1699),FIND(",",TRIM(Applications!D1699)&amp;",")+1,200))&amp;",")-1)))=2,UPPER(TRIM(LEFT(TRIM(MID(TRIM(Applications!D1699),FIND(",",TRIM(Applications!D1699)&amp;",")+1,200)),FIND(",",TRIM(MID(TRIM(Applications!D1699),FIND(",",TRIM(Applications!D1699)&amp;",")+1,200))&amp;",")-1))),IFERROR(VLOOKUP(LOWER(TRIM(LEFT(TRIM(MID(TRIM(Applications!D1699),FIND(",",TRIM(Applications!D1699)&amp;",")+1,200)),FIND(",",TRIM(MID(TRIM(Applications!D1699),FIND(",",TRIM(Applications!D1699)&amp;",")+1,200))&amp;",")-1))),$U$2:$V$67,2,FALSE),"")))</f>
        <v/>
      </c>
      <c r="O1699" s="26">
        <f>IF(M1699="","",IF(N1699="",M1699,M1699&amp;", "&amp;N1699))</f>
        <v/>
      </c>
      <c r="P1699" s="26">
        <f>IF(O1699="","",IF(COUNTIF(O$2:O1699,O1699)=1,COUNTIF(O$2:O$2000,O1699)+(2001-ROW())/100000,""))</f>
        <v/>
      </c>
    </row>
    <row r="1700">
      <c r="A1700" s="26">
        <f>IF(AND(ISNUMBER(Applications!A1700),ISNUMBER(Applications!M1700),OR(UPPER(TRIM(Applications!I1700))="INTERVIEWING",UPPER(TRIM(Applications!I1700))="REJECTED",UPPER(TRIM(Applications!I1700))="OFFER")),IF(Applications!M1700&gt;=Applications!A1700,Applications!M1700-Applications!A1700,""),"")</f>
        <v/>
      </c>
      <c r="B1700" s="26">
        <f>IF(AND(D1700=1,ISNUMBER(Applications!A1700)),WEEKDAY(Applications!A1700),"")</f>
        <v/>
      </c>
      <c r="C1700" s="27">
        <f>IF(AND(D1700=1,ISNUMBER(Applications!A1700)),Applications!A1700-WEEKDAY(Applications!A1700,3),"")</f>
        <v/>
      </c>
      <c r="D1700" s="26">
        <f>IF(OR(UPPER(TRIM(Applications!I1700))="APPLIED",UPPER(TRIM(Applications!I1700))="INTERVIEWING",UPPER(TRIM(Applications!I1700))="REJECTED",UPPER(TRIM(Applications!I1700))="OFFER"),1,0)</f>
        <v/>
      </c>
      <c r="E1700" s="26">
        <f>IF(AND(ISNUMBER(Applications!M1700),OR(N(Applications!O1700)&gt;0,UPPER(TRIM(Applications!I1700))="INTERVIEWING",UPPER(TRIM(Applications!I1700))="OFFER")),Applications!M1700-WEEKDAY(Applications!M1700,3),"")</f>
        <v/>
      </c>
      <c r="F1700" s="26">
        <f>IF(AND(UPPER(TRIM(Applications!I1700))="SKIPPED",ISNUMBER(Applications!A1700)),Applications!A1700-WEEKDAY(Applications!A1700,3),"")</f>
        <v/>
      </c>
      <c r="G1700" s="26">
        <f>IF(AND(UPPER(TRIM(Applications!I1700))="BOOKMARKED",ISNUMBER(Applications!A1700)),Applications!A1700-WEEKDAY(Applications!A1700,3),"")</f>
        <v/>
      </c>
      <c r="H1700" s="26">
        <f>IF(AND(UPPER(TRIM(Applications!I1700))="NOT APPLIED",ISNUMBER(Applications!A1700)),Applications!A1700-WEEKDAY(Applications!A1700,3),"")</f>
        <v/>
      </c>
      <c r="I1700" s="26">
        <f>IF(AND(UPPER(TRIM(Applications!I1700))="REJECTED",ISNUMBER(Applications!M1700)),Applications!M1700-WEEKDAY(Applications!M1700,3),"")</f>
        <v/>
      </c>
      <c r="J1700" s="26">
        <f>IF(AND(UPPER(TRIM(Applications!I1700))="OFFER",ISNUMBER(Applications!M1700)),Applications!M1700-WEEKDAY(Applications!M1700,3),"")</f>
        <v/>
      </c>
      <c r="K1700" s="26">
        <f>IF(TRIM(Applications!J1700)="","",IFERROR(LOOKUP(2,1/ISNUMBER(SEARCH($R$2:$R$25,Applications!J1700)),$S$2:$S$25),""))</f>
        <v/>
      </c>
      <c r="L1700" s="26">
        <f>IF(K1700="","",IF(COUNTIF(K$2:K1700,K1700)=1,COUNTIF(K$2:K$2000,K1700)+(2001-ROW())/100000,""))</f>
        <v/>
      </c>
      <c r="M1700" s="26">
        <f>IF(TRIM(Applications!D1700)="","",TRIM(LEFT(TRIM(Applications!D1700),FIND(",",TRIM(Applications!D1700)&amp;",")-1)))</f>
        <v/>
      </c>
      <c r="N1700" s="26">
        <f>IF(M1700="","",IF(LEN(TRIM(LEFT(TRIM(MID(TRIM(Applications!D1700),FIND(",",TRIM(Applications!D1700)&amp;",")+1,200)),FIND(",",TRIM(MID(TRIM(Applications!D1700),FIND(",",TRIM(Applications!D1700)&amp;",")+1,200))&amp;",")-1)))=2,UPPER(TRIM(LEFT(TRIM(MID(TRIM(Applications!D1700),FIND(",",TRIM(Applications!D1700)&amp;",")+1,200)),FIND(",",TRIM(MID(TRIM(Applications!D1700),FIND(",",TRIM(Applications!D1700)&amp;",")+1,200))&amp;",")-1))),IFERROR(VLOOKUP(LOWER(TRIM(LEFT(TRIM(MID(TRIM(Applications!D1700),FIND(",",TRIM(Applications!D1700)&amp;",")+1,200)),FIND(",",TRIM(MID(TRIM(Applications!D1700),FIND(",",TRIM(Applications!D1700)&amp;",")+1,200))&amp;",")-1))),$U$2:$V$67,2,FALSE),"")))</f>
        <v/>
      </c>
      <c r="O1700" s="26">
        <f>IF(M1700="","",IF(N1700="",M1700,M1700&amp;", "&amp;N1700))</f>
        <v/>
      </c>
      <c r="P1700" s="26">
        <f>IF(O1700="","",IF(COUNTIF(O$2:O1700,O1700)=1,COUNTIF(O$2:O$2000,O1700)+(2001-ROW())/100000,""))</f>
        <v/>
      </c>
    </row>
    <row r="1701">
      <c r="A1701" s="26">
        <f>IF(AND(ISNUMBER(Applications!A1701),ISNUMBER(Applications!M1701),OR(UPPER(TRIM(Applications!I1701))="INTERVIEWING",UPPER(TRIM(Applications!I1701))="REJECTED",UPPER(TRIM(Applications!I1701))="OFFER")),IF(Applications!M1701&gt;=Applications!A1701,Applications!M1701-Applications!A1701,""),"")</f>
        <v/>
      </c>
      <c r="B1701" s="26">
        <f>IF(AND(D1701=1,ISNUMBER(Applications!A1701)),WEEKDAY(Applications!A1701),"")</f>
        <v/>
      </c>
      <c r="C1701" s="27">
        <f>IF(AND(D1701=1,ISNUMBER(Applications!A1701)),Applications!A1701-WEEKDAY(Applications!A1701,3),"")</f>
        <v/>
      </c>
      <c r="D1701" s="26">
        <f>IF(OR(UPPER(TRIM(Applications!I1701))="APPLIED",UPPER(TRIM(Applications!I1701))="INTERVIEWING",UPPER(TRIM(Applications!I1701))="REJECTED",UPPER(TRIM(Applications!I1701))="OFFER"),1,0)</f>
        <v/>
      </c>
      <c r="E1701" s="26">
        <f>IF(AND(ISNUMBER(Applications!M1701),OR(N(Applications!O1701)&gt;0,UPPER(TRIM(Applications!I1701))="INTERVIEWING",UPPER(TRIM(Applications!I1701))="OFFER")),Applications!M1701-WEEKDAY(Applications!M1701,3),"")</f>
        <v/>
      </c>
      <c r="F1701" s="26">
        <f>IF(AND(UPPER(TRIM(Applications!I1701))="SKIPPED",ISNUMBER(Applications!A1701)),Applications!A1701-WEEKDAY(Applications!A1701,3),"")</f>
        <v/>
      </c>
      <c r="G1701" s="26">
        <f>IF(AND(UPPER(TRIM(Applications!I1701))="BOOKMARKED",ISNUMBER(Applications!A1701)),Applications!A1701-WEEKDAY(Applications!A1701,3),"")</f>
        <v/>
      </c>
      <c r="H1701" s="26">
        <f>IF(AND(UPPER(TRIM(Applications!I1701))="NOT APPLIED",ISNUMBER(Applications!A1701)),Applications!A1701-WEEKDAY(Applications!A1701,3),"")</f>
        <v/>
      </c>
      <c r="I1701" s="26">
        <f>IF(AND(UPPER(TRIM(Applications!I1701))="REJECTED",ISNUMBER(Applications!M1701)),Applications!M1701-WEEKDAY(Applications!M1701,3),"")</f>
        <v/>
      </c>
      <c r="J1701" s="26">
        <f>IF(AND(UPPER(TRIM(Applications!I1701))="OFFER",ISNUMBER(Applications!M1701)),Applications!M1701-WEEKDAY(Applications!M1701,3),"")</f>
        <v/>
      </c>
      <c r="K1701" s="26">
        <f>IF(TRIM(Applications!J1701)="","",IFERROR(LOOKUP(2,1/ISNUMBER(SEARCH($R$2:$R$25,Applications!J1701)),$S$2:$S$25),""))</f>
        <v/>
      </c>
      <c r="L1701" s="26">
        <f>IF(K1701="","",IF(COUNTIF(K$2:K1701,K1701)=1,COUNTIF(K$2:K$2000,K1701)+(2001-ROW())/100000,""))</f>
        <v/>
      </c>
      <c r="M1701" s="26">
        <f>IF(TRIM(Applications!D1701)="","",TRIM(LEFT(TRIM(Applications!D1701),FIND(",",TRIM(Applications!D1701)&amp;",")-1)))</f>
        <v/>
      </c>
      <c r="N1701" s="26">
        <f>IF(M1701="","",IF(LEN(TRIM(LEFT(TRIM(MID(TRIM(Applications!D1701),FIND(",",TRIM(Applications!D1701)&amp;",")+1,200)),FIND(",",TRIM(MID(TRIM(Applications!D1701),FIND(",",TRIM(Applications!D1701)&amp;",")+1,200))&amp;",")-1)))=2,UPPER(TRIM(LEFT(TRIM(MID(TRIM(Applications!D1701),FIND(",",TRIM(Applications!D1701)&amp;",")+1,200)),FIND(",",TRIM(MID(TRIM(Applications!D1701),FIND(",",TRIM(Applications!D1701)&amp;",")+1,200))&amp;",")-1))),IFERROR(VLOOKUP(LOWER(TRIM(LEFT(TRIM(MID(TRIM(Applications!D1701),FIND(",",TRIM(Applications!D1701)&amp;",")+1,200)),FIND(",",TRIM(MID(TRIM(Applications!D1701),FIND(",",TRIM(Applications!D1701)&amp;",")+1,200))&amp;",")-1))),$U$2:$V$67,2,FALSE),"")))</f>
        <v/>
      </c>
      <c r="O1701" s="26">
        <f>IF(M1701="","",IF(N1701="",M1701,M1701&amp;", "&amp;N1701))</f>
        <v/>
      </c>
      <c r="P1701" s="26">
        <f>IF(O1701="","",IF(COUNTIF(O$2:O1701,O1701)=1,COUNTIF(O$2:O$2000,O1701)+(2001-ROW())/100000,""))</f>
        <v/>
      </c>
    </row>
    <row r="1702">
      <c r="A1702" s="26">
        <f>IF(AND(ISNUMBER(Applications!A1702),ISNUMBER(Applications!M1702),OR(UPPER(TRIM(Applications!I1702))="INTERVIEWING",UPPER(TRIM(Applications!I1702))="REJECTED",UPPER(TRIM(Applications!I1702))="OFFER")),IF(Applications!M1702&gt;=Applications!A1702,Applications!M1702-Applications!A1702,""),"")</f>
        <v/>
      </c>
      <c r="B1702" s="26">
        <f>IF(AND(D1702=1,ISNUMBER(Applications!A1702)),WEEKDAY(Applications!A1702),"")</f>
        <v/>
      </c>
      <c r="C1702" s="27">
        <f>IF(AND(D1702=1,ISNUMBER(Applications!A1702)),Applications!A1702-WEEKDAY(Applications!A1702,3),"")</f>
        <v/>
      </c>
      <c r="D1702" s="26">
        <f>IF(OR(UPPER(TRIM(Applications!I1702))="APPLIED",UPPER(TRIM(Applications!I1702))="INTERVIEWING",UPPER(TRIM(Applications!I1702))="REJECTED",UPPER(TRIM(Applications!I1702))="OFFER"),1,0)</f>
        <v/>
      </c>
      <c r="E1702" s="26">
        <f>IF(AND(ISNUMBER(Applications!M1702),OR(N(Applications!O1702)&gt;0,UPPER(TRIM(Applications!I1702))="INTERVIEWING",UPPER(TRIM(Applications!I1702))="OFFER")),Applications!M1702-WEEKDAY(Applications!M1702,3),"")</f>
        <v/>
      </c>
      <c r="F1702" s="26">
        <f>IF(AND(UPPER(TRIM(Applications!I1702))="SKIPPED",ISNUMBER(Applications!A1702)),Applications!A1702-WEEKDAY(Applications!A1702,3),"")</f>
        <v/>
      </c>
      <c r="G1702" s="26">
        <f>IF(AND(UPPER(TRIM(Applications!I1702))="BOOKMARKED",ISNUMBER(Applications!A1702)),Applications!A1702-WEEKDAY(Applications!A1702,3),"")</f>
        <v/>
      </c>
      <c r="H1702" s="26">
        <f>IF(AND(UPPER(TRIM(Applications!I1702))="NOT APPLIED",ISNUMBER(Applications!A1702)),Applications!A1702-WEEKDAY(Applications!A1702,3),"")</f>
        <v/>
      </c>
      <c r="I1702" s="26">
        <f>IF(AND(UPPER(TRIM(Applications!I1702))="REJECTED",ISNUMBER(Applications!M1702)),Applications!M1702-WEEKDAY(Applications!M1702,3),"")</f>
        <v/>
      </c>
      <c r="J1702" s="26">
        <f>IF(AND(UPPER(TRIM(Applications!I1702))="OFFER",ISNUMBER(Applications!M1702)),Applications!M1702-WEEKDAY(Applications!M1702,3),"")</f>
        <v/>
      </c>
      <c r="K1702" s="26">
        <f>IF(TRIM(Applications!J1702)="","",IFERROR(LOOKUP(2,1/ISNUMBER(SEARCH($R$2:$R$25,Applications!J1702)),$S$2:$S$25),""))</f>
        <v/>
      </c>
      <c r="L1702" s="26">
        <f>IF(K1702="","",IF(COUNTIF(K$2:K1702,K1702)=1,COUNTIF(K$2:K$2000,K1702)+(2001-ROW())/100000,""))</f>
        <v/>
      </c>
      <c r="M1702" s="26">
        <f>IF(TRIM(Applications!D1702)="","",TRIM(LEFT(TRIM(Applications!D1702),FIND(",",TRIM(Applications!D1702)&amp;",")-1)))</f>
        <v/>
      </c>
      <c r="N1702" s="26">
        <f>IF(M1702="","",IF(LEN(TRIM(LEFT(TRIM(MID(TRIM(Applications!D1702),FIND(",",TRIM(Applications!D1702)&amp;",")+1,200)),FIND(",",TRIM(MID(TRIM(Applications!D1702),FIND(",",TRIM(Applications!D1702)&amp;",")+1,200))&amp;",")-1)))=2,UPPER(TRIM(LEFT(TRIM(MID(TRIM(Applications!D1702),FIND(",",TRIM(Applications!D1702)&amp;",")+1,200)),FIND(",",TRIM(MID(TRIM(Applications!D1702),FIND(",",TRIM(Applications!D1702)&amp;",")+1,200))&amp;",")-1))),IFERROR(VLOOKUP(LOWER(TRIM(LEFT(TRIM(MID(TRIM(Applications!D1702),FIND(",",TRIM(Applications!D1702)&amp;",")+1,200)),FIND(",",TRIM(MID(TRIM(Applications!D1702),FIND(",",TRIM(Applications!D1702)&amp;",")+1,200))&amp;",")-1))),$U$2:$V$67,2,FALSE),"")))</f>
        <v/>
      </c>
      <c r="O1702" s="26">
        <f>IF(M1702="","",IF(N1702="",M1702,M1702&amp;", "&amp;N1702))</f>
        <v/>
      </c>
      <c r="P1702" s="26">
        <f>IF(O1702="","",IF(COUNTIF(O$2:O1702,O1702)=1,COUNTIF(O$2:O$2000,O1702)+(2001-ROW())/100000,""))</f>
        <v/>
      </c>
    </row>
    <row r="1703">
      <c r="A1703" s="26">
        <f>IF(AND(ISNUMBER(Applications!A1703),ISNUMBER(Applications!M1703),OR(UPPER(TRIM(Applications!I1703))="INTERVIEWING",UPPER(TRIM(Applications!I1703))="REJECTED",UPPER(TRIM(Applications!I1703))="OFFER")),IF(Applications!M1703&gt;=Applications!A1703,Applications!M1703-Applications!A1703,""),"")</f>
        <v/>
      </c>
      <c r="B1703" s="26">
        <f>IF(AND(D1703=1,ISNUMBER(Applications!A1703)),WEEKDAY(Applications!A1703),"")</f>
        <v/>
      </c>
      <c r="C1703" s="27">
        <f>IF(AND(D1703=1,ISNUMBER(Applications!A1703)),Applications!A1703-WEEKDAY(Applications!A1703,3),"")</f>
        <v/>
      </c>
      <c r="D1703" s="26">
        <f>IF(OR(UPPER(TRIM(Applications!I1703))="APPLIED",UPPER(TRIM(Applications!I1703))="INTERVIEWING",UPPER(TRIM(Applications!I1703))="REJECTED",UPPER(TRIM(Applications!I1703))="OFFER"),1,0)</f>
        <v/>
      </c>
      <c r="E1703" s="26">
        <f>IF(AND(ISNUMBER(Applications!M1703),OR(N(Applications!O1703)&gt;0,UPPER(TRIM(Applications!I1703))="INTERVIEWING",UPPER(TRIM(Applications!I1703))="OFFER")),Applications!M1703-WEEKDAY(Applications!M1703,3),"")</f>
        <v/>
      </c>
      <c r="F1703" s="26">
        <f>IF(AND(UPPER(TRIM(Applications!I1703))="SKIPPED",ISNUMBER(Applications!A1703)),Applications!A1703-WEEKDAY(Applications!A1703,3),"")</f>
        <v/>
      </c>
      <c r="G1703" s="26">
        <f>IF(AND(UPPER(TRIM(Applications!I1703))="BOOKMARKED",ISNUMBER(Applications!A1703)),Applications!A1703-WEEKDAY(Applications!A1703,3),"")</f>
        <v/>
      </c>
      <c r="H1703" s="26">
        <f>IF(AND(UPPER(TRIM(Applications!I1703))="NOT APPLIED",ISNUMBER(Applications!A1703)),Applications!A1703-WEEKDAY(Applications!A1703,3),"")</f>
        <v/>
      </c>
      <c r="I1703" s="26">
        <f>IF(AND(UPPER(TRIM(Applications!I1703))="REJECTED",ISNUMBER(Applications!M1703)),Applications!M1703-WEEKDAY(Applications!M1703,3),"")</f>
        <v/>
      </c>
      <c r="J1703" s="26">
        <f>IF(AND(UPPER(TRIM(Applications!I1703))="OFFER",ISNUMBER(Applications!M1703)),Applications!M1703-WEEKDAY(Applications!M1703,3),"")</f>
        <v/>
      </c>
      <c r="K1703" s="26">
        <f>IF(TRIM(Applications!J1703)="","",IFERROR(LOOKUP(2,1/ISNUMBER(SEARCH($R$2:$R$25,Applications!J1703)),$S$2:$S$25),""))</f>
        <v/>
      </c>
      <c r="L1703" s="26">
        <f>IF(K1703="","",IF(COUNTIF(K$2:K1703,K1703)=1,COUNTIF(K$2:K$2000,K1703)+(2001-ROW())/100000,""))</f>
        <v/>
      </c>
      <c r="M1703" s="26">
        <f>IF(TRIM(Applications!D1703)="","",TRIM(LEFT(TRIM(Applications!D1703),FIND(",",TRIM(Applications!D1703)&amp;",")-1)))</f>
        <v/>
      </c>
      <c r="N1703" s="26">
        <f>IF(M1703="","",IF(LEN(TRIM(LEFT(TRIM(MID(TRIM(Applications!D1703),FIND(",",TRIM(Applications!D1703)&amp;",")+1,200)),FIND(",",TRIM(MID(TRIM(Applications!D1703),FIND(",",TRIM(Applications!D1703)&amp;",")+1,200))&amp;",")-1)))=2,UPPER(TRIM(LEFT(TRIM(MID(TRIM(Applications!D1703),FIND(",",TRIM(Applications!D1703)&amp;",")+1,200)),FIND(",",TRIM(MID(TRIM(Applications!D1703),FIND(",",TRIM(Applications!D1703)&amp;",")+1,200))&amp;",")-1))),IFERROR(VLOOKUP(LOWER(TRIM(LEFT(TRIM(MID(TRIM(Applications!D1703),FIND(",",TRIM(Applications!D1703)&amp;",")+1,200)),FIND(",",TRIM(MID(TRIM(Applications!D1703),FIND(",",TRIM(Applications!D1703)&amp;",")+1,200))&amp;",")-1))),$U$2:$V$67,2,FALSE),"")))</f>
        <v/>
      </c>
      <c r="O1703" s="26">
        <f>IF(M1703="","",IF(N1703="",M1703,M1703&amp;", "&amp;N1703))</f>
        <v/>
      </c>
      <c r="P1703" s="26">
        <f>IF(O1703="","",IF(COUNTIF(O$2:O1703,O1703)=1,COUNTIF(O$2:O$2000,O1703)+(2001-ROW())/100000,""))</f>
        <v/>
      </c>
    </row>
    <row r="1704">
      <c r="A1704" s="26">
        <f>IF(AND(ISNUMBER(Applications!A1704),ISNUMBER(Applications!M1704),OR(UPPER(TRIM(Applications!I1704))="INTERVIEWING",UPPER(TRIM(Applications!I1704))="REJECTED",UPPER(TRIM(Applications!I1704))="OFFER")),IF(Applications!M1704&gt;=Applications!A1704,Applications!M1704-Applications!A1704,""),"")</f>
        <v/>
      </c>
      <c r="B1704" s="26">
        <f>IF(AND(D1704=1,ISNUMBER(Applications!A1704)),WEEKDAY(Applications!A1704),"")</f>
        <v/>
      </c>
      <c r="C1704" s="27">
        <f>IF(AND(D1704=1,ISNUMBER(Applications!A1704)),Applications!A1704-WEEKDAY(Applications!A1704,3),"")</f>
        <v/>
      </c>
      <c r="D1704" s="26">
        <f>IF(OR(UPPER(TRIM(Applications!I1704))="APPLIED",UPPER(TRIM(Applications!I1704))="INTERVIEWING",UPPER(TRIM(Applications!I1704))="REJECTED",UPPER(TRIM(Applications!I1704))="OFFER"),1,0)</f>
        <v/>
      </c>
      <c r="E1704" s="26">
        <f>IF(AND(ISNUMBER(Applications!M1704),OR(N(Applications!O1704)&gt;0,UPPER(TRIM(Applications!I1704))="INTERVIEWING",UPPER(TRIM(Applications!I1704))="OFFER")),Applications!M1704-WEEKDAY(Applications!M1704,3),"")</f>
        <v/>
      </c>
      <c r="F1704" s="26">
        <f>IF(AND(UPPER(TRIM(Applications!I1704))="SKIPPED",ISNUMBER(Applications!A1704)),Applications!A1704-WEEKDAY(Applications!A1704,3),"")</f>
        <v/>
      </c>
      <c r="G1704" s="26">
        <f>IF(AND(UPPER(TRIM(Applications!I1704))="BOOKMARKED",ISNUMBER(Applications!A1704)),Applications!A1704-WEEKDAY(Applications!A1704,3),"")</f>
        <v/>
      </c>
      <c r="H1704" s="26">
        <f>IF(AND(UPPER(TRIM(Applications!I1704))="NOT APPLIED",ISNUMBER(Applications!A1704)),Applications!A1704-WEEKDAY(Applications!A1704,3),"")</f>
        <v/>
      </c>
      <c r="I1704" s="26">
        <f>IF(AND(UPPER(TRIM(Applications!I1704))="REJECTED",ISNUMBER(Applications!M1704)),Applications!M1704-WEEKDAY(Applications!M1704,3),"")</f>
        <v/>
      </c>
      <c r="J1704" s="26">
        <f>IF(AND(UPPER(TRIM(Applications!I1704))="OFFER",ISNUMBER(Applications!M1704)),Applications!M1704-WEEKDAY(Applications!M1704,3),"")</f>
        <v/>
      </c>
      <c r="K1704" s="26">
        <f>IF(TRIM(Applications!J1704)="","",IFERROR(LOOKUP(2,1/ISNUMBER(SEARCH($R$2:$R$25,Applications!J1704)),$S$2:$S$25),""))</f>
        <v/>
      </c>
      <c r="L1704" s="26">
        <f>IF(K1704="","",IF(COUNTIF(K$2:K1704,K1704)=1,COUNTIF(K$2:K$2000,K1704)+(2001-ROW())/100000,""))</f>
        <v/>
      </c>
      <c r="M1704" s="26">
        <f>IF(TRIM(Applications!D1704)="","",TRIM(LEFT(TRIM(Applications!D1704),FIND(",",TRIM(Applications!D1704)&amp;",")-1)))</f>
        <v/>
      </c>
      <c r="N1704" s="26">
        <f>IF(M1704="","",IF(LEN(TRIM(LEFT(TRIM(MID(TRIM(Applications!D1704),FIND(",",TRIM(Applications!D1704)&amp;",")+1,200)),FIND(",",TRIM(MID(TRIM(Applications!D1704),FIND(",",TRIM(Applications!D1704)&amp;",")+1,200))&amp;",")-1)))=2,UPPER(TRIM(LEFT(TRIM(MID(TRIM(Applications!D1704),FIND(",",TRIM(Applications!D1704)&amp;",")+1,200)),FIND(",",TRIM(MID(TRIM(Applications!D1704),FIND(",",TRIM(Applications!D1704)&amp;",")+1,200))&amp;",")-1))),IFERROR(VLOOKUP(LOWER(TRIM(LEFT(TRIM(MID(TRIM(Applications!D1704),FIND(",",TRIM(Applications!D1704)&amp;",")+1,200)),FIND(",",TRIM(MID(TRIM(Applications!D1704),FIND(",",TRIM(Applications!D1704)&amp;",")+1,200))&amp;",")-1))),$U$2:$V$67,2,FALSE),"")))</f>
        <v/>
      </c>
      <c r="O1704" s="26">
        <f>IF(M1704="","",IF(N1704="",M1704,M1704&amp;", "&amp;N1704))</f>
        <v/>
      </c>
      <c r="P1704" s="26">
        <f>IF(O1704="","",IF(COUNTIF(O$2:O1704,O1704)=1,COUNTIF(O$2:O$2000,O1704)+(2001-ROW())/100000,""))</f>
        <v/>
      </c>
    </row>
    <row r="1705">
      <c r="A1705" s="26">
        <f>IF(AND(ISNUMBER(Applications!A1705),ISNUMBER(Applications!M1705),OR(UPPER(TRIM(Applications!I1705))="INTERVIEWING",UPPER(TRIM(Applications!I1705))="REJECTED",UPPER(TRIM(Applications!I1705))="OFFER")),IF(Applications!M1705&gt;=Applications!A1705,Applications!M1705-Applications!A1705,""),"")</f>
        <v/>
      </c>
      <c r="B1705" s="26">
        <f>IF(AND(D1705=1,ISNUMBER(Applications!A1705)),WEEKDAY(Applications!A1705),"")</f>
        <v/>
      </c>
      <c r="C1705" s="27">
        <f>IF(AND(D1705=1,ISNUMBER(Applications!A1705)),Applications!A1705-WEEKDAY(Applications!A1705,3),"")</f>
        <v/>
      </c>
      <c r="D1705" s="26">
        <f>IF(OR(UPPER(TRIM(Applications!I1705))="APPLIED",UPPER(TRIM(Applications!I1705))="INTERVIEWING",UPPER(TRIM(Applications!I1705))="REJECTED",UPPER(TRIM(Applications!I1705))="OFFER"),1,0)</f>
        <v/>
      </c>
      <c r="E1705" s="26">
        <f>IF(AND(ISNUMBER(Applications!M1705),OR(N(Applications!O1705)&gt;0,UPPER(TRIM(Applications!I1705))="INTERVIEWING",UPPER(TRIM(Applications!I1705))="OFFER")),Applications!M1705-WEEKDAY(Applications!M1705,3),"")</f>
        <v/>
      </c>
      <c r="F1705" s="26">
        <f>IF(AND(UPPER(TRIM(Applications!I1705))="SKIPPED",ISNUMBER(Applications!A1705)),Applications!A1705-WEEKDAY(Applications!A1705,3),"")</f>
        <v/>
      </c>
      <c r="G1705" s="26">
        <f>IF(AND(UPPER(TRIM(Applications!I1705))="BOOKMARKED",ISNUMBER(Applications!A1705)),Applications!A1705-WEEKDAY(Applications!A1705,3),"")</f>
        <v/>
      </c>
      <c r="H1705" s="26">
        <f>IF(AND(UPPER(TRIM(Applications!I1705))="NOT APPLIED",ISNUMBER(Applications!A1705)),Applications!A1705-WEEKDAY(Applications!A1705,3),"")</f>
        <v/>
      </c>
      <c r="I1705" s="26">
        <f>IF(AND(UPPER(TRIM(Applications!I1705))="REJECTED",ISNUMBER(Applications!M1705)),Applications!M1705-WEEKDAY(Applications!M1705,3),"")</f>
        <v/>
      </c>
      <c r="J1705" s="26">
        <f>IF(AND(UPPER(TRIM(Applications!I1705))="OFFER",ISNUMBER(Applications!M1705)),Applications!M1705-WEEKDAY(Applications!M1705,3),"")</f>
        <v/>
      </c>
      <c r="K1705" s="26">
        <f>IF(TRIM(Applications!J1705)="","",IFERROR(LOOKUP(2,1/ISNUMBER(SEARCH($R$2:$R$25,Applications!J1705)),$S$2:$S$25),""))</f>
        <v/>
      </c>
      <c r="L1705" s="26">
        <f>IF(K1705="","",IF(COUNTIF(K$2:K1705,K1705)=1,COUNTIF(K$2:K$2000,K1705)+(2001-ROW())/100000,""))</f>
        <v/>
      </c>
      <c r="M1705" s="26">
        <f>IF(TRIM(Applications!D1705)="","",TRIM(LEFT(TRIM(Applications!D1705),FIND(",",TRIM(Applications!D1705)&amp;",")-1)))</f>
        <v/>
      </c>
      <c r="N1705" s="26">
        <f>IF(M1705="","",IF(LEN(TRIM(LEFT(TRIM(MID(TRIM(Applications!D1705),FIND(",",TRIM(Applications!D1705)&amp;",")+1,200)),FIND(",",TRIM(MID(TRIM(Applications!D1705),FIND(",",TRIM(Applications!D1705)&amp;",")+1,200))&amp;",")-1)))=2,UPPER(TRIM(LEFT(TRIM(MID(TRIM(Applications!D1705),FIND(",",TRIM(Applications!D1705)&amp;",")+1,200)),FIND(",",TRIM(MID(TRIM(Applications!D1705),FIND(",",TRIM(Applications!D1705)&amp;",")+1,200))&amp;",")-1))),IFERROR(VLOOKUP(LOWER(TRIM(LEFT(TRIM(MID(TRIM(Applications!D1705),FIND(",",TRIM(Applications!D1705)&amp;",")+1,200)),FIND(",",TRIM(MID(TRIM(Applications!D1705),FIND(",",TRIM(Applications!D1705)&amp;",")+1,200))&amp;",")-1))),$U$2:$V$67,2,FALSE),"")))</f>
        <v/>
      </c>
      <c r="O1705" s="26">
        <f>IF(M1705="","",IF(N1705="",M1705,M1705&amp;", "&amp;N1705))</f>
        <v/>
      </c>
      <c r="P1705" s="26">
        <f>IF(O1705="","",IF(COUNTIF(O$2:O1705,O1705)=1,COUNTIF(O$2:O$2000,O1705)+(2001-ROW())/100000,""))</f>
        <v/>
      </c>
    </row>
    <row r="1706">
      <c r="A1706" s="26">
        <f>IF(AND(ISNUMBER(Applications!A1706),ISNUMBER(Applications!M1706),OR(UPPER(TRIM(Applications!I1706))="INTERVIEWING",UPPER(TRIM(Applications!I1706))="REJECTED",UPPER(TRIM(Applications!I1706))="OFFER")),IF(Applications!M1706&gt;=Applications!A1706,Applications!M1706-Applications!A1706,""),"")</f>
        <v/>
      </c>
      <c r="B1706" s="26">
        <f>IF(AND(D1706=1,ISNUMBER(Applications!A1706)),WEEKDAY(Applications!A1706),"")</f>
        <v/>
      </c>
      <c r="C1706" s="27">
        <f>IF(AND(D1706=1,ISNUMBER(Applications!A1706)),Applications!A1706-WEEKDAY(Applications!A1706,3),"")</f>
        <v/>
      </c>
      <c r="D1706" s="26">
        <f>IF(OR(UPPER(TRIM(Applications!I1706))="APPLIED",UPPER(TRIM(Applications!I1706))="INTERVIEWING",UPPER(TRIM(Applications!I1706))="REJECTED",UPPER(TRIM(Applications!I1706))="OFFER"),1,0)</f>
        <v/>
      </c>
      <c r="E1706" s="26">
        <f>IF(AND(ISNUMBER(Applications!M1706),OR(N(Applications!O1706)&gt;0,UPPER(TRIM(Applications!I1706))="INTERVIEWING",UPPER(TRIM(Applications!I1706))="OFFER")),Applications!M1706-WEEKDAY(Applications!M1706,3),"")</f>
        <v/>
      </c>
      <c r="F1706" s="26">
        <f>IF(AND(UPPER(TRIM(Applications!I1706))="SKIPPED",ISNUMBER(Applications!A1706)),Applications!A1706-WEEKDAY(Applications!A1706,3),"")</f>
        <v/>
      </c>
      <c r="G1706" s="26">
        <f>IF(AND(UPPER(TRIM(Applications!I1706))="BOOKMARKED",ISNUMBER(Applications!A1706)),Applications!A1706-WEEKDAY(Applications!A1706,3),"")</f>
        <v/>
      </c>
      <c r="H1706" s="26">
        <f>IF(AND(UPPER(TRIM(Applications!I1706))="NOT APPLIED",ISNUMBER(Applications!A1706)),Applications!A1706-WEEKDAY(Applications!A1706,3),"")</f>
        <v/>
      </c>
      <c r="I1706" s="26">
        <f>IF(AND(UPPER(TRIM(Applications!I1706))="REJECTED",ISNUMBER(Applications!M1706)),Applications!M1706-WEEKDAY(Applications!M1706,3),"")</f>
        <v/>
      </c>
      <c r="J1706" s="26">
        <f>IF(AND(UPPER(TRIM(Applications!I1706))="OFFER",ISNUMBER(Applications!M1706)),Applications!M1706-WEEKDAY(Applications!M1706,3),"")</f>
        <v/>
      </c>
      <c r="K1706" s="26">
        <f>IF(TRIM(Applications!J1706)="","",IFERROR(LOOKUP(2,1/ISNUMBER(SEARCH($R$2:$R$25,Applications!J1706)),$S$2:$S$25),""))</f>
        <v/>
      </c>
      <c r="L1706" s="26">
        <f>IF(K1706="","",IF(COUNTIF(K$2:K1706,K1706)=1,COUNTIF(K$2:K$2000,K1706)+(2001-ROW())/100000,""))</f>
        <v/>
      </c>
      <c r="M1706" s="26">
        <f>IF(TRIM(Applications!D1706)="","",TRIM(LEFT(TRIM(Applications!D1706),FIND(",",TRIM(Applications!D1706)&amp;",")-1)))</f>
        <v/>
      </c>
      <c r="N1706" s="26">
        <f>IF(M1706="","",IF(LEN(TRIM(LEFT(TRIM(MID(TRIM(Applications!D1706),FIND(",",TRIM(Applications!D1706)&amp;",")+1,200)),FIND(",",TRIM(MID(TRIM(Applications!D1706),FIND(",",TRIM(Applications!D1706)&amp;",")+1,200))&amp;",")-1)))=2,UPPER(TRIM(LEFT(TRIM(MID(TRIM(Applications!D1706),FIND(",",TRIM(Applications!D1706)&amp;",")+1,200)),FIND(",",TRIM(MID(TRIM(Applications!D1706),FIND(",",TRIM(Applications!D1706)&amp;",")+1,200))&amp;",")-1))),IFERROR(VLOOKUP(LOWER(TRIM(LEFT(TRIM(MID(TRIM(Applications!D1706),FIND(",",TRIM(Applications!D1706)&amp;",")+1,200)),FIND(",",TRIM(MID(TRIM(Applications!D1706),FIND(",",TRIM(Applications!D1706)&amp;",")+1,200))&amp;",")-1))),$U$2:$V$67,2,FALSE),"")))</f>
        <v/>
      </c>
      <c r="O1706" s="26">
        <f>IF(M1706="","",IF(N1706="",M1706,M1706&amp;", "&amp;N1706))</f>
        <v/>
      </c>
      <c r="P1706" s="26">
        <f>IF(O1706="","",IF(COUNTIF(O$2:O1706,O1706)=1,COUNTIF(O$2:O$2000,O1706)+(2001-ROW())/100000,""))</f>
        <v/>
      </c>
    </row>
    <row r="1707">
      <c r="A1707" s="26">
        <f>IF(AND(ISNUMBER(Applications!A1707),ISNUMBER(Applications!M1707),OR(UPPER(TRIM(Applications!I1707))="INTERVIEWING",UPPER(TRIM(Applications!I1707))="REJECTED",UPPER(TRIM(Applications!I1707))="OFFER")),IF(Applications!M1707&gt;=Applications!A1707,Applications!M1707-Applications!A1707,""),"")</f>
        <v/>
      </c>
      <c r="B1707" s="26">
        <f>IF(AND(D1707=1,ISNUMBER(Applications!A1707)),WEEKDAY(Applications!A1707),"")</f>
        <v/>
      </c>
      <c r="C1707" s="27">
        <f>IF(AND(D1707=1,ISNUMBER(Applications!A1707)),Applications!A1707-WEEKDAY(Applications!A1707,3),"")</f>
        <v/>
      </c>
      <c r="D1707" s="26">
        <f>IF(OR(UPPER(TRIM(Applications!I1707))="APPLIED",UPPER(TRIM(Applications!I1707))="INTERVIEWING",UPPER(TRIM(Applications!I1707))="REJECTED",UPPER(TRIM(Applications!I1707))="OFFER"),1,0)</f>
        <v/>
      </c>
      <c r="E1707" s="26">
        <f>IF(AND(ISNUMBER(Applications!M1707),OR(N(Applications!O1707)&gt;0,UPPER(TRIM(Applications!I1707))="INTERVIEWING",UPPER(TRIM(Applications!I1707))="OFFER")),Applications!M1707-WEEKDAY(Applications!M1707,3),"")</f>
        <v/>
      </c>
      <c r="F1707" s="26">
        <f>IF(AND(UPPER(TRIM(Applications!I1707))="SKIPPED",ISNUMBER(Applications!A1707)),Applications!A1707-WEEKDAY(Applications!A1707,3),"")</f>
        <v/>
      </c>
      <c r="G1707" s="26">
        <f>IF(AND(UPPER(TRIM(Applications!I1707))="BOOKMARKED",ISNUMBER(Applications!A1707)),Applications!A1707-WEEKDAY(Applications!A1707,3),"")</f>
        <v/>
      </c>
      <c r="H1707" s="26">
        <f>IF(AND(UPPER(TRIM(Applications!I1707))="NOT APPLIED",ISNUMBER(Applications!A1707)),Applications!A1707-WEEKDAY(Applications!A1707,3),"")</f>
        <v/>
      </c>
      <c r="I1707" s="26">
        <f>IF(AND(UPPER(TRIM(Applications!I1707))="REJECTED",ISNUMBER(Applications!M1707)),Applications!M1707-WEEKDAY(Applications!M1707,3),"")</f>
        <v/>
      </c>
      <c r="J1707" s="26">
        <f>IF(AND(UPPER(TRIM(Applications!I1707))="OFFER",ISNUMBER(Applications!M1707)),Applications!M1707-WEEKDAY(Applications!M1707,3),"")</f>
        <v/>
      </c>
      <c r="K1707" s="26">
        <f>IF(TRIM(Applications!J1707)="","",IFERROR(LOOKUP(2,1/ISNUMBER(SEARCH($R$2:$R$25,Applications!J1707)),$S$2:$S$25),""))</f>
        <v/>
      </c>
      <c r="L1707" s="26">
        <f>IF(K1707="","",IF(COUNTIF(K$2:K1707,K1707)=1,COUNTIF(K$2:K$2000,K1707)+(2001-ROW())/100000,""))</f>
        <v/>
      </c>
      <c r="M1707" s="26">
        <f>IF(TRIM(Applications!D1707)="","",TRIM(LEFT(TRIM(Applications!D1707),FIND(",",TRIM(Applications!D1707)&amp;",")-1)))</f>
        <v/>
      </c>
      <c r="N1707" s="26">
        <f>IF(M1707="","",IF(LEN(TRIM(LEFT(TRIM(MID(TRIM(Applications!D1707),FIND(",",TRIM(Applications!D1707)&amp;",")+1,200)),FIND(",",TRIM(MID(TRIM(Applications!D1707),FIND(",",TRIM(Applications!D1707)&amp;",")+1,200))&amp;",")-1)))=2,UPPER(TRIM(LEFT(TRIM(MID(TRIM(Applications!D1707),FIND(",",TRIM(Applications!D1707)&amp;",")+1,200)),FIND(",",TRIM(MID(TRIM(Applications!D1707),FIND(",",TRIM(Applications!D1707)&amp;",")+1,200))&amp;",")-1))),IFERROR(VLOOKUP(LOWER(TRIM(LEFT(TRIM(MID(TRIM(Applications!D1707),FIND(",",TRIM(Applications!D1707)&amp;",")+1,200)),FIND(",",TRIM(MID(TRIM(Applications!D1707),FIND(",",TRIM(Applications!D1707)&amp;",")+1,200))&amp;",")-1))),$U$2:$V$67,2,FALSE),"")))</f>
        <v/>
      </c>
      <c r="O1707" s="26">
        <f>IF(M1707="","",IF(N1707="",M1707,M1707&amp;", "&amp;N1707))</f>
        <v/>
      </c>
      <c r="P1707" s="26">
        <f>IF(O1707="","",IF(COUNTIF(O$2:O1707,O1707)=1,COUNTIF(O$2:O$2000,O1707)+(2001-ROW())/100000,""))</f>
        <v/>
      </c>
    </row>
    <row r="1708">
      <c r="A1708" s="26">
        <f>IF(AND(ISNUMBER(Applications!A1708),ISNUMBER(Applications!M1708),OR(UPPER(TRIM(Applications!I1708))="INTERVIEWING",UPPER(TRIM(Applications!I1708))="REJECTED",UPPER(TRIM(Applications!I1708))="OFFER")),IF(Applications!M1708&gt;=Applications!A1708,Applications!M1708-Applications!A1708,""),"")</f>
        <v/>
      </c>
      <c r="B1708" s="26">
        <f>IF(AND(D1708=1,ISNUMBER(Applications!A1708)),WEEKDAY(Applications!A1708),"")</f>
        <v/>
      </c>
      <c r="C1708" s="27">
        <f>IF(AND(D1708=1,ISNUMBER(Applications!A1708)),Applications!A1708-WEEKDAY(Applications!A1708,3),"")</f>
        <v/>
      </c>
      <c r="D1708" s="26">
        <f>IF(OR(UPPER(TRIM(Applications!I1708))="APPLIED",UPPER(TRIM(Applications!I1708))="INTERVIEWING",UPPER(TRIM(Applications!I1708))="REJECTED",UPPER(TRIM(Applications!I1708))="OFFER"),1,0)</f>
        <v/>
      </c>
      <c r="E1708" s="26">
        <f>IF(AND(ISNUMBER(Applications!M1708),OR(N(Applications!O1708)&gt;0,UPPER(TRIM(Applications!I1708))="INTERVIEWING",UPPER(TRIM(Applications!I1708))="OFFER")),Applications!M1708-WEEKDAY(Applications!M1708,3),"")</f>
        <v/>
      </c>
      <c r="F1708" s="26">
        <f>IF(AND(UPPER(TRIM(Applications!I1708))="SKIPPED",ISNUMBER(Applications!A1708)),Applications!A1708-WEEKDAY(Applications!A1708,3),"")</f>
        <v/>
      </c>
      <c r="G1708" s="26">
        <f>IF(AND(UPPER(TRIM(Applications!I1708))="BOOKMARKED",ISNUMBER(Applications!A1708)),Applications!A1708-WEEKDAY(Applications!A1708,3),"")</f>
        <v/>
      </c>
      <c r="H1708" s="26">
        <f>IF(AND(UPPER(TRIM(Applications!I1708))="NOT APPLIED",ISNUMBER(Applications!A1708)),Applications!A1708-WEEKDAY(Applications!A1708,3),"")</f>
        <v/>
      </c>
      <c r="I1708" s="26">
        <f>IF(AND(UPPER(TRIM(Applications!I1708))="REJECTED",ISNUMBER(Applications!M1708)),Applications!M1708-WEEKDAY(Applications!M1708,3),"")</f>
        <v/>
      </c>
      <c r="J1708" s="26">
        <f>IF(AND(UPPER(TRIM(Applications!I1708))="OFFER",ISNUMBER(Applications!M1708)),Applications!M1708-WEEKDAY(Applications!M1708,3),"")</f>
        <v/>
      </c>
      <c r="K1708" s="26">
        <f>IF(TRIM(Applications!J1708)="","",IFERROR(LOOKUP(2,1/ISNUMBER(SEARCH($R$2:$R$25,Applications!J1708)),$S$2:$S$25),""))</f>
        <v/>
      </c>
      <c r="L1708" s="26">
        <f>IF(K1708="","",IF(COUNTIF(K$2:K1708,K1708)=1,COUNTIF(K$2:K$2000,K1708)+(2001-ROW())/100000,""))</f>
        <v/>
      </c>
      <c r="M1708" s="26">
        <f>IF(TRIM(Applications!D1708)="","",TRIM(LEFT(TRIM(Applications!D1708),FIND(",",TRIM(Applications!D1708)&amp;",")-1)))</f>
        <v/>
      </c>
      <c r="N1708" s="26">
        <f>IF(M1708="","",IF(LEN(TRIM(LEFT(TRIM(MID(TRIM(Applications!D1708),FIND(",",TRIM(Applications!D1708)&amp;",")+1,200)),FIND(",",TRIM(MID(TRIM(Applications!D1708),FIND(",",TRIM(Applications!D1708)&amp;",")+1,200))&amp;",")-1)))=2,UPPER(TRIM(LEFT(TRIM(MID(TRIM(Applications!D1708),FIND(",",TRIM(Applications!D1708)&amp;",")+1,200)),FIND(",",TRIM(MID(TRIM(Applications!D1708),FIND(",",TRIM(Applications!D1708)&amp;",")+1,200))&amp;",")-1))),IFERROR(VLOOKUP(LOWER(TRIM(LEFT(TRIM(MID(TRIM(Applications!D1708),FIND(",",TRIM(Applications!D1708)&amp;",")+1,200)),FIND(",",TRIM(MID(TRIM(Applications!D1708),FIND(",",TRIM(Applications!D1708)&amp;",")+1,200))&amp;",")-1))),$U$2:$V$67,2,FALSE),"")))</f>
        <v/>
      </c>
      <c r="O1708" s="26">
        <f>IF(M1708="","",IF(N1708="",M1708,M1708&amp;", "&amp;N1708))</f>
        <v/>
      </c>
      <c r="P1708" s="26">
        <f>IF(O1708="","",IF(COUNTIF(O$2:O1708,O1708)=1,COUNTIF(O$2:O$2000,O1708)+(2001-ROW())/100000,""))</f>
        <v/>
      </c>
    </row>
    <row r="1709">
      <c r="A1709" s="26">
        <f>IF(AND(ISNUMBER(Applications!A1709),ISNUMBER(Applications!M1709),OR(UPPER(TRIM(Applications!I1709))="INTERVIEWING",UPPER(TRIM(Applications!I1709))="REJECTED",UPPER(TRIM(Applications!I1709))="OFFER")),IF(Applications!M1709&gt;=Applications!A1709,Applications!M1709-Applications!A1709,""),"")</f>
        <v/>
      </c>
      <c r="B1709" s="26">
        <f>IF(AND(D1709=1,ISNUMBER(Applications!A1709)),WEEKDAY(Applications!A1709),"")</f>
        <v/>
      </c>
      <c r="C1709" s="27">
        <f>IF(AND(D1709=1,ISNUMBER(Applications!A1709)),Applications!A1709-WEEKDAY(Applications!A1709,3),"")</f>
        <v/>
      </c>
      <c r="D1709" s="26">
        <f>IF(OR(UPPER(TRIM(Applications!I1709))="APPLIED",UPPER(TRIM(Applications!I1709))="INTERVIEWING",UPPER(TRIM(Applications!I1709))="REJECTED",UPPER(TRIM(Applications!I1709))="OFFER"),1,0)</f>
        <v/>
      </c>
      <c r="E1709" s="26">
        <f>IF(AND(ISNUMBER(Applications!M1709),OR(N(Applications!O1709)&gt;0,UPPER(TRIM(Applications!I1709))="INTERVIEWING",UPPER(TRIM(Applications!I1709))="OFFER")),Applications!M1709-WEEKDAY(Applications!M1709,3),"")</f>
        <v/>
      </c>
      <c r="F1709" s="26">
        <f>IF(AND(UPPER(TRIM(Applications!I1709))="SKIPPED",ISNUMBER(Applications!A1709)),Applications!A1709-WEEKDAY(Applications!A1709,3),"")</f>
        <v/>
      </c>
      <c r="G1709" s="26">
        <f>IF(AND(UPPER(TRIM(Applications!I1709))="BOOKMARKED",ISNUMBER(Applications!A1709)),Applications!A1709-WEEKDAY(Applications!A1709,3),"")</f>
        <v/>
      </c>
      <c r="H1709" s="26">
        <f>IF(AND(UPPER(TRIM(Applications!I1709))="NOT APPLIED",ISNUMBER(Applications!A1709)),Applications!A1709-WEEKDAY(Applications!A1709,3),"")</f>
        <v/>
      </c>
      <c r="I1709" s="26">
        <f>IF(AND(UPPER(TRIM(Applications!I1709))="REJECTED",ISNUMBER(Applications!M1709)),Applications!M1709-WEEKDAY(Applications!M1709,3),"")</f>
        <v/>
      </c>
      <c r="J1709" s="26">
        <f>IF(AND(UPPER(TRIM(Applications!I1709))="OFFER",ISNUMBER(Applications!M1709)),Applications!M1709-WEEKDAY(Applications!M1709,3),"")</f>
        <v/>
      </c>
      <c r="K1709" s="26">
        <f>IF(TRIM(Applications!J1709)="","",IFERROR(LOOKUP(2,1/ISNUMBER(SEARCH($R$2:$R$25,Applications!J1709)),$S$2:$S$25),""))</f>
        <v/>
      </c>
      <c r="L1709" s="26">
        <f>IF(K1709="","",IF(COUNTIF(K$2:K1709,K1709)=1,COUNTIF(K$2:K$2000,K1709)+(2001-ROW())/100000,""))</f>
        <v/>
      </c>
      <c r="M1709" s="26">
        <f>IF(TRIM(Applications!D1709)="","",TRIM(LEFT(TRIM(Applications!D1709),FIND(",",TRIM(Applications!D1709)&amp;",")-1)))</f>
        <v/>
      </c>
      <c r="N1709" s="26">
        <f>IF(M1709="","",IF(LEN(TRIM(LEFT(TRIM(MID(TRIM(Applications!D1709),FIND(",",TRIM(Applications!D1709)&amp;",")+1,200)),FIND(",",TRIM(MID(TRIM(Applications!D1709),FIND(",",TRIM(Applications!D1709)&amp;",")+1,200))&amp;",")-1)))=2,UPPER(TRIM(LEFT(TRIM(MID(TRIM(Applications!D1709),FIND(",",TRIM(Applications!D1709)&amp;",")+1,200)),FIND(",",TRIM(MID(TRIM(Applications!D1709),FIND(",",TRIM(Applications!D1709)&amp;",")+1,200))&amp;",")-1))),IFERROR(VLOOKUP(LOWER(TRIM(LEFT(TRIM(MID(TRIM(Applications!D1709),FIND(",",TRIM(Applications!D1709)&amp;",")+1,200)),FIND(",",TRIM(MID(TRIM(Applications!D1709),FIND(",",TRIM(Applications!D1709)&amp;",")+1,200))&amp;",")-1))),$U$2:$V$67,2,FALSE),"")))</f>
        <v/>
      </c>
      <c r="O1709" s="26">
        <f>IF(M1709="","",IF(N1709="",M1709,M1709&amp;", "&amp;N1709))</f>
        <v/>
      </c>
      <c r="P1709" s="26">
        <f>IF(O1709="","",IF(COUNTIF(O$2:O1709,O1709)=1,COUNTIF(O$2:O$2000,O1709)+(2001-ROW())/100000,""))</f>
        <v/>
      </c>
    </row>
    <row r="1710">
      <c r="A1710" s="26">
        <f>IF(AND(ISNUMBER(Applications!A1710),ISNUMBER(Applications!M1710),OR(UPPER(TRIM(Applications!I1710))="INTERVIEWING",UPPER(TRIM(Applications!I1710))="REJECTED",UPPER(TRIM(Applications!I1710))="OFFER")),IF(Applications!M1710&gt;=Applications!A1710,Applications!M1710-Applications!A1710,""),"")</f>
        <v/>
      </c>
      <c r="B1710" s="26">
        <f>IF(AND(D1710=1,ISNUMBER(Applications!A1710)),WEEKDAY(Applications!A1710),"")</f>
        <v/>
      </c>
      <c r="C1710" s="27">
        <f>IF(AND(D1710=1,ISNUMBER(Applications!A1710)),Applications!A1710-WEEKDAY(Applications!A1710,3),"")</f>
        <v/>
      </c>
      <c r="D1710" s="26">
        <f>IF(OR(UPPER(TRIM(Applications!I1710))="APPLIED",UPPER(TRIM(Applications!I1710))="INTERVIEWING",UPPER(TRIM(Applications!I1710))="REJECTED",UPPER(TRIM(Applications!I1710))="OFFER"),1,0)</f>
        <v/>
      </c>
      <c r="E1710" s="26">
        <f>IF(AND(ISNUMBER(Applications!M1710),OR(N(Applications!O1710)&gt;0,UPPER(TRIM(Applications!I1710))="INTERVIEWING",UPPER(TRIM(Applications!I1710))="OFFER")),Applications!M1710-WEEKDAY(Applications!M1710,3),"")</f>
        <v/>
      </c>
      <c r="F1710" s="26">
        <f>IF(AND(UPPER(TRIM(Applications!I1710))="SKIPPED",ISNUMBER(Applications!A1710)),Applications!A1710-WEEKDAY(Applications!A1710,3),"")</f>
        <v/>
      </c>
      <c r="G1710" s="26">
        <f>IF(AND(UPPER(TRIM(Applications!I1710))="BOOKMARKED",ISNUMBER(Applications!A1710)),Applications!A1710-WEEKDAY(Applications!A1710,3),"")</f>
        <v/>
      </c>
      <c r="H1710" s="26">
        <f>IF(AND(UPPER(TRIM(Applications!I1710))="NOT APPLIED",ISNUMBER(Applications!A1710)),Applications!A1710-WEEKDAY(Applications!A1710,3),"")</f>
        <v/>
      </c>
      <c r="I1710" s="26">
        <f>IF(AND(UPPER(TRIM(Applications!I1710))="REJECTED",ISNUMBER(Applications!M1710)),Applications!M1710-WEEKDAY(Applications!M1710,3),"")</f>
        <v/>
      </c>
      <c r="J1710" s="26">
        <f>IF(AND(UPPER(TRIM(Applications!I1710))="OFFER",ISNUMBER(Applications!M1710)),Applications!M1710-WEEKDAY(Applications!M1710,3),"")</f>
        <v/>
      </c>
      <c r="K1710" s="26">
        <f>IF(TRIM(Applications!J1710)="","",IFERROR(LOOKUP(2,1/ISNUMBER(SEARCH($R$2:$R$25,Applications!J1710)),$S$2:$S$25),""))</f>
        <v/>
      </c>
      <c r="L1710" s="26">
        <f>IF(K1710="","",IF(COUNTIF(K$2:K1710,K1710)=1,COUNTIF(K$2:K$2000,K1710)+(2001-ROW())/100000,""))</f>
        <v/>
      </c>
      <c r="M1710" s="26">
        <f>IF(TRIM(Applications!D1710)="","",TRIM(LEFT(TRIM(Applications!D1710),FIND(",",TRIM(Applications!D1710)&amp;",")-1)))</f>
        <v/>
      </c>
      <c r="N1710" s="26">
        <f>IF(M1710="","",IF(LEN(TRIM(LEFT(TRIM(MID(TRIM(Applications!D1710),FIND(",",TRIM(Applications!D1710)&amp;",")+1,200)),FIND(",",TRIM(MID(TRIM(Applications!D1710),FIND(",",TRIM(Applications!D1710)&amp;",")+1,200))&amp;",")-1)))=2,UPPER(TRIM(LEFT(TRIM(MID(TRIM(Applications!D1710),FIND(",",TRIM(Applications!D1710)&amp;",")+1,200)),FIND(",",TRIM(MID(TRIM(Applications!D1710),FIND(",",TRIM(Applications!D1710)&amp;",")+1,200))&amp;",")-1))),IFERROR(VLOOKUP(LOWER(TRIM(LEFT(TRIM(MID(TRIM(Applications!D1710),FIND(",",TRIM(Applications!D1710)&amp;",")+1,200)),FIND(",",TRIM(MID(TRIM(Applications!D1710),FIND(",",TRIM(Applications!D1710)&amp;",")+1,200))&amp;",")-1))),$U$2:$V$67,2,FALSE),"")))</f>
        <v/>
      </c>
      <c r="O1710" s="26">
        <f>IF(M1710="","",IF(N1710="",M1710,M1710&amp;", "&amp;N1710))</f>
        <v/>
      </c>
      <c r="P1710" s="26">
        <f>IF(O1710="","",IF(COUNTIF(O$2:O1710,O1710)=1,COUNTIF(O$2:O$2000,O1710)+(2001-ROW())/100000,""))</f>
        <v/>
      </c>
    </row>
    <row r="1711">
      <c r="A1711" s="26">
        <f>IF(AND(ISNUMBER(Applications!A1711),ISNUMBER(Applications!M1711),OR(UPPER(TRIM(Applications!I1711))="INTERVIEWING",UPPER(TRIM(Applications!I1711))="REJECTED",UPPER(TRIM(Applications!I1711))="OFFER")),IF(Applications!M1711&gt;=Applications!A1711,Applications!M1711-Applications!A1711,""),"")</f>
        <v/>
      </c>
      <c r="B1711" s="26">
        <f>IF(AND(D1711=1,ISNUMBER(Applications!A1711)),WEEKDAY(Applications!A1711),"")</f>
        <v/>
      </c>
      <c r="C1711" s="27">
        <f>IF(AND(D1711=1,ISNUMBER(Applications!A1711)),Applications!A1711-WEEKDAY(Applications!A1711,3),"")</f>
        <v/>
      </c>
      <c r="D1711" s="26">
        <f>IF(OR(UPPER(TRIM(Applications!I1711))="APPLIED",UPPER(TRIM(Applications!I1711))="INTERVIEWING",UPPER(TRIM(Applications!I1711))="REJECTED",UPPER(TRIM(Applications!I1711))="OFFER"),1,0)</f>
        <v/>
      </c>
      <c r="E1711" s="26">
        <f>IF(AND(ISNUMBER(Applications!M1711),OR(N(Applications!O1711)&gt;0,UPPER(TRIM(Applications!I1711))="INTERVIEWING",UPPER(TRIM(Applications!I1711))="OFFER")),Applications!M1711-WEEKDAY(Applications!M1711,3),"")</f>
        <v/>
      </c>
      <c r="F1711" s="26">
        <f>IF(AND(UPPER(TRIM(Applications!I1711))="SKIPPED",ISNUMBER(Applications!A1711)),Applications!A1711-WEEKDAY(Applications!A1711,3),"")</f>
        <v/>
      </c>
      <c r="G1711" s="26">
        <f>IF(AND(UPPER(TRIM(Applications!I1711))="BOOKMARKED",ISNUMBER(Applications!A1711)),Applications!A1711-WEEKDAY(Applications!A1711,3),"")</f>
        <v/>
      </c>
      <c r="H1711" s="26">
        <f>IF(AND(UPPER(TRIM(Applications!I1711))="NOT APPLIED",ISNUMBER(Applications!A1711)),Applications!A1711-WEEKDAY(Applications!A1711,3),"")</f>
        <v/>
      </c>
      <c r="I1711" s="26">
        <f>IF(AND(UPPER(TRIM(Applications!I1711))="REJECTED",ISNUMBER(Applications!M1711)),Applications!M1711-WEEKDAY(Applications!M1711,3),"")</f>
        <v/>
      </c>
      <c r="J1711" s="26">
        <f>IF(AND(UPPER(TRIM(Applications!I1711))="OFFER",ISNUMBER(Applications!M1711)),Applications!M1711-WEEKDAY(Applications!M1711,3),"")</f>
        <v/>
      </c>
      <c r="K1711" s="26">
        <f>IF(TRIM(Applications!J1711)="","",IFERROR(LOOKUP(2,1/ISNUMBER(SEARCH($R$2:$R$25,Applications!J1711)),$S$2:$S$25),""))</f>
        <v/>
      </c>
      <c r="L1711" s="26">
        <f>IF(K1711="","",IF(COUNTIF(K$2:K1711,K1711)=1,COUNTIF(K$2:K$2000,K1711)+(2001-ROW())/100000,""))</f>
        <v/>
      </c>
      <c r="M1711" s="26">
        <f>IF(TRIM(Applications!D1711)="","",TRIM(LEFT(TRIM(Applications!D1711),FIND(",",TRIM(Applications!D1711)&amp;",")-1)))</f>
        <v/>
      </c>
      <c r="N1711" s="26">
        <f>IF(M1711="","",IF(LEN(TRIM(LEFT(TRIM(MID(TRIM(Applications!D1711),FIND(",",TRIM(Applications!D1711)&amp;",")+1,200)),FIND(",",TRIM(MID(TRIM(Applications!D1711),FIND(",",TRIM(Applications!D1711)&amp;",")+1,200))&amp;",")-1)))=2,UPPER(TRIM(LEFT(TRIM(MID(TRIM(Applications!D1711),FIND(",",TRIM(Applications!D1711)&amp;",")+1,200)),FIND(",",TRIM(MID(TRIM(Applications!D1711),FIND(",",TRIM(Applications!D1711)&amp;",")+1,200))&amp;",")-1))),IFERROR(VLOOKUP(LOWER(TRIM(LEFT(TRIM(MID(TRIM(Applications!D1711),FIND(",",TRIM(Applications!D1711)&amp;",")+1,200)),FIND(",",TRIM(MID(TRIM(Applications!D1711),FIND(",",TRIM(Applications!D1711)&amp;",")+1,200))&amp;",")-1))),$U$2:$V$67,2,FALSE),"")))</f>
        <v/>
      </c>
      <c r="O1711" s="26">
        <f>IF(M1711="","",IF(N1711="",M1711,M1711&amp;", "&amp;N1711))</f>
        <v/>
      </c>
      <c r="P1711" s="26">
        <f>IF(O1711="","",IF(COUNTIF(O$2:O1711,O1711)=1,COUNTIF(O$2:O$2000,O1711)+(2001-ROW())/100000,""))</f>
        <v/>
      </c>
    </row>
    <row r="1712">
      <c r="A1712" s="26">
        <f>IF(AND(ISNUMBER(Applications!A1712),ISNUMBER(Applications!M1712),OR(UPPER(TRIM(Applications!I1712))="INTERVIEWING",UPPER(TRIM(Applications!I1712))="REJECTED",UPPER(TRIM(Applications!I1712))="OFFER")),IF(Applications!M1712&gt;=Applications!A1712,Applications!M1712-Applications!A1712,""),"")</f>
        <v/>
      </c>
      <c r="B1712" s="26">
        <f>IF(AND(D1712=1,ISNUMBER(Applications!A1712)),WEEKDAY(Applications!A1712),"")</f>
        <v/>
      </c>
      <c r="C1712" s="27">
        <f>IF(AND(D1712=1,ISNUMBER(Applications!A1712)),Applications!A1712-WEEKDAY(Applications!A1712,3),"")</f>
        <v/>
      </c>
      <c r="D1712" s="26">
        <f>IF(OR(UPPER(TRIM(Applications!I1712))="APPLIED",UPPER(TRIM(Applications!I1712))="INTERVIEWING",UPPER(TRIM(Applications!I1712))="REJECTED",UPPER(TRIM(Applications!I1712))="OFFER"),1,0)</f>
        <v/>
      </c>
      <c r="E1712" s="26">
        <f>IF(AND(ISNUMBER(Applications!M1712),OR(N(Applications!O1712)&gt;0,UPPER(TRIM(Applications!I1712))="INTERVIEWING",UPPER(TRIM(Applications!I1712))="OFFER")),Applications!M1712-WEEKDAY(Applications!M1712,3),"")</f>
        <v/>
      </c>
      <c r="F1712" s="26">
        <f>IF(AND(UPPER(TRIM(Applications!I1712))="SKIPPED",ISNUMBER(Applications!A1712)),Applications!A1712-WEEKDAY(Applications!A1712,3),"")</f>
        <v/>
      </c>
      <c r="G1712" s="26">
        <f>IF(AND(UPPER(TRIM(Applications!I1712))="BOOKMARKED",ISNUMBER(Applications!A1712)),Applications!A1712-WEEKDAY(Applications!A1712,3),"")</f>
        <v/>
      </c>
      <c r="H1712" s="26">
        <f>IF(AND(UPPER(TRIM(Applications!I1712))="NOT APPLIED",ISNUMBER(Applications!A1712)),Applications!A1712-WEEKDAY(Applications!A1712,3),"")</f>
        <v/>
      </c>
      <c r="I1712" s="26">
        <f>IF(AND(UPPER(TRIM(Applications!I1712))="REJECTED",ISNUMBER(Applications!M1712)),Applications!M1712-WEEKDAY(Applications!M1712,3),"")</f>
        <v/>
      </c>
      <c r="J1712" s="26">
        <f>IF(AND(UPPER(TRIM(Applications!I1712))="OFFER",ISNUMBER(Applications!M1712)),Applications!M1712-WEEKDAY(Applications!M1712,3),"")</f>
        <v/>
      </c>
      <c r="K1712" s="26">
        <f>IF(TRIM(Applications!J1712)="","",IFERROR(LOOKUP(2,1/ISNUMBER(SEARCH($R$2:$R$25,Applications!J1712)),$S$2:$S$25),""))</f>
        <v/>
      </c>
      <c r="L1712" s="26">
        <f>IF(K1712="","",IF(COUNTIF(K$2:K1712,K1712)=1,COUNTIF(K$2:K$2000,K1712)+(2001-ROW())/100000,""))</f>
        <v/>
      </c>
      <c r="M1712" s="26">
        <f>IF(TRIM(Applications!D1712)="","",TRIM(LEFT(TRIM(Applications!D1712),FIND(",",TRIM(Applications!D1712)&amp;",")-1)))</f>
        <v/>
      </c>
      <c r="N1712" s="26">
        <f>IF(M1712="","",IF(LEN(TRIM(LEFT(TRIM(MID(TRIM(Applications!D1712),FIND(",",TRIM(Applications!D1712)&amp;",")+1,200)),FIND(",",TRIM(MID(TRIM(Applications!D1712),FIND(",",TRIM(Applications!D1712)&amp;",")+1,200))&amp;",")-1)))=2,UPPER(TRIM(LEFT(TRIM(MID(TRIM(Applications!D1712),FIND(",",TRIM(Applications!D1712)&amp;",")+1,200)),FIND(",",TRIM(MID(TRIM(Applications!D1712),FIND(",",TRIM(Applications!D1712)&amp;",")+1,200))&amp;",")-1))),IFERROR(VLOOKUP(LOWER(TRIM(LEFT(TRIM(MID(TRIM(Applications!D1712),FIND(",",TRIM(Applications!D1712)&amp;",")+1,200)),FIND(",",TRIM(MID(TRIM(Applications!D1712),FIND(",",TRIM(Applications!D1712)&amp;",")+1,200))&amp;",")-1))),$U$2:$V$67,2,FALSE),"")))</f>
        <v/>
      </c>
      <c r="O1712" s="26">
        <f>IF(M1712="","",IF(N1712="",M1712,M1712&amp;", "&amp;N1712))</f>
        <v/>
      </c>
      <c r="P1712" s="26">
        <f>IF(O1712="","",IF(COUNTIF(O$2:O1712,O1712)=1,COUNTIF(O$2:O$2000,O1712)+(2001-ROW())/100000,""))</f>
        <v/>
      </c>
    </row>
    <row r="1713">
      <c r="A1713" s="26">
        <f>IF(AND(ISNUMBER(Applications!A1713),ISNUMBER(Applications!M1713),OR(UPPER(TRIM(Applications!I1713))="INTERVIEWING",UPPER(TRIM(Applications!I1713))="REJECTED",UPPER(TRIM(Applications!I1713))="OFFER")),IF(Applications!M1713&gt;=Applications!A1713,Applications!M1713-Applications!A1713,""),"")</f>
        <v/>
      </c>
      <c r="B1713" s="26">
        <f>IF(AND(D1713=1,ISNUMBER(Applications!A1713)),WEEKDAY(Applications!A1713),"")</f>
        <v/>
      </c>
      <c r="C1713" s="27">
        <f>IF(AND(D1713=1,ISNUMBER(Applications!A1713)),Applications!A1713-WEEKDAY(Applications!A1713,3),"")</f>
        <v/>
      </c>
      <c r="D1713" s="26">
        <f>IF(OR(UPPER(TRIM(Applications!I1713))="APPLIED",UPPER(TRIM(Applications!I1713))="INTERVIEWING",UPPER(TRIM(Applications!I1713))="REJECTED",UPPER(TRIM(Applications!I1713))="OFFER"),1,0)</f>
        <v/>
      </c>
      <c r="E1713" s="26">
        <f>IF(AND(ISNUMBER(Applications!M1713),OR(N(Applications!O1713)&gt;0,UPPER(TRIM(Applications!I1713))="INTERVIEWING",UPPER(TRIM(Applications!I1713))="OFFER")),Applications!M1713-WEEKDAY(Applications!M1713,3),"")</f>
        <v/>
      </c>
      <c r="F1713" s="26">
        <f>IF(AND(UPPER(TRIM(Applications!I1713))="SKIPPED",ISNUMBER(Applications!A1713)),Applications!A1713-WEEKDAY(Applications!A1713,3),"")</f>
        <v/>
      </c>
      <c r="G1713" s="26">
        <f>IF(AND(UPPER(TRIM(Applications!I1713))="BOOKMARKED",ISNUMBER(Applications!A1713)),Applications!A1713-WEEKDAY(Applications!A1713,3),"")</f>
        <v/>
      </c>
      <c r="H1713" s="26">
        <f>IF(AND(UPPER(TRIM(Applications!I1713))="NOT APPLIED",ISNUMBER(Applications!A1713)),Applications!A1713-WEEKDAY(Applications!A1713,3),"")</f>
        <v/>
      </c>
      <c r="I1713" s="26">
        <f>IF(AND(UPPER(TRIM(Applications!I1713))="REJECTED",ISNUMBER(Applications!M1713)),Applications!M1713-WEEKDAY(Applications!M1713,3),"")</f>
        <v/>
      </c>
      <c r="J1713" s="26">
        <f>IF(AND(UPPER(TRIM(Applications!I1713))="OFFER",ISNUMBER(Applications!M1713)),Applications!M1713-WEEKDAY(Applications!M1713,3),"")</f>
        <v/>
      </c>
      <c r="K1713" s="26">
        <f>IF(TRIM(Applications!J1713)="","",IFERROR(LOOKUP(2,1/ISNUMBER(SEARCH($R$2:$R$25,Applications!J1713)),$S$2:$S$25),""))</f>
        <v/>
      </c>
      <c r="L1713" s="26">
        <f>IF(K1713="","",IF(COUNTIF(K$2:K1713,K1713)=1,COUNTIF(K$2:K$2000,K1713)+(2001-ROW())/100000,""))</f>
        <v/>
      </c>
      <c r="M1713" s="26">
        <f>IF(TRIM(Applications!D1713)="","",TRIM(LEFT(TRIM(Applications!D1713),FIND(",",TRIM(Applications!D1713)&amp;",")-1)))</f>
        <v/>
      </c>
      <c r="N1713" s="26">
        <f>IF(M1713="","",IF(LEN(TRIM(LEFT(TRIM(MID(TRIM(Applications!D1713),FIND(",",TRIM(Applications!D1713)&amp;",")+1,200)),FIND(",",TRIM(MID(TRIM(Applications!D1713),FIND(",",TRIM(Applications!D1713)&amp;",")+1,200))&amp;",")-1)))=2,UPPER(TRIM(LEFT(TRIM(MID(TRIM(Applications!D1713),FIND(",",TRIM(Applications!D1713)&amp;",")+1,200)),FIND(",",TRIM(MID(TRIM(Applications!D1713),FIND(",",TRIM(Applications!D1713)&amp;",")+1,200))&amp;",")-1))),IFERROR(VLOOKUP(LOWER(TRIM(LEFT(TRIM(MID(TRIM(Applications!D1713),FIND(",",TRIM(Applications!D1713)&amp;",")+1,200)),FIND(",",TRIM(MID(TRIM(Applications!D1713),FIND(",",TRIM(Applications!D1713)&amp;",")+1,200))&amp;",")-1))),$U$2:$V$67,2,FALSE),"")))</f>
        <v/>
      </c>
      <c r="O1713" s="26">
        <f>IF(M1713="","",IF(N1713="",M1713,M1713&amp;", "&amp;N1713))</f>
        <v/>
      </c>
      <c r="P1713" s="26">
        <f>IF(O1713="","",IF(COUNTIF(O$2:O1713,O1713)=1,COUNTIF(O$2:O$2000,O1713)+(2001-ROW())/100000,""))</f>
        <v/>
      </c>
    </row>
    <row r="1714">
      <c r="A1714" s="26">
        <f>IF(AND(ISNUMBER(Applications!A1714),ISNUMBER(Applications!M1714),OR(UPPER(TRIM(Applications!I1714))="INTERVIEWING",UPPER(TRIM(Applications!I1714))="REJECTED",UPPER(TRIM(Applications!I1714))="OFFER")),IF(Applications!M1714&gt;=Applications!A1714,Applications!M1714-Applications!A1714,""),"")</f>
        <v/>
      </c>
      <c r="B1714" s="26">
        <f>IF(AND(D1714=1,ISNUMBER(Applications!A1714)),WEEKDAY(Applications!A1714),"")</f>
        <v/>
      </c>
      <c r="C1714" s="27">
        <f>IF(AND(D1714=1,ISNUMBER(Applications!A1714)),Applications!A1714-WEEKDAY(Applications!A1714,3),"")</f>
        <v/>
      </c>
      <c r="D1714" s="26">
        <f>IF(OR(UPPER(TRIM(Applications!I1714))="APPLIED",UPPER(TRIM(Applications!I1714))="INTERVIEWING",UPPER(TRIM(Applications!I1714))="REJECTED",UPPER(TRIM(Applications!I1714))="OFFER"),1,0)</f>
        <v/>
      </c>
      <c r="E1714" s="26">
        <f>IF(AND(ISNUMBER(Applications!M1714),OR(N(Applications!O1714)&gt;0,UPPER(TRIM(Applications!I1714))="INTERVIEWING",UPPER(TRIM(Applications!I1714))="OFFER")),Applications!M1714-WEEKDAY(Applications!M1714,3),"")</f>
        <v/>
      </c>
      <c r="F1714" s="26">
        <f>IF(AND(UPPER(TRIM(Applications!I1714))="SKIPPED",ISNUMBER(Applications!A1714)),Applications!A1714-WEEKDAY(Applications!A1714,3),"")</f>
        <v/>
      </c>
      <c r="G1714" s="26">
        <f>IF(AND(UPPER(TRIM(Applications!I1714))="BOOKMARKED",ISNUMBER(Applications!A1714)),Applications!A1714-WEEKDAY(Applications!A1714,3),"")</f>
        <v/>
      </c>
      <c r="H1714" s="26">
        <f>IF(AND(UPPER(TRIM(Applications!I1714))="NOT APPLIED",ISNUMBER(Applications!A1714)),Applications!A1714-WEEKDAY(Applications!A1714,3),"")</f>
        <v/>
      </c>
      <c r="I1714" s="26">
        <f>IF(AND(UPPER(TRIM(Applications!I1714))="REJECTED",ISNUMBER(Applications!M1714)),Applications!M1714-WEEKDAY(Applications!M1714,3),"")</f>
        <v/>
      </c>
      <c r="J1714" s="26">
        <f>IF(AND(UPPER(TRIM(Applications!I1714))="OFFER",ISNUMBER(Applications!M1714)),Applications!M1714-WEEKDAY(Applications!M1714,3),"")</f>
        <v/>
      </c>
      <c r="K1714" s="26">
        <f>IF(TRIM(Applications!J1714)="","",IFERROR(LOOKUP(2,1/ISNUMBER(SEARCH($R$2:$R$25,Applications!J1714)),$S$2:$S$25),""))</f>
        <v/>
      </c>
      <c r="L1714" s="26">
        <f>IF(K1714="","",IF(COUNTIF(K$2:K1714,K1714)=1,COUNTIF(K$2:K$2000,K1714)+(2001-ROW())/100000,""))</f>
        <v/>
      </c>
      <c r="M1714" s="26">
        <f>IF(TRIM(Applications!D1714)="","",TRIM(LEFT(TRIM(Applications!D1714),FIND(",",TRIM(Applications!D1714)&amp;",")-1)))</f>
        <v/>
      </c>
      <c r="N1714" s="26">
        <f>IF(M1714="","",IF(LEN(TRIM(LEFT(TRIM(MID(TRIM(Applications!D1714),FIND(",",TRIM(Applications!D1714)&amp;",")+1,200)),FIND(",",TRIM(MID(TRIM(Applications!D1714),FIND(",",TRIM(Applications!D1714)&amp;",")+1,200))&amp;",")-1)))=2,UPPER(TRIM(LEFT(TRIM(MID(TRIM(Applications!D1714),FIND(",",TRIM(Applications!D1714)&amp;",")+1,200)),FIND(",",TRIM(MID(TRIM(Applications!D1714),FIND(",",TRIM(Applications!D1714)&amp;",")+1,200))&amp;",")-1))),IFERROR(VLOOKUP(LOWER(TRIM(LEFT(TRIM(MID(TRIM(Applications!D1714),FIND(",",TRIM(Applications!D1714)&amp;",")+1,200)),FIND(",",TRIM(MID(TRIM(Applications!D1714),FIND(",",TRIM(Applications!D1714)&amp;",")+1,200))&amp;",")-1))),$U$2:$V$67,2,FALSE),"")))</f>
        <v/>
      </c>
      <c r="O1714" s="26">
        <f>IF(M1714="","",IF(N1714="",M1714,M1714&amp;", "&amp;N1714))</f>
        <v/>
      </c>
      <c r="P1714" s="26">
        <f>IF(O1714="","",IF(COUNTIF(O$2:O1714,O1714)=1,COUNTIF(O$2:O$2000,O1714)+(2001-ROW())/100000,""))</f>
        <v/>
      </c>
    </row>
    <row r="1715">
      <c r="A1715" s="26">
        <f>IF(AND(ISNUMBER(Applications!A1715),ISNUMBER(Applications!M1715),OR(UPPER(TRIM(Applications!I1715))="INTERVIEWING",UPPER(TRIM(Applications!I1715))="REJECTED",UPPER(TRIM(Applications!I1715))="OFFER")),IF(Applications!M1715&gt;=Applications!A1715,Applications!M1715-Applications!A1715,""),"")</f>
        <v/>
      </c>
      <c r="B1715" s="26">
        <f>IF(AND(D1715=1,ISNUMBER(Applications!A1715)),WEEKDAY(Applications!A1715),"")</f>
        <v/>
      </c>
      <c r="C1715" s="27">
        <f>IF(AND(D1715=1,ISNUMBER(Applications!A1715)),Applications!A1715-WEEKDAY(Applications!A1715,3),"")</f>
        <v/>
      </c>
      <c r="D1715" s="26">
        <f>IF(OR(UPPER(TRIM(Applications!I1715))="APPLIED",UPPER(TRIM(Applications!I1715))="INTERVIEWING",UPPER(TRIM(Applications!I1715))="REJECTED",UPPER(TRIM(Applications!I1715))="OFFER"),1,0)</f>
        <v/>
      </c>
      <c r="E1715" s="26">
        <f>IF(AND(ISNUMBER(Applications!M1715),OR(N(Applications!O1715)&gt;0,UPPER(TRIM(Applications!I1715))="INTERVIEWING",UPPER(TRIM(Applications!I1715))="OFFER")),Applications!M1715-WEEKDAY(Applications!M1715,3),"")</f>
        <v/>
      </c>
      <c r="F1715" s="26">
        <f>IF(AND(UPPER(TRIM(Applications!I1715))="SKIPPED",ISNUMBER(Applications!A1715)),Applications!A1715-WEEKDAY(Applications!A1715,3),"")</f>
        <v/>
      </c>
      <c r="G1715" s="26">
        <f>IF(AND(UPPER(TRIM(Applications!I1715))="BOOKMARKED",ISNUMBER(Applications!A1715)),Applications!A1715-WEEKDAY(Applications!A1715,3),"")</f>
        <v/>
      </c>
      <c r="H1715" s="26">
        <f>IF(AND(UPPER(TRIM(Applications!I1715))="NOT APPLIED",ISNUMBER(Applications!A1715)),Applications!A1715-WEEKDAY(Applications!A1715,3),"")</f>
        <v/>
      </c>
      <c r="I1715" s="26">
        <f>IF(AND(UPPER(TRIM(Applications!I1715))="REJECTED",ISNUMBER(Applications!M1715)),Applications!M1715-WEEKDAY(Applications!M1715,3),"")</f>
        <v/>
      </c>
      <c r="J1715" s="26">
        <f>IF(AND(UPPER(TRIM(Applications!I1715))="OFFER",ISNUMBER(Applications!M1715)),Applications!M1715-WEEKDAY(Applications!M1715,3),"")</f>
        <v/>
      </c>
      <c r="K1715" s="26">
        <f>IF(TRIM(Applications!J1715)="","",IFERROR(LOOKUP(2,1/ISNUMBER(SEARCH($R$2:$R$25,Applications!J1715)),$S$2:$S$25),""))</f>
        <v/>
      </c>
      <c r="L1715" s="26">
        <f>IF(K1715="","",IF(COUNTIF(K$2:K1715,K1715)=1,COUNTIF(K$2:K$2000,K1715)+(2001-ROW())/100000,""))</f>
        <v/>
      </c>
      <c r="M1715" s="26">
        <f>IF(TRIM(Applications!D1715)="","",TRIM(LEFT(TRIM(Applications!D1715),FIND(",",TRIM(Applications!D1715)&amp;",")-1)))</f>
        <v/>
      </c>
      <c r="N1715" s="26">
        <f>IF(M1715="","",IF(LEN(TRIM(LEFT(TRIM(MID(TRIM(Applications!D1715),FIND(",",TRIM(Applications!D1715)&amp;",")+1,200)),FIND(",",TRIM(MID(TRIM(Applications!D1715),FIND(",",TRIM(Applications!D1715)&amp;",")+1,200))&amp;",")-1)))=2,UPPER(TRIM(LEFT(TRIM(MID(TRIM(Applications!D1715),FIND(",",TRIM(Applications!D1715)&amp;",")+1,200)),FIND(",",TRIM(MID(TRIM(Applications!D1715),FIND(",",TRIM(Applications!D1715)&amp;",")+1,200))&amp;",")-1))),IFERROR(VLOOKUP(LOWER(TRIM(LEFT(TRIM(MID(TRIM(Applications!D1715),FIND(",",TRIM(Applications!D1715)&amp;",")+1,200)),FIND(",",TRIM(MID(TRIM(Applications!D1715),FIND(",",TRIM(Applications!D1715)&amp;",")+1,200))&amp;",")-1))),$U$2:$V$67,2,FALSE),"")))</f>
        <v/>
      </c>
      <c r="O1715" s="26">
        <f>IF(M1715="","",IF(N1715="",M1715,M1715&amp;", "&amp;N1715))</f>
        <v/>
      </c>
      <c r="P1715" s="26">
        <f>IF(O1715="","",IF(COUNTIF(O$2:O1715,O1715)=1,COUNTIF(O$2:O$2000,O1715)+(2001-ROW())/100000,""))</f>
        <v/>
      </c>
    </row>
    <row r="1716">
      <c r="A1716" s="26">
        <f>IF(AND(ISNUMBER(Applications!A1716),ISNUMBER(Applications!M1716),OR(UPPER(TRIM(Applications!I1716))="INTERVIEWING",UPPER(TRIM(Applications!I1716))="REJECTED",UPPER(TRIM(Applications!I1716))="OFFER")),IF(Applications!M1716&gt;=Applications!A1716,Applications!M1716-Applications!A1716,""),"")</f>
        <v/>
      </c>
      <c r="B1716" s="26">
        <f>IF(AND(D1716=1,ISNUMBER(Applications!A1716)),WEEKDAY(Applications!A1716),"")</f>
        <v/>
      </c>
      <c r="C1716" s="27">
        <f>IF(AND(D1716=1,ISNUMBER(Applications!A1716)),Applications!A1716-WEEKDAY(Applications!A1716,3),"")</f>
        <v/>
      </c>
      <c r="D1716" s="26">
        <f>IF(OR(UPPER(TRIM(Applications!I1716))="APPLIED",UPPER(TRIM(Applications!I1716))="INTERVIEWING",UPPER(TRIM(Applications!I1716))="REJECTED",UPPER(TRIM(Applications!I1716))="OFFER"),1,0)</f>
        <v/>
      </c>
      <c r="E1716" s="26">
        <f>IF(AND(ISNUMBER(Applications!M1716),OR(N(Applications!O1716)&gt;0,UPPER(TRIM(Applications!I1716))="INTERVIEWING",UPPER(TRIM(Applications!I1716))="OFFER")),Applications!M1716-WEEKDAY(Applications!M1716,3),"")</f>
        <v/>
      </c>
      <c r="F1716" s="26">
        <f>IF(AND(UPPER(TRIM(Applications!I1716))="SKIPPED",ISNUMBER(Applications!A1716)),Applications!A1716-WEEKDAY(Applications!A1716,3),"")</f>
        <v/>
      </c>
      <c r="G1716" s="26">
        <f>IF(AND(UPPER(TRIM(Applications!I1716))="BOOKMARKED",ISNUMBER(Applications!A1716)),Applications!A1716-WEEKDAY(Applications!A1716,3),"")</f>
        <v/>
      </c>
      <c r="H1716" s="26">
        <f>IF(AND(UPPER(TRIM(Applications!I1716))="NOT APPLIED",ISNUMBER(Applications!A1716)),Applications!A1716-WEEKDAY(Applications!A1716,3),"")</f>
        <v/>
      </c>
      <c r="I1716" s="26">
        <f>IF(AND(UPPER(TRIM(Applications!I1716))="REJECTED",ISNUMBER(Applications!M1716)),Applications!M1716-WEEKDAY(Applications!M1716,3),"")</f>
        <v/>
      </c>
      <c r="J1716" s="26">
        <f>IF(AND(UPPER(TRIM(Applications!I1716))="OFFER",ISNUMBER(Applications!M1716)),Applications!M1716-WEEKDAY(Applications!M1716,3),"")</f>
        <v/>
      </c>
      <c r="K1716" s="26">
        <f>IF(TRIM(Applications!J1716)="","",IFERROR(LOOKUP(2,1/ISNUMBER(SEARCH($R$2:$R$25,Applications!J1716)),$S$2:$S$25),""))</f>
        <v/>
      </c>
      <c r="L1716" s="26">
        <f>IF(K1716="","",IF(COUNTIF(K$2:K1716,K1716)=1,COUNTIF(K$2:K$2000,K1716)+(2001-ROW())/100000,""))</f>
        <v/>
      </c>
      <c r="M1716" s="26">
        <f>IF(TRIM(Applications!D1716)="","",TRIM(LEFT(TRIM(Applications!D1716),FIND(",",TRIM(Applications!D1716)&amp;",")-1)))</f>
        <v/>
      </c>
      <c r="N1716" s="26">
        <f>IF(M1716="","",IF(LEN(TRIM(LEFT(TRIM(MID(TRIM(Applications!D1716),FIND(",",TRIM(Applications!D1716)&amp;",")+1,200)),FIND(",",TRIM(MID(TRIM(Applications!D1716),FIND(",",TRIM(Applications!D1716)&amp;",")+1,200))&amp;",")-1)))=2,UPPER(TRIM(LEFT(TRIM(MID(TRIM(Applications!D1716),FIND(",",TRIM(Applications!D1716)&amp;",")+1,200)),FIND(",",TRIM(MID(TRIM(Applications!D1716),FIND(",",TRIM(Applications!D1716)&amp;",")+1,200))&amp;",")-1))),IFERROR(VLOOKUP(LOWER(TRIM(LEFT(TRIM(MID(TRIM(Applications!D1716),FIND(",",TRIM(Applications!D1716)&amp;",")+1,200)),FIND(",",TRIM(MID(TRIM(Applications!D1716),FIND(",",TRIM(Applications!D1716)&amp;",")+1,200))&amp;",")-1))),$U$2:$V$67,2,FALSE),"")))</f>
        <v/>
      </c>
      <c r="O1716" s="26">
        <f>IF(M1716="","",IF(N1716="",M1716,M1716&amp;", "&amp;N1716))</f>
        <v/>
      </c>
      <c r="P1716" s="26">
        <f>IF(O1716="","",IF(COUNTIF(O$2:O1716,O1716)=1,COUNTIF(O$2:O$2000,O1716)+(2001-ROW())/100000,""))</f>
        <v/>
      </c>
    </row>
    <row r="1717">
      <c r="A1717" s="26">
        <f>IF(AND(ISNUMBER(Applications!A1717),ISNUMBER(Applications!M1717),OR(UPPER(TRIM(Applications!I1717))="INTERVIEWING",UPPER(TRIM(Applications!I1717))="REJECTED",UPPER(TRIM(Applications!I1717))="OFFER")),IF(Applications!M1717&gt;=Applications!A1717,Applications!M1717-Applications!A1717,""),"")</f>
        <v/>
      </c>
      <c r="B1717" s="26">
        <f>IF(AND(D1717=1,ISNUMBER(Applications!A1717)),WEEKDAY(Applications!A1717),"")</f>
        <v/>
      </c>
      <c r="C1717" s="27">
        <f>IF(AND(D1717=1,ISNUMBER(Applications!A1717)),Applications!A1717-WEEKDAY(Applications!A1717,3),"")</f>
        <v/>
      </c>
      <c r="D1717" s="26">
        <f>IF(OR(UPPER(TRIM(Applications!I1717))="APPLIED",UPPER(TRIM(Applications!I1717))="INTERVIEWING",UPPER(TRIM(Applications!I1717))="REJECTED",UPPER(TRIM(Applications!I1717))="OFFER"),1,0)</f>
        <v/>
      </c>
      <c r="E1717" s="26">
        <f>IF(AND(ISNUMBER(Applications!M1717),OR(N(Applications!O1717)&gt;0,UPPER(TRIM(Applications!I1717))="INTERVIEWING",UPPER(TRIM(Applications!I1717))="OFFER")),Applications!M1717-WEEKDAY(Applications!M1717,3),"")</f>
        <v/>
      </c>
      <c r="F1717" s="26">
        <f>IF(AND(UPPER(TRIM(Applications!I1717))="SKIPPED",ISNUMBER(Applications!A1717)),Applications!A1717-WEEKDAY(Applications!A1717,3),"")</f>
        <v/>
      </c>
      <c r="G1717" s="26">
        <f>IF(AND(UPPER(TRIM(Applications!I1717))="BOOKMARKED",ISNUMBER(Applications!A1717)),Applications!A1717-WEEKDAY(Applications!A1717,3),"")</f>
        <v/>
      </c>
      <c r="H1717" s="26">
        <f>IF(AND(UPPER(TRIM(Applications!I1717))="NOT APPLIED",ISNUMBER(Applications!A1717)),Applications!A1717-WEEKDAY(Applications!A1717,3),"")</f>
        <v/>
      </c>
      <c r="I1717" s="26">
        <f>IF(AND(UPPER(TRIM(Applications!I1717))="REJECTED",ISNUMBER(Applications!M1717)),Applications!M1717-WEEKDAY(Applications!M1717,3),"")</f>
        <v/>
      </c>
      <c r="J1717" s="26">
        <f>IF(AND(UPPER(TRIM(Applications!I1717))="OFFER",ISNUMBER(Applications!M1717)),Applications!M1717-WEEKDAY(Applications!M1717,3),"")</f>
        <v/>
      </c>
      <c r="K1717" s="26">
        <f>IF(TRIM(Applications!J1717)="","",IFERROR(LOOKUP(2,1/ISNUMBER(SEARCH($R$2:$R$25,Applications!J1717)),$S$2:$S$25),""))</f>
        <v/>
      </c>
      <c r="L1717" s="26">
        <f>IF(K1717="","",IF(COUNTIF(K$2:K1717,K1717)=1,COUNTIF(K$2:K$2000,K1717)+(2001-ROW())/100000,""))</f>
        <v/>
      </c>
      <c r="M1717" s="26">
        <f>IF(TRIM(Applications!D1717)="","",TRIM(LEFT(TRIM(Applications!D1717),FIND(",",TRIM(Applications!D1717)&amp;",")-1)))</f>
        <v/>
      </c>
      <c r="N1717" s="26">
        <f>IF(M1717="","",IF(LEN(TRIM(LEFT(TRIM(MID(TRIM(Applications!D1717),FIND(",",TRIM(Applications!D1717)&amp;",")+1,200)),FIND(",",TRIM(MID(TRIM(Applications!D1717),FIND(",",TRIM(Applications!D1717)&amp;",")+1,200))&amp;",")-1)))=2,UPPER(TRIM(LEFT(TRIM(MID(TRIM(Applications!D1717),FIND(",",TRIM(Applications!D1717)&amp;",")+1,200)),FIND(",",TRIM(MID(TRIM(Applications!D1717),FIND(",",TRIM(Applications!D1717)&amp;",")+1,200))&amp;",")-1))),IFERROR(VLOOKUP(LOWER(TRIM(LEFT(TRIM(MID(TRIM(Applications!D1717),FIND(",",TRIM(Applications!D1717)&amp;",")+1,200)),FIND(",",TRIM(MID(TRIM(Applications!D1717),FIND(",",TRIM(Applications!D1717)&amp;",")+1,200))&amp;",")-1))),$U$2:$V$67,2,FALSE),"")))</f>
        <v/>
      </c>
      <c r="O1717" s="26">
        <f>IF(M1717="","",IF(N1717="",M1717,M1717&amp;", "&amp;N1717))</f>
        <v/>
      </c>
      <c r="P1717" s="26">
        <f>IF(O1717="","",IF(COUNTIF(O$2:O1717,O1717)=1,COUNTIF(O$2:O$2000,O1717)+(2001-ROW())/100000,""))</f>
        <v/>
      </c>
    </row>
    <row r="1718">
      <c r="A1718" s="26">
        <f>IF(AND(ISNUMBER(Applications!A1718),ISNUMBER(Applications!M1718),OR(UPPER(TRIM(Applications!I1718))="INTERVIEWING",UPPER(TRIM(Applications!I1718))="REJECTED",UPPER(TRIM(Applications!I1718))="OFFER")),IF(Applications!M1718&gt;=Applications!A1718,Applications!M1718-Applications!A1718,""),"")</f>
        <v/>
      </c>
      <c r="B1718" s="26">
        <f>IF(AND(D1718=1,ISNUMBER(Applications!A1718)),WEEKDAY(Applications!A1718),"")</f>
        <v/>
      </c>
      <c r="C1718" s="27">
        <f>IF(AND(D1718=1,ISNUMBER(Applications!A1718)),Applications!A1718-WEEKDAY(Applications!A1718,3),"")</f>
        <v/>
      </c>
      <c r="D1718" s="26">
        <f>IF(OR(UPPER(TRIM(Applications!I1718))="APPLIED",UPPER(TRIM(Applications!I1718))="INTERVIEWING",UPPER(TRIM(Applications!I1718))="REJECTED",UPPER(TRIM(Applications!I1718))="OFFER"),1,0)</f>
        <v/>
      </c>
      <c r="E1718" s="26">
        <f>IF(AND(ISNUMBER(Applications!M1718),OR(N(Applications!O1718)&gt;0,UPPER(TRIM(Applications!I1718))="INTERVIEWING",UPPER(TRIM(Applications!I1718))="OFFER")),Applications!M1718-WEEKDAY(Applications!M1718,3),"")</f>
        <v/>
      </c>
      <c r="F1718" s="26">
        <f>IF(AND(UPPER(TRIM(Applications!I1718))="SKIPPED",ISNUMBER(Applications!A1718)),Applications!A1718-WEEKDAY(Applications!A1718,3),"")</f>
        <v/>
      </c>
      <c r="G1718" s="26">
        <f>IF(AND(UPPER(TRIM(Applications!I1718))="BOOKMARKED",ISNUMBER(Applications!A1718)),Applications!A1718-WEEKDAY(Applications!A1718,3),"")</f>
        <v/>
      </c>
      <c r="H1718" s="26">
        <f>IF(AND(UPPER(TRIM(Applications!I1718))="NOT APPLIED",ISNUMBER(Applications!A1718)),Applications!A1718-WEEKDAY(Applications!A1718,3),"")</f>
        <v/>
      </c>
      <c r="I1718" s="26">
        <f>IF(AND(UPPER(TRIM(Applications!I1718))="REJECTED",ISNUMBER(Applications!M1718)),Applications!M1718-WEEKDAY(Applications!M1718,3),"")</f>
        <v/>
      </c>
      <c r="J1718" s="26">
        <f>IF(AND(UPPER(TRIM(Applications!I1718))="OFFER",ISNUMBER(Applications!M1718)),Applications!M1718-WEEKDAY(Applications!M1718,3),"")</f>
        <v/>
      </c>
      <c r="K1718" s="26">
        <f>IF(TRIM(Applications!J1718)="","",IFERROR(LOOKUP(2,1/ISNUMBER(SEARCH($R$2:$R$25,Applications!J1718)),$S$2:$S$25),""))</f>
        <v/>
      </c>
      <c r="L1718" s="26">
        <f>IF(K1718="","",IF(COUNTIF(K$2:K1718,K1718)=1,COUNTIF(K$2:K$2000,K1718)+(2001-ROW())/100000,""))</f>
        <v/>
      </c>
      <c r="M1718" s="26">
        <f>IF(TRIM(Applications!D1718)="","",TRIM(LEFT(TRIM(Applications!D1718),FIND(",",TRIM(Applications!D1718)&amp;",")-1)))</f>
        <v/>
      </c>
      <c r="N1718" s="26">
        <f>IF(M1718="","",IF(LEN(TRIM(LEFT(TRIM(MID(TRIM(Applications!D1718),FIND(",",TRIM(Applications!D1718)&amp;",")+1,200)),FIND(",",TRIM(MID(TRIM(Applications!D1718),FIND(",",TRIM(Applications!D1718)&amp;",")+1,200))&amp;",")-1)))=2,UPPER(TRIM(LEFT(TRIM(MID(TRIM(Applications!D1718),FIND(",",TRIM(Applications!D1718)&amp;",")+1,200)),FIND(",",TRIM(MID(TRIM(Applications!D1718),FIND(",",TRIM(Applications!D1718)&amp;",")+1,200))&amp;",")-1))),IFERROR(VLOOKUP(LOWER(TRIM(LEFT(TRIM(MID(TRIM(Applications!D1718),FIND(",",TRIM(Applications!D1718)&amp;",")+1,200)),FIND(",",TRIM(MID(TRIM(Applications!D1718),FIND(",",TRIM(Applications!D1718)&amp;",")+1,200))&amp;",")-1))),$U$2:$V$67,2,FALSE),"")))</f>
        <v/>
      </c>
      <c r="O1718" s="26">
        <f>IF(M1718="","",IF(N1718="",M1718,M1718&amp;", "&amp;N1718))</f>
        <v/>
      </c>
      <c r="P1718" s="26">
        <f>IF(O1718="","",IF(COUNTIF(O$2:O1718,O1718)=1,COUNTIF(O$2:O$2000,O1718)+(2001-ROW())/100000,""))</f>
        <v/>
      </c>
    </row>
    <row r="1719">
      <c r="A1719" s="26">
        <f>IF(AND(ISNUMBER(Applications!A1719),ISNUMBER(Applications!M1719),OR(UPPER(TRIM(Applications!I1719))="INTERVIEWING",UPPER(TRIM(Applications!I1719))="REJECTED",UPPER(TRIM(Applications!I1719))="OFFER")),IF(Applications!M1719&gt;=Applications!A1719,Applications!M1719-Applications!A1719,""),"")</f>
        <v/>
      </c>
      <c r="B1719" s="26">
        <f>IF(AND(D1719=1,ISNUMBER(Applications!A1719)),WEEKDAY(Applications!A1719),"")</f>
        <v/>
      </c>
      <c r="C1719" s="27">
        <f>IF(AND(D1719=1,ISNUMBER(Applications!A1719)),Applications!A1719-WEEKDAY(Applications!A1719,3),"")</f>
        <v/>
      </c>
      <c r="D1719" s="26">
        <f>IF(OR(UPPER(TRIM(Applications!I1719))="APPLIED",UPPER(TRIM(Applications!I1719))="INTERVIEWING",UPPER(TRIM(Applications!I1719))="REJECTED",UPPER(TRIM(Applications!I1719))="OFFER"),1,0)</f>
        <v/>
      </c>
      <c r="E1719" s="26">
        <f>IF(AND(ISNUMBER(Applications!M1719),OR(N(Applications!O1719)&gt;0,UPPER(TRIM(Applications!I1719))="INTERVIEWING",UPPER(TRIM(Applications!I1719))="OFFER")),Applications!M1719-WEEKDAY(Applications!M1719,3),"")</f>
        <v/>
      </c>
      <c r="F1719" s="26">
        <f>IF(AND(UPPER(TRIM(Applications!I1719))="SKIPPED",ISNUMBER(Applications!A1719)),Applications!A1719-WEEKDAY(Applications!A1719,3),"")</f>
        <v/>
      </c>
      <c r="G1719" s="26">
        <f>IF(AND(UPPER(TRIM(Applications!I1719))="BOOKMARKED",ISNUMBER(Applications!A1719)),Applications!A1719-WEEKDAY(Applications!A1719,3),"")</f>
        <v/>
      </c>
      <c r="H1719" s="26">
        <f>IF(AND(UPPER(TRIM(Applications!I1719))="NOT APPLIED",ISNUMBER(Applications!A1719)),Applications!A1719-WEEKDAY(Applications!A1719,3),"")</f>
        <v/>
      </c>
      <c r="I1719" s="26">
        <f>IF(AND(UPPER(TRIM(Applications!I1719))="REJECTED",ISNUMBER(Applications!M1719)),Applications!M1719-WEEKDAY(Applications!M1719,3),"")</f>
        <v/>
      </c>
      <c r="J1719" s="26">
        <f>IF(AND(UPPER(TRIM(Applications!I1719))="OFFER",ISNUMBER(Applications!M1719)),Applications!M1719-WEEKDAY(Applications!M1719,3),"")</f>
        <v/>
      </c>
      <c r="K1719" s="26">
        <f>IF(TRIM(Applications!J1719)="","",IFERROR(LOOKUP(2,1/ISNUMBER(SEARCH($R$2:$R$25,Applications!J1719)),$S$2:$S$25),""))</f>
        <v/>
      </c>
      <c r="L1719" s="26">
        <f>IF(K1719="","",IF(COUNTIF(K$2:K1719,K1719)=1,COUNTIF(K$2:K$2000,K1719)+(2001-ROW())/100000,""))</f>
        <v/>
      </c>
      <c r="M1719" s="26">
        <f>IF(TRIM(Applications!D1719)="","",TRIM(LEFT(TRIM(Applications!D1719),FIND(",",TRIM(Applications!D1719)&amp;",")-1)))</f>
        <v/>
      </c>
      <c r="N1719" s="26">
        <f>IF(M1719="","",IF(LEN(TRIM(LEFT(TRIM(MID(TRIM(Applications!D1719),FIND(",",TRIM(Applications!D1719)&amp;",")+1,200)),FIND(",",TRIM(MID(TRIM(Applications!D1719),FIND(",",TRIM(Applications!D1719)&amp;",")+1,200))&amp;",")-1)))=2,UPPER(TRIM(LEFT(TRIM(MID(TRIM(Applications!D1719),FIND(",",TRIM(Applications!D1719)&amp;",")+1,200)),FIND(",",TRIM(MID(TRIM(Applications!D1719),FIND(",",TRIM(Applications!D1719)&amp;",")+1,200))&amp;",")-1))),IFERROR(VLOOKUP(LOWER(TRIM(LEFT(TRIM(MID(TRIM(Applications!D1719),FIND(",",TRIM(Applications!D1719)&amp;",")+1,200)),FIND(",",TRIM(MID(TRIM(Applications!D1719),FIND(",",TRIM(Applications!D1719)&amp;",")+1,200))&amp;",")-1))),$U$2:$V$67,2,FALSE),"")))</f>
        <v/>
      </c>
      <c r="O1719" s="26">
        <f>IF(M1719="","",IF(N1719="",M1719,M1719&amp;", "&amp;N1719))</f>
        <v/>
      </c>
      <c r="P1719" s="26">
        <f>IF(O1719="","",IF(COUNTIF(O$2:O1719,O1719)=1,COUNTIF(O$2:O$2000,O1719)+(2001-ROW())/100000,""))</f>
        <v/>
      </c>
    </row>
    <row r="1720">
      <c r="A1720" s="26">
        <f>IF(AND(ISNUMBER(Applications!A1720),ISNUMBER(Applications!M1720),OR(UPPER(TRIM(Applications!I1720))="INTERVIEWING",UPPER(TRIM(Applications!I1720))="REJECTED",UPPER(TRIM(Applications!I1720))="OFFER")),IF(Applications!M1720&gt;=Applications!A1720,Applications!M1720-Applications!A1720,""),"")</f>
        <v/>
      </c>
      <c r="B1720" s="26">
        <f>IF(AND(D1720=1,ISNUMBER(Applications!A1720)),WEEKDAY(Applications!A1720),"")</f>
        <v/>
      </c>
      <c r="C1720" s="27">
        <f>IF(AND(D1720=1,ISNUMBER(Applications!A1720)),Applications!A1720-WEEKDAY(Applications!A1720,3),"")</f>
        <v/>
      </c>
      <c r="D1720" s="26">
        <f>IF(OR(UPPER(TRIM(Applications!I1720))="APPLIED",UPPER(TRIM(Applications!I1720))="INTERVIEWING",UPPER(TRIM(Applications!I1720))="REJECTED",UPPER(TRIM(Applications!I1720))="OFFER"),1,0)</f>
        <v/>
      </c>
      <c r="E1720" s="26">
        <f>IF(AND(ISNUMBER(Applications!M1720),OR(N(Applications!O1720)&gt;0,UPPER(TRIM(Applications!I1720))="INTERVIEWING",UPPER(TRIM(Applications!I1720))="OFFER")),Applications!M1720-WEEKDAY(Applications!M1720,3),"")</f>
        <v/>
      </c>
      <c r="F1720" s="26">
        <f>IF(AND(UPPER(TRIM(Applications!I1720))="SKIPPED",ISNUMBER(Applications!A1720)),Applications!A1720-WEEKDAY(Applications!A1720,3),"")</f>
        <v/>
      </c>
      <c r="G1720" s="26">
        <f>IF(AND(UPPER(TRIM(Applications!I1720))="BOOKMARKED",ISNUMBER(Applications!A1720)),Applications!A1720-WEEKDAY(Applications!A1720,3),"")</f>
        <v/>
      </c>
      <c r="H1720" s="26">
        <f>IF(AND(UPPER(TRIM(Applications!I1720))="NOT APPLIED",ISNUMBER(Applications!A1720)),Applications!A1720-WEEKDAY(Applications!A1720,3),"")</f>
        <v/>
      </c>
      <c r="I1720" s="26">
        <f>IF(AND(UPPER(TRIM(Applications!I1720))="REJECTED",ISNUMBER(Applications!M1720)),Applications!M1720-WEEKDAY(Applications!M1720,3),"")</f>
        <v/>
      </c>
      <c r="J1720" s="26">
        <f>IF(AND(UPPER(TRIM(Applications!I1720))="OFFER",ISNUMBER(Applications!M1720)),Applications!M1720-WEEKDAY(Applications!M1720,3),"")</f>
        <v/>
      </c>
      <c r="K1720" s="26">
        <f>IF(TRIM(Applications!J1720)="","",IFERROR(LOOKUP(2,1/ISNUMBER(SEARCH($R$2:$R$25,Applications!J1720)),$S$2:$S$25),""))</f>
        <v/>
      </c>
      <c r="L1720" s="26">
        <f>IF(K1720="","",IF(COUNTIF(K$2:K1720,K1720)=1,COUNTIF(K$2:K$2000,K1720)+(2001-ROW())/100000,""))</f>
        <v/>
      </c>
      <c r="M1720" s="26">
        <f>IF(TRIM(Applications!D1720)="","",TRIM(LEFT(TRIM(Applications!D1720),FIND(",",TRIM(Applications!D1720)&amp;",")-1)))</f>
        <v/>
      </c>
      <c r="N1720" s="26">
        <f>IF(M1720="","",IF(LEN(TRIM(LEFT(TRIM(MID(TRIM(Applications!D1720),FIND(",",TRIM(Applications!D1720)&amp;",")+1,200)),FIND(",",TRIM(MID(TRIM(Applications!D1720),FIND(",",TRIM(Applications!D1720)&amp;",")+1,200))&amp;",")-1)))=2,UPPER(TRIM(LEFT(TRIM(MID(TRIM(Applications!D1720),FIND(",",TRIM(Applications!D1720)&amp;",")+1,200)),FIND(",",TRIM(MID(TRIM(Applications!D1720),FIND(",",TRIM(Applications!D1720)&amp;",")+1,200))&amp;",")-1))),IFERROR(VLOOKUP(LOWER(TRIM(LEFT(TRIM(MID(TRIM(Applications!D1720),FIND(",",TRIM(Applications!D1720)&amp;",")+1,200)),FIND(",",TRIM(MID(TRIM(Applications!D1720),FIND(",",TRIM(Applications!D1720)&amp;",")+1,200))&amp;",")-1))),$U$2:$V$67,2,FALSE),"")))</f>
        <v/>
      </c>
      <c r="O1720" s="26">
        <f>IF(M1720="","",IF(N1720="",M1720,M1720&amp;", "&amp;N1720))</f>
        <v/>
      </c>
      <c r="P1720" s="26">
        <f>IF(O1720="","",IF(COUNTIF(O$2:O1720,O1720)=1,COUNTIF(O$2:O$2000,O1720)+(2001-ROW())/100000,""))</f>
        <v/>
      </c>
    </row>
    <row r="1721">
      <c r="A1721" s="26">
        <f>IF(AND(ISNUMBER(Applications!A1721),ISNUMBER(Applications!M1721),OR(UPPER(TRIM(Applications!I1721))="INTERVIEWING",UPPER(TRIM(Applications!I1721))="REJECTED",UPPER(TRIM(Applications!I1721))="OFFER")),IF(Applications!M1721&gt;=Applications!A1721,Applications!M1721-Applications!A1721,""),"")</f>
        <v/>
      </c>
      <c r="B1721" s="26">
        <f>IF(AND(D1721=1,ISNUMBER(Applications!A1721)),WEEKDAY(Applications!A1721),"")</f>
        <v/>
      </c>
      <c r="C1721" s="27">
        <f>IF(AND(D1721=1,ISNUMBER(Applications!A1721)),Applications!A1721-WEEKDAY(Applications!A1721,3),"")</f>
        <v/>
      </c>
      <c r="D1721" s="26">
        <f>IF(OR(UPPER(TRIM(Applications!I1721))="APPLIED",UPPER(TRIM(Applications!I1721))="INTERVIEWING",UPPER(TRIM(Applications!I1721))="REJECTED",UPPER(TRIM(Applications!I1721))="OFFER"),1,0)</f>
        <v/>
      </c>
      <c r="E1721" s="26">
        <f>IF(AND(ISNUMBER(Applications!M1721),OR(N(Applications!O1721)&gt;0,UPPER(TRIM(Applications!I1721))="INTERVIEWING",UPPER(TRIM(Applications!I1721))="OFFER")),Applications!M1721-WEEKDAY(Applications!M1721,3),"")</f>
        <v/>
      </c>
      <c r="F1721" s="26">
        <f>IF(AND(UPPER(TRIM(Applications!I1721))="SKIPPED",ISNUMBER(Applications!A1721)),Applications!A1721-WEEKDAY(Applications!A1721,3),"")</f>
        <v/>
      </c>
      <c r="G1721" s="26">
        <f>IF(AND(UPPER(TRIM(Applications!I1721))="BOOKMARKED",ISNUMBER(Applications!A1721)),Applications!A1721-WEEKDAY(Applications!A1721,3),"")</f>
        <v/>
      </c>
      <c r="H1721" s="26">
        <f>IF(AND(UPPER(TRIM(Applications!I1721))="NOT APPLIED",ISNUMBER(Applications!A1721)),Applications!A1721-WEEKDAY(Applications!A1721,3),"")</f>
        <v/>
      </c>
      <c r="I1721" s="26">
        <f>IF(AND(UPPER(TRIM(Applications!I1721))="REJECTED",ISNUMBER(Applications!M1721)),Applications!M1721-WEEKDAY(Applications!M1721,3),"")</f>
        <v/>
      </c>
      <c r="J1721" s="26">
        <f>IF(AND(UPPER(TRIM(Applications!I1721))="OFFER",ISNUMBER(Applications!M1721)),Applications!M1721-WEEKDAY(Applications!M1721,3),"")</f>
        <v/>
      </c>
      <c r="K1721" s="26">
        <f>IF(TRIM(Applications!J1721)="","",IFERROR(LOOKUP(2,1/ISNUMBER(SEARCH($R$2:$R$25,Applications!J1721)),$S$2:$S$25),""))</f>
        <v/>
      </c>
      <c r="L1721" s="26">
        <f>IF(K1721="","",IF(COUNTIF(K$2:K1721,K1721)=1,COUNTIF(K$2:K$2000,K1721)+(2001-ROW())/100000,""))</f>
        <v/>
      </c>
      <c r="M1721" s="26">
        <f>IF(TRIM(Applications!D1721)="","",TRIM(LEFT(TRIM(Applications!D1721),FIND(",",TRIM(Applications!D1721)&amp;",")-1)))</f>
        <v/>
      </c>
      <c r="N1721" s="26">
        <f>IF(M1721="","",IF(LEN(TRIM(LEFT(TRIM(MID(TRIM(Applications!D1721),FIND(",",TRIM(Applications!D1721)&amp;",")+1,200)),FIND(",",TRIM(MID(TRIM(Applications!D1721),FIND(",",TRIM(Applications!D1721)&amp;",")+1,200))&amp;",")-1)))=2,UPPER(TRIM(LEFT(TRIM(MID(TRIM(Applications!D1721),FIND(",",TRIM(Applications!D1721)&amp;",")+1,200)),FIND(",",TRIM(MID(TRIM(Applications!D1721),FIND(",",TRIM(Applications!D1721)&amp;",")+1,200))&amp;",")-1))),IFERROR(VLOOKUP(LOWER(TRIM(LEFT(TRIM(MID(TRIM(Applications!D1721),FIND(",",TRIM(Applications!D1721)&amp;",")+1,200)),FIND(",",TRIM(MID(TRIM(Applications!D1721),FIND(",",TRIM(Applications!D1721)&amp;",")+1,200))&amp;",")-1))),$U$2:$V$67,2,FALSE),"")))</f>
        <v/>
      </c>
      <c r="O1721" s="26">
        <f>IF(M1721="","",IF(N1721="",M1721,M1721&amp;", "&amp;N1721))</f>
        <v/>
      </c>
      <c r="P1721" s="26">
        <f>IF(O1721="","",IF(COUNTIF(O$2:O1721,O1721)=1,COUNTIF(O$2:O$2000,O1721)+(2001-ROW())/100000,""))</f>
        <v/>
      </c>
    </row>
    <row r="1722">
      <c r="A1722" s="26">
        <f>IF(AND(ISNUMBER(Applications!A1722),ISNUMBER(Applications!M1722),OR(UPPER(TRIM(Applications!I1722))="INTERVIEWING",UPPER(TRIM(Applications!I1722))="REJECTED",UPPER(TRIM(Applications!I1722))="OFFER")),IF(Applications!M1722&gt;=Applications!A1722,Applications!M1722-Applications!A1722,""),"")</f>
        <v/>
      </c>
      <c r="B1722" s="26">
        <f>IF(AND(D1722=1,ISNUMBER(Applications!A1722)),WEEKDAY(Applications!A1722),"")</f>
        <v/>
      </c>
      <c r="C1722" s="27">
        <f>IF(AND(D1722=1,ISNUMBER(Applications!A1722)),Applications!A1722-WEEKDAY(Applications!A1722,3),"")</f>
        <v/>
      </c>
      <c r="D1722" s="26">
        <f>IF(OR(UPPER(TRIM(Applications!I1722))="APPLIED",UPPER(TRIM(Applications!I1722))="INTERVIEWING",UPPER(TRIM(Applications!I1722))="REJECTED",UPPER(TRIM(Applications!I1722))="OFFER"),1,0)</f>
        <v/>
      </c>
      <c r="E1722" s="26">
        <f>IF(AND(ISNUMBER(Applications!M1722),OR(N(Applications!O1722)&gt;0,UPPER(TRIM(Applications!I1722))="INTERVIEWING",UPPER(TRIM(Applications!I1722))="OFFER")),Applications!M1722-WEEKDAY(Applications!M1722,3),"")</f>
        <v/>
      </c>
      <c r="F1722" s="26">
        <f>IF(AND(UPPER(TRIM(Applications!I1722))="SKIPPED",ISNUMBER(Applications!A1722)),Applications!A1722-WEEKDAY(Applications!A1722,3),"")</f>
        <v/>
      </c>
      <c r="G1722" s="26">
        <f>IF(AND(UPPER(TRIM(Applications!I1722))="BOOKMARKED",ISNUMBER(Applications!A1722)),Applications!A1722-WEEKDAY(Applications!A1722,3),"")</f>
        <v/>
      </c>
      <c r="H1722" s="26">
        <f>IF(AND(UPPER(TRIM(Applications!I1722))="NOT APPLIED",ISNUMBER(Applications!A1722)),Applications!A1722-WEEKDAY(Applications!A1722,3),"")</f>
        <v/>
      </c>
      <c r="I1722" s="26">
        <f>IF(AND(UPPER(TRIM(Applications!I1722))="REJECTED",ISNUMBER(Applications!M1722)),Applications!M1722-WEEKDAY(Applications!M1722,3),"")</f>
        <v/>
      </c>
      <c r="J1722" s="26">
        <f>IF(AND(UPPER(TRIM(Applications!I1722))="OFFER",ISNUMBER(Applications!M1722)),Applications!M1722-WEEKDAY(Applications!M1722,3),"")</f>
        <v/>
      </c>
      <c r="K1722" s="26">
        <f>IF(TRIM(Applications!J1722)="","",IFERROR(LOOKUP(2,1/ISNUMBER(SEARCH($R$2:$R$25,Applications!J1722)),$S$2:$S$25),""))</f>
        <v/>
      </c>
      <c r="L1722" s="26">
        <f>IF(K1722="","",IF(COUNTIF(K$2:K1722,K1722)=1,COUNTIF(K$2:K$2000,K1722)+(2001-ROW())/100000,""))</f>
        <v/>
      </c>
      <c r="M1722" s="26">
        <f>IF(TRIM(Applications!D1722)="","",TRIM(LEFT(TRIM(Applications!D1722),FIND(",",TRIM(Applications!D1722)&amp;",")-1)))</f>
        <v/>
      </c>
      <c r="N1722" s="26">
        <f>IF(M1722="","",IF(LEN(TRIM(LEFT(TRIM(MID(TRIM(Applications!D1722),FIND(",",TRIM(Applications!D1722)&amp;",")+1,200)),FIND(",",TRIM(MID(TRIM(Applications!D1722),FIND(",",TRIM(Applications!D1722)&amp;",")+1,200))&amp;",")-1)))=2,UPPER(TRIM(LEFT(TRIM(MID(TRIM(Applications!D1722),FIND(",",TRIM(Applications!D1722)&amp;",")+1,200)),FIND(",",TRIM(MID(TRIM(Applications!D1722),FIND(",",TRIM(Applications!D1722)&amp;",")+1,200))&amp;",")-1))),IFERROR(VLOOKUP(LOWER(TRIM(LEFT(TRIM(MID(TRIM(Applications!D1722),FIND(",",TRIM(Applications!D1722)&amp;",")+1,200)),FIND(",",TRIM(MID(TRIM(Applications!D1722),FIND(",",TRIM(Applications!D1722)&amp;",")+1,200))&amp;",")-1))),$U$2:$V$67,2,FALSE),"")))</f>
        <v/>
      </c>
      <c r="O1722" s="26">
        <f>IF(M1722="","",IF(N1722="",M1722,M1722&amp;", "&amp;N1722))</f>
        <v/>
      </c>
      <c r="P1722" s="26">
        <f>IF(O1722="","",IF(COUNTIF(O$2:O1722,O1722)=1,COUNTIF(O$2:O$2000,O1722)+(2001-ROW())/100000,""))</f>
        <v/>
      </c>
    </row>
    <row r="1723">
      <c r="A1723" s="26">
        <f>IF(AND(ISNUMBER(Applications!A1723),ISNUMBER(Applications!M1723),OR(UPPER(TRIM(Applications!I1723))="INTERVIEWING",UPPER(TRIM(Applications!I1723))="REJECTED",UPPER(TRIM(Applications!I1723))="OFFER")),IF(Applications!M1723&gt;=Applications!A1723,Applications!M1723-Applications!A1723,""),"")</f>
        <v/>
      </c>
      <c r="B1723" s="26">
        <f>IF(AND(D1723=1,ISNUMBER(Applications!A1723)),WEEKDAY(Applications!A1723),"")</f>
        <v/>
      </c>
      <c r="C1723" s="27">
        <f>IF(AND(D1723=1,ISNUMBER(Applications!A1723)),Applications!A1723-WEEKDAY(Applications!A1723,3),"")</f>
        <v/>
      </c>
      <c r="D1723" s="26">
        <f>IF(OR(UPPER(TRIM(Applications!I1723))="APPLIED",UPPER(TRIM(Applications!I1723))="INTERVIEWING",UPPER(TRIM(Applications!I1723))="REJECTED",UPPER(TRIM(Applications!I1723))="OFFER"),1,0)</f>
        <v/>
      </c>
      <c r="E1723" s="26">
        <f>IF(AND(ISNUMBER(Applications!M1723),OR(N(Applications!O1723)&gt;0,UPPER(TRIM(Applications!I1723))="INTERVIEWING",UPPER(TRIM(Applications!I1723))="OFFER")),Applications!M1723-WEEKDAY(Applications!M1723,3),"")</f>
        <v/>
      </c>
      <c r="F1723" s="26">
        <f>IF(AND(UPPER(TRIM(Applications!I1723))="SKIPPED",ISNUMBER(Applications!A1723)),Applications!A1723-WEEKDAY(Applications!A1723,3),"")</f>
        <v/>
      </c>
      <c r="G1723" s="26">
        <f>IF(AND(UPPER(TRIM(Applications!I1723))="BOOKMARKED",ISNUMBER(Applications!A1723)),Applications!A1723-WEEKDAY(Applications!A1723,3),"")</f>
        <v/>
      </c>
      <c r="H1723" s="26">
        <f>IF(AND(UPPER(TRIM(Applications!I1723))="NOT APPLIED",ISNUMBER(Applications!A1723)),Applications!A1723-WEEKDAY(Applications!A1723,3),"")</f>
        <v/>
      </c>
      <c r="I1723" s="26">
        <f>IF(AND(UPPER(TRIM(Applications!I1723))="REJECTED",ISNUMBER(Applications!M1723)),Applications!M1723-WEEKDAY(Applications!M1723,3),"")</f>
        <v/>
      </c>
      <c r="J1723" s="26">
        <f>IF(AND(UPPER(TRIM(Applications!I1723))="OFFER",ISNUMBER(Applications!M1723)),Applications!M1723-WEEKDAY(Applications!M1723,3),"")</f>
        <v/>
      </c>
      <c r="K1723" s="26">
        <f>IF(TRIM(Applications!J1723)="","",IFERROR(LOOKUP(2,1/ISNUMBER(SEARCH($R$2:$R$25,Applications!J1723)),$S$2:$S$25),""))</f>
        <v/>
      </c>
      <c r="L1723" s="26">
        <f>IF(K1723="","",IF(COUNTIF(K$2:K1723,K1723)=1,COUNTIF(K$2:K$2000,K1723)+(2001-ROW())/100000,""))</f>
        <v/>
      </c>
      <c r="M1723" s="26">
        <f>IF(TRIM(Applications!D1723)="","",TRIM(LEFT(TRIM(Applications!D1723),FIND(",",TRIM(Applications!D1723)&amp;",")-1)))</f>
        <v/>
      </c>
      <c r="N1723" s="26">
        <f>IF(M1723="","",IF(LEN(TRIM(LEFT(TRIM(MID(TRIM(Applications!D1723),FIND(",",TRIM(Applications!D1723)&amp;",")+1,200)),FIND(",",TRIM(MID(TRIM(Applications!D1723),FIND(",",TRIM(Applications!D1723)&amp;",")+1,200))&amp;",")-1)))=2,UPPER(TRIM(LEFT(TRIM(MID(TRIM(Applications!D1723),FIND(",",TRIM(Applications!D1723)&amp;",")+1,200)),FIND(",",TRIM(MID(TRIM(Applications!D1723),FIND(",",TRIM(Applications!D1723)&amp;",")+1,200))&amp;",")-1))),IFERROR(VLOOKUP(LOWER(TRIM(LEFT(TRIM(MID(TRIM(Applications!D1723),FIND(",",TRIM(Applications!D1723)&amp;",")+1,200)),FIND(",",TRIM(MID(TRIM(Applications!D1723),FIND(",",TRIM(Applications!D1723)&amp;",")+1,200))&amp;",")-1))),$U$2:$V$67,2,FALSE),"")))</f>
        <v/>
      </c>
      <c r="O1723" s="26">
        <f>IF(M1723="","",IF(N1723="",M1723,M1723&amp;", "&amp;N1723))</f>
        <v/>
      </c>
      <c r="P1723" s="26">
        <f>IF(O1723="","",IF(COUNTIF(O$2:O1723,O1723)=1,COUNTIF(O$2:O$2000,O1723)+(2001-ROW())/100000,""))</f>
        <v/>
      </c>
    </row>
    <row r="1724">
      <c r="A1724" s="26">
        <f>IF(AND(ISNUMBER(Applications!A1724),ISNUMBER(Applications!M1724),OR(UPPER(TRIM(Applications!I1724))="INTERVIEWING",UPPER(TRIM(Applications!I1724))="REJECTED",UPPER(TRIM(Applications!I1724))="OFFER")),IF(Applications!M1724&gt;=Applications!A1724,Applications!M1724-Applications!A1724,""),"")</f>
        <v/>
      </c>
      <c r="B1724" s="26">
        <f>IF(AND(D1724=1,ISNUMBER(Applications!A1724)),WEEKDAY(Applications!A1724),"")</f>
        <v/>
      </c>
      <c r="C1724" s="27">
        <f>IF(AND(D1724=1,ISNUMBER(Applications!A1724)),Applications!A1724-WEEKDAY(Applications!A1724,3),"")</f>
        <v/>
      </c>
      <c r="D1724" s="26">
        <f>IF(OR(UPPER(TRIM(Applications!I1724))="APPLIED",UPPER(TRIM(Applications!I1724))="INTERVIEWING",UPPER(TRIM(Applications!I1724))="REJECTED",UPPER(TRIM(Applications!I1724))="OFFER"),1,0)</f>
        <v/>
      </c>
      <c r="E1724" s="26">
        <f>IF(AND(ISNUMBER(Applications!M1724),OR(N(Applications!O1724)&gt;0,UPPER(TRIM(Applications!I1724))="INTERVIEWING",UPPER(TRIM(Applications!I1724))="OFFER")),Applications!M1724-WEEKDAY(Applications!M1724,3),"")</f>
        <v/>
      </c>
      <c r="F1724" s="26">
        <f>IF(AND(UPPER(TRIM(Applications!I1724))="SKIPPED",ISNUMBER(Applications!A1724)),Applications!A1724-WEEKDAY(Applications!A1724,3),"")</f>
        <v/>
      </c>
      <c r="G1724" s="26">
        <f>IF(AND(UPPER(TRIM(Applications!I1724))="BOOKMARKED",ISNUMBER(Applications!A1724)),Applications!A1724-WEEKDAY(Applications!A1724,3),"")</f>
        <v/>
      </c>
      <c r="H1724" s="26">
        <f>IF(AND(UPPER(TRIM(Applications!I1724))="NOT APPLIED",ISNUMBER(Applications!A1724)),Applications!A1724-WEEKDAY(Applications!A1724,3),"")</f>
        <v/>
      </c>
      <c r="I1724" s="26">
        <f>IF(AND(UPPER(TRIM(Applications!I1724))="REJECTED",ISNUMBER(Applications!M1724)),Applications!M1724-WEEKDAY(Applications!M1724,3),"")</f>
        <v/>
      </c>
      <c r="J1724" s="26">
        <f>IF(AND(UPPER(TRIM(Applications!I1724))="OFFER",ISNUMBER(Applications!M1724)),Applications!M1724-WEEKDAY(Applications!M1724,3),"")</f>
        <v/>
      </c>
      <c r="K1724" s="26">
        <f>IF(TRIM(Applications!J1724)="","",IFERROR(LOOKUP(2,1/ISNUMBER(SEARCH($R$2:$R$25,Applications!J1724)),$S$2:$S$25),""))</f>
        <v/>
      </c>
      <c r="L1724" s="26">
        <f>IF(K1724="","",IF(COUNTIF(K$2:K1724,K1724)=1,COUNTIF(K$2:K$2000,K1724)+(2001-ROW())/100000,""))</f>
        <v/>
      </c>
      <c r="M1724" s="26">
        <f>IF(TRIM(Applications!D1724)="","",TRIM(LEFT(TRIM(Applications!D1724),FIND(",",TRIM(Applications!D1724)&amp;",")-1)))</f>
        <v/>
      </c>
      <c r="N1724" s="26">
        <f>IF(M1724="","",IF(LEN(TRIM(LEFT(TRIM(MID(TRIM(Applications!D1724),FIND(",",TRIM(Applications!D1724)&amp;",")+1,200)),FIND(",",TRIM(MID(TRIM(Applications!D1724),FIND(",",TRIM(Applications!D1724)&amp;",")+1,200))&amp;",")-1)))=2,UPPER(TRIM(LEFT(TRIM(MID(TRIM(Applications!D1724),FIND(",",TRIM(Applications!D1724)&amp;",")+1,200)),FIND(",",TRIM(MID(TRIM(Applications!D1724),FIND(",",TRIM(Applications!D1724)&amp;",")+1,200))&amp;",")-1))),IFERROR(VLOOKUP(LOWER(TRIM(LEFT(TRIM(MID(TRIM(Applications!D1724),FIND(",",TRIM(Applications!D1724)&amp;",")+1,200)),FIND(",",TRIM(MID(TRIM(Applications!D1724),FIND(",",TRIM(Applications!D1724)&amp;",")+1,200))&amp;",")-1))),$U$2:$V$67,2,FALSE),"")))</f>
        <v/>
      </c>
      <c r="O1724" s="26">
        <f>IF(M1724="","",IF(N1724="",M1724,M1724&amp;", "&amp;N1724))</f>
        <v/>
      </c>
      <c r="P1724" s="26">
        <f>IF(O1724="","",IF(COUNTIF(O$2:O1724,O1724)=1,COUNTIF(O$2:O$2000,O1724)+(2001-ROW())/100000,""))</f>
        <v/>
      </c>
    </row>
    <row r="1725">
      <c r="A1725" s="26">
        <f>IF(AND(ISNUMBER(Applications!A1725),ISNUMBER(Applications!M1725),OR(UPPER(TRIM(Applications!I1725))="INTERVIEWING",UPPER(TRIM(Applications!I1725))="REJECTED",UPPER(TRIM(Applications!I1725))="OFFER")),IF(Applications!M1725&gt;=Applications!A1725,Applications!M1725-Applications!A1725,""),"")</f>
        <v/>
      </c>
      <c r="B1725" s="26">
        <f>IF(AND(D1725=1,ISNUMBER(Applications!A1725)),WEEKDAY(Applications!A1725),"")</f>
        <v/>
      </c>
      <c r="C1725" s="27">
        <f>IF(AND(D1725=1,ISNUMBER(Applications!A1725)),Applications!A1725-WEEKDAY(Applications!A1725,3),"")</f>
        <v/>
      </c>
      <c r="D1725" s="26">
        <f>IF(OR(UPPER(TRIM(Applications!I1725))="APPLIED",UPPER(TRIM(Applications!I1725))="INTERVIEWING",UPPER(TRIM(Applications!I1725))="REJECTED",UPPER(TRIM(Applications!I1725))="OFFER"),1,0)</f>
        <v/>
      </c>
      <c r="E1725" s="26">
        <f>IF(AND(ISNUMBER(Applications!M1725),OR(N(Applications!O1725)&gt;0,UPPER(TRIM(Applications!I1725))="INTERVIEWING",UPPER(TRIM(Applications!I1725))="OFFER")),Applications!M1725-WEEKDAY(Applications!M1725,3),"")</f>
        <v/>
      </c>
      <c r="F1725" s="26">
        <f>IF(AND(UPPER(TRIM(Applications!I1725))="SKIPPED",ISNUMBER(Applications!A1725)),Applications!A1725-WEEKDAY(Applications!A1725,3),"")</f>
        <v/>
      </c>
      <c r="G1725" s="26">
        <f>IF(AND(UPPER(TRIM(Applications!I1725))="BOOKMARKED",ISNUMBER(Applications!A1725)),Applications!A1725-WEEKDAY(Applications!A1725,3),"")</f>
        <v/>
      </c>
      <c r="H1725" s="26">
        <f>IF(AND(UPPER(TRIM(Applications!I1725))="NOT APPLIED",ISNUMBER(Applications!A1725)),Applications!A1725-WEEKDAY(Applications!A1725,3),"")</f>
        <v/>
      </c>
      <c r="I1725" s="26">
        <f>IF(AND(UPPER(TRIM(Applications!I1725))="REJECTED",ISNUMBER(Applications!M1725)),Applications!M1725-WEEKDAY(Applications!M1725,3),"")</f>
        <v/>
      </c>
      <c r="J1725" s="26">
        <f>IF(AND(UPPER(TRIM(Applications!I1725))="OFFER",ISNUMBER(Applications!M1725)),Applications!M1725-WEEKDAY(Applications!M1725,3),"")</f>
        <v/>
      </c>
      <c r="K1725" s="26">
        <f>IF(TRIM(Applications!J1725)="","",IFERROR(LOOKUP(2,1/ISNUMBER(SEARCH($R$2:$R$25,Applications!J1725)),$S$2:$S$25),""))</f>
        <v/>
      </c>
      <c r="L1725" s="26">
        <f>IF(K1725="","",IF(COUNTIF(K$2:K1725,K1725)=1,COUNTIF(K$2:K$2000,K1725)+(2001-ROW())/100000,""))</f>
        <v/>
      </c>
      <c r="M1725" s="26">
        <f>IF(TRIM(Applications!D1725)="","",TRIM(LEFT(TRIM(Applications!D1725),FIND(",",TRIM(Applications!D1725)&amp;",")-1)))</f>
        <v/>
      </c>
      <c r="N1725" s="26">
        <f>IF(M1725="","",IF(LEN(TRIM(LEFT(TRIM(MID(TRIM(Applications!D1725),FIND(",",TRIM(Applications!D1725)&amp;",")+1,200)),FIND(",",TRIM(MID(TRIM(Applications!D1725),FIND(",",TRIM(Applications!D1725)&amp;",")+1,200))&amp;",")-1)))=2,UPPER(TRIM(LEFT(TRIM(MID(TRIM(Applications!D1725),FIND(",",TRIM(Applications!D1725)&amp;",")+1,200)),FIND(",",TRIM(MID(TRIM(Applications!D1725),FIND(",",TRIM(Applications!D1725)&amp;",")+1,200))&amp;",")-1))),IFERROR(VLOOKUP(LOWER(TRIM(LEFT(TRIM(MID(TRIM(Applications!D1725),FIND(",",TRIM(Applications!D1725)&amp;",")+1,200)),FIND(",",TRIM(MID(TRIM(Applications!D1725),FIND(",",TRIM(Applications!D1725)&amp;",")+1,200))&amp;",")-1))),$U$2:$V$67,2,FALSE),"")))</f>
        <v/>
      </c>
      <c r="O1725" s="26">
        <f>IF(M1725="","",IF(N1725="",M1725,M1725&amp;", "&amp;N1725))</f>
        <v/>
      </c>
      <c r="P1725" s="26">
        <f>IF(O1725="","",IF(COUNTIF(O$2:O1725,O1725)=1,COUNTIF(O$2:O$2000,O1725)+(2001-ROW())/100000,""))</f>
        <v/>
      </c>
    </row>
    <row r="1726">
      <c r="A1726" s="26">
        <f>IF(AND(ISNUMBER(Applications!A1726),ISNUMBER(Applications!M1726),OR(UPPER(TRIM(Applications!I1726))="INTERVIEWING",UPPER(TRIM(Applications!I1726))="REJECTED",UPPER(TRIM(Applications!I1726))="OFFER")),IF(Applications!M1726&gt;=Applications!A1726,Applications!M1726-Applications!A1726,""),"")</f>
        <v/>
      </c>
      <c r="B1726" s="26">
        <f>IF(AND(D1726=1,ISNUMBER(Applications!A1726)),WEEKDAY(Applications!A1726),"")</f>
        <v/>
      </c>
      <c r="C1726" s="27">
        <f>IF(AND(D1726=1,ISNUMBER(Applications!A1726)),Applications!A1726-WEEKDAY(Applications!A1726,3),"")</f>
        <v/>
      </c>
      <c r="D1726" s="26">
        <f>IF(OR(UPPER(TRIM(Applications!I1726))="APPLIED",UPPER(TRIM(Applications!I1726))="INTERVIEWING",UPPER(TRIM(Applications!I1726))="REJECTED",UPPER(TRIM(Applications!I1726))="OFFER"),1,0)</f>
        <v/>
      </c>
      <c r="E1726" s="26">
        <f>IF(AND(ISNUMBER(Applications!M1726),OR(N(Applications!O1726)&gt;0,UPPER(TRIM(Applications!I1726))="INTERVIEWING",UPPER(TRIM(Applications!I1726))="OFFER")),Applications!M1726-WEEKDAY(Applications!M1726,3),"")</f>
        <v/>
      </c>
      <c r="F1726" s="26">
        <f>IF(AND(UPPER(TRIM(Applications!I1726))="SKIPPED",ISNUMBER(Applications!A1726)),Applications!A1726-WEEKDAY(Applications!A1726,3),"")</f>
        <v/>
      </c>
      <c r="G1726" s="26">
        <f>IF(AND(UPPER(TRIM(Applications!I1726))="BOOKMARKED",ISNUMBER(Applications!A1726)),Applications!A1726-WEEKDAY(Applications!A1726,3),"")</f>
        <v/>
      </c>
      <c r="H1726" s="26">
        <f>IF(AND(UPPER(TRIM(Applications!I1726))="NOT APPLIED",ISNUMBER(Applications!A1726)),Applications!A1726-WEEKDAY(Applications!A1726,3),"")</f>
        <v/>
      </c>
      <c r="I1726" s="26">
        <f>IF(AND(UPPER(TRIM(Applications!I1726))="REJECTED",ISNUMBER(Applications!M1726)),Applications!M1726-WEEKDAY(Applications!M1726,3),"")</f>
        <v/>
      </c>
      <c r="J1726" s="26">
        <f>IF(AND(UPPER(TRIM(Applications!I1726))="OFFER",ISNUMBER(Applications!M1726)),Applications!M1726-WEEKDAY(Applications!M1726,3),"")</f>
        <v/>
      </c>
      <c r="K1726" s="26">
        <f>IF(TRIM(Applications!J1726)="","",IFERROR(LOOKUP(2,1/ISNUMBER(SEARCH($R$2:$R$25,Applications!J1726)),$S$2:$S$25),""))</f>
        <v/>
      </c>
      <c r="L1726" s="26">
        <f>IF(K1726="","",IF(COUNTIF(K$2:K1726,K1726)=1,COUNTIF(K$2:K$2000,K1726)+(2001-ROW())/100000,""))</f>
        <v/>
      </c>
      <c r="M1726" s="26">
        <f>IF(TRIM(Applications!D1726)="","",TRIM(LEFT(TRIM(Applications!D1726),FIND(",",TRIM(Applications!D1726)&amp;",")-1)))</f>
        <v/>
      </c>
      <c r="N1726" s="26">
        <f>IF(M1726="","",IF(LEN(TRIM(LEFT(TRIM(MID(TRIM(Applications!D1726),FIND(",",TRIM(Applications!D1726)&amp;",")+1,200)),FIND(",",TRIM(MID(TRIM(Applications!D1726),FIND(",",TRIM(Applications!D1726)&amp;",")+1,200))&amp;",")-1)))=2,UPPER(TRIM(LEFT(TRIM(MID(TRIM(Applications!D1726),FIND(",",TRIM(Applications!D1726)&amp;",")+1,200)),FIND(",",TRIM(MID(TRIM(Applications!D1726),FIND(",",TRIM(Applications!D1726)&amp;",")+1,200))&amp;",")-1))),IFERROR(VLOOKUP(LOWER(TRIM(LEFT(TRIM(MID(TRIM(Applications!D1726),FIND(",",TRIM(Applications!D1726)&amp;",")+1,200)),FIND(",",TRIM(MID(TRIM(Applications!D1726),FIND(",",TRIM(Applications!D1726)&amp;",")+1,200))&amp;",")-1))),$U$2:$V$67,2,FALSE),"")))</f>
        <v/>
      </c>
      <c r="O1726" s="26">
        <f>IF(M1726="","",IF(N1726="",M1726,M1726&amp;", "&amp;N1726))</f>
        <v/>
      </c>
      <c r="P1726" s="26">
        <f>IF(O1726="","",IF(COUNTIF(O$2:O1726,O1726)=1,COUNTIF(O$2:O$2000,O1726)+(2001-ROW())/100000,""))</f>
        <v/>
      </c>
    </row>
    <row r="1727">
      <c r="A1727" s="26">
        <f>IF(AND(ISNUMBER(Applications!A1727),ISNUMBER(Applications!M1727),OR(UPPER(TRIM(Applications!I1727))="INTERVIEWING",UPPER(TRIM(Applications!I1727))="REJECTED",UPPER(TRIM(Applications!I1727))="OFFER")),IF(Applications!M1727&gt;=Applications!A1727,Applications!M1727-Applications!A1727,""),"")</f>
        <v/>
      </c>
      <c r="B1727" s="26">
        <f>IF(AND(D1727=1,ISNUMBER(Applications!A1727)),WEEKDAY(Applications!A1727),"")</f>
        <v/>
      </c>
      <c r="C1727" s="27">
        <f>IF(AND(D1727=1,ISNUMBER(Applications!A1727)),Applications!A1727-WEEKDAY(Applications!A1727,3),"")</f>
        <v/>
      </c>
      <c r="D1727" s="26">
        <f>IF(OR(UPPER(TRIM(Applications!I1727))="APPLIED",UPPER(TRIM(Applications!I1727))="INTERVIEWING",UPPER(TRIM(Applications!I1727))="REJECTED",UPPER(TRIM(Applications!I1727))="OFFER"),1,0)</f>
        <v/>
      </c>
      <c r="E1727" s="26">
        <f>IF(AND(ISNUMBER(Applications!M1727),OR(N(Applications!O1727)&gt;0,UPPER(TRIM(Applications!I1727))="INTERVIEWING",UPPER(TRIM(Applications!I1727))="OFFER")),Applications!M1727-WEEKDAY(Applications!M1727,3),"")</f>
        <v/>
      </c>
      <c r="F1727" s="26">
        <f>IF(AND(UPPER(TRIM(Applications!I1727))="SKIPPED",ISNUMBER(Applications!A1727)),Applications!A1727-WEEKDAY(Applications!A1727,3),"")</f>
        <v/>
      </c>
      <c r="G1727" s="26">
        <f>IF(AND(UPPER(TRIM(Applications!I1727))="BOOKMARKED",ISNUMBER(Applications!A1727)),Applications!A1727-WEEKDAY(Applications!A1727,3),"")</f>
        <v/>
      </c>
      <c r="H1727" s="26">
        <f>IF(AND(UPPER(TRIM(Applications!I1727))="NOT APPLIED",ISNUMBER(Applications!A1727)),Applications!A1727-WEEKDAY(Applications!A1727,3),"")</f>
        <v/>
      </c>
      <c r="I1727" s="26">
        <f>IF(AND(UPPER(TRIM(Applications!I1727))="REJECTED",ISNUMBER(Applications!M1727)),Applications!M1727-WEEKDAY(Applications!M1727,3),"")</f>
        <v/>
      </c>
      <c r="J1727" s="26">
        <f>IF(AND(UPPER(TRIM(Applications!I1727))="OFFER",ISNUMBER(Applications!M1727)),Applications!M1727-WEEKDAY(Applications!M1727,3),"")</f>
        <v/>
      </c>
      <c r="K1727" s="26">
        <f>IF(TRIM(Applications!J1727)="","",IFERROR(LOOKUP(2,1/ISNUMBER(SEARCH($R$2:$R$25,Applications!J1727)),$S$2:$S$25),""))</f>
        <v/>
      </c>
      <c r="L1727" s="26">
        <f>IF(K1727="","",IF(COUNTIF(K$2:K1727,K1727)=1,COUNTIF(K$2:K$2000,K1727)+(2001-ROW())/100000,""))</f>
        <v/>
      </c>
      <c r="M1727" s="26">
        <f>IF(TRIM(Applications!D1727)="","",TRIM(LEFT(TRIM(Applications!D1727),FIND(",",TRIM(Applications!D1727)&amp;",")-1)))</f>
        <v/>
      </c>
      <c r="N1727" s="26">
        <f>IF(M1727="","",IF(LEN(TRIM(LEFT(TRIM(MID(TRIM(Applications!D1727),FIND(",",TRIM(Applications!D1727)&amp;",")+1,200)),FIND(",",TRIM(MID(TRIM(Applications!D1727),FIND(",",TRIM(Applications!D1727)&amp;",")+1,200))&amp;",")-1)))=2,UPPER(TRIM(LEFT(TRIM(MID(TRIM(Applications!D1727),FIND(",",TRIM(Applications!D1727)&amp;",")+1,200)),FIND(",",TRIM(MID(TRIM(Applications!D1727),FIND(",",TRIM(Applications!D1727)&amp;",")+1,200))&amp;",")-1))),IFERROR(VLOOKUP(LOWER(TRIM(LEFT(TRIM(MID(TRIM(Applications!D1727),FIND(",",TRIM(Applications!D1727)&amp;",")+1,200)),FIND(",",TRIM(MID(TRIM(Applications!D1727),FIND(",",TRIM(Applications!D1727)&amp;",")+1,200))&amp;",")-1))),$U$2:$V$67,2,FALSE),"")))</f>
        <v/>
      </c>
      <c r="O1727" s="26">
        <f>IF(M1727="","",IF(N1727="",M1727,M1727&amp;", "&amp;N1727))</f>
        <v/>
      </c>
      <c r="P1727" s="26">
        <f>IF(O1727="","",IF(COUNTIF(O$2:O1727,O1727)=1,COUNTIF(O$2:O$2000,O1727)+(2001-ROW())/100000,""))</f>
        <v/>
      </c>
    </row>
    <row r="1728">
      <c r="A1728" s="26">
        <f>IF(AND(ISNUMBER(Applications!A1728),ISNUMBER(Applications!M1728),OR(UPPER(TRIM(Applications!I1728))="INTERVIEWING",UPPER(TRIM(Applications!I1728))="REJECTED",UPPER(TRIM(Applications!I1728))="OFFER")),IF(Applications!M1728&gt;=Applications!A1728,Applications!M1728-Applications!A1728,""),"")</f>
        <v/>
      </c>
      <c r="B1728" s="26">
        <f>IF(AND(D1728=1,ISNUMBER(Applications!A1728)),WEEKDAY(Applications!A1728),"")</f>
        <v/>
      </c>
      <c r="C1728" s="27">
        <f>IF(AND(D1728=1,ISNUMBER(Applications!A1728)),Applications!A1728-WEEKDAY(Applications!A1728,3),"")</f>
        <v/>
      </c>
      <c r="D1728" s="26">
        <f>IF(OR(UPPER(TRIM(Applications!I1728))="APPLIED",UPPER(TRIM(Applications!I1728))="INTERVIEWING",UPPER(TRIM(Applications!I1728))="REJECTED",UPPER(TRIM(Applications!I1728))="OFFER"),1,0)</f>
        <v/>
      </c>
      <c r="E1728" s="26">
        <f>IF(AND(ISNUMBER(Applications!M1728),OR(N(Applications!O1728)&gt;0,UPPER(TRIM(Applications!I1728))="INTERVIEWING",UPPER(TRIM(Applications!I1728))="OFFER")),Applications!M1728-WEEKDAY(Applications!M1728,3),"")</f>
        <v/>
      </c>
      <c r="F1728" s="26">
        <f>IF(AND(UPPER(TRIM(Applications!I1728))="SKIPPED",ISNUMBER(Applications!A1728)),Applications!A1728-WEEKDAY(Applications!A1728,3),"")</f>
        <v/>
      </c>
      <c r="G1728" s="26">
        <f>IF(AND(UPPER(TRIM(Applications!I1728))="BOOKMARKED",ISNUMBER(Applications!A1728)),Applications!A1728-WEEKDAY(Applications!A1728,3),"")</f>
        <v/>
      </c>
      <c r="H1728" s="26">
        <f>IF(AND(UPPER(TRIM(Applications!I1728))="NOT APPLIED",ISNUMBER(Applications!A1728)),Applications!A1728-WEEKDAY(Applications!A1728,3),"")</f>
        <v/>
      </c>
      <c r="I1728" s="26">
        <f>IF(AND(UPPER(TRIM(Applications!I1728))="REJECTED",ISNUMBER(Applications!M1728)),Applications!M1728-WEEKDAY(Applications!M1728,3),"")</f>
        <v/>
      </c>
      <c r="J1728" s="26">
        <f>IF(AND(UPPER(TRIM(Applications!I1728))="OFFER",ISNUMBER(Applications!M1728)),Applications!M1728-WEEKDAY(Applications!M1728,3),"")</f>
        <v/>
      </c>
      <c r="K1728" s="26">
        <f>IF(TRIM(Applications!J1728)="","",IFERROR(LOOKUP(2,1/ISNUMBER(SEARCH($R$2:$R$25,Applications!J1728)),$S$2:$S$25),""))</f>
        <v/>
      </c>
      <c r="L1728" s="26">
        <f>IF(K1728="","",IF(COUNTIF(K$2:K1728,K1728)=1,COUNTIF(K$2:K$2000,K1728)+(2001-ROW())/100000,""))</f>
        <v/>
      </c>
      <c r="M1728" s="26">
        <f>IF(TRIM(Applications!D1728)="","",TRIM(LEFT(TRIM(Applications!D1728),FIND(",",TRIM(Applications!D1728)&amp;",")-1)))</f>
        <v/>
      </c>
      <c r="N1728" s="26">
        <f>IF(M1728="","",IF(LEN(TRIM(LEFT(TRIM(MID(TRIM(Applications!D1728),FIND(",",TRIM(Applications!D1728)&amp;",")+1,200)),FIND(",",TRIM(MID(TRIM(Applications!D1728),FIND(",",TRIM(Applications!D1728)&amp;",")+1,200))&amp;",")-1)))=2,UPPER(TRIM(LEFT(TRIM(MID(TRIM(Applications!D1728),FIND(",",TRIM(Applications!D1728)&amp;",")+1,200)),FIND(",",TRIM(MID(TRIM(Applications!D1728),FIND(",",TRIM(Applications!D1728)&amp;",")+1,200))&amp;",")-1))),IFERROR(VLOOKUP(LOWER(TRIM(LEFT(TRIM(MID(TRIM(Applications!D1728),FIND(",",TRIM(Applications!D1728)&amp;",")+1,200)),FIND(",",TRIM(MID(TRIM(Applications!D1728),FIND(",",TRIM(Applications!D1728)&amp;",")+1,200))&amp;",")-1))),$U$2:$V$67,2,FALSE),"")))</f>
        <v/>
      </c>
      <c r="O1728" s="26">
        <f>IF(M1728="","",IF(N1728="",M1728,M1728&amp;", "&amp;N1728))</f>
        <v/>
      </c>
      <c r="P1728" s="26">
        <f>IF(O1728="","",IF(COUNTIF(O$2:O1728,O1728)=1,COUNTIF(O$2:O$2000,O1728)+(2001-ROW())/100000,""))</f>
        <v/>
      </c>
    </row>
    <row r="1729">
      <c r="A1729" s="26">
        <f>IF(AND(ISNUMBER(Applications!A1729),ISNUMBER(Applications!M1729),OR(UPPER(TRIM(Applications!I1729))="INTERVIEWING",UPPER(TRIM(Applications!I1729))="REJECTED",UPPER(TRIM(Applications!I1729))="OFFER")),IF(Applications!M1729&gt;=Applications!A1729,Applications!M1729-Applications!A1729,""),"")</f>
        <v/>
      </c>
      <c r="B1729" s="26">
        <f>IF(AND(D1729=1,ISNUMBER(Applications!A1729)),WEEKDAY(Applications!A1729),"")</f>
        <v/>
      </c>
      <c r="C1729" s="27">
        <f>IF(AND(D1729=1,ISNUMBER(Applications!A1729)),Applications!A1729-WEEKDAY(Applications!A1729,3),"")</f>
        <v/>
      </c>
      <c r="D1729" s="26">
        <f>IF(OR(UPPER(TRIM(Applications!I1729))="APPLIED",UPPER(TRIM(Applications!I1729))="INTERVIEWING",UPPER(TRIM(Applications!I1729))="REJECTED",UPPER(TRIM(Applications!I1729))="OFFER"),1,0)</f>
        <v/>
      </c>
      <c r="E1729" s="26">
        <f>IF(AND(ISNUMBER(Applications!M1729),OR(N(Applications!O1729)&gt;0,UPPER(TRIM(Applications!I1729))="INTERVIEWING",UPPER(TRIM(Applications!I1729))="OFFER")),Applications!M1729-WEEKDAY(Applications!M1729,3),"")</f>
        <v/>
      </c>
      <c r="F1729" s="26">
        <f>IF(AND(UPPER(TRIM(Applications!I1729))="SKIPPED",ISNUMBER(Applications!A1729)),Applications!A1729-WEEKDAY(Applications!A1729,3),"")</f>
        <v/>
      </c>
      <c r="G1729" s="26">
        <f>IF(AND(UPPER(TRIM(Applications!I1729))="BOOKMARKED",ISNUMBER(Applications!A1729)),Applications!A1729-WEEKDAY(Applications!A1729,3),"")</f>
        <v/>
      </c>
      <c r="H1729" s="26">
        <f>IF(AND(UPPER(TRIM(Applications!I1729))="NOT APPLIED",ISNUMBER(Applications!A1729)),Applications!A1729-WEEKDAY(Applications!A1729,3),"")</f>
        <v/>
      </c>
      <c r="I1729" s="26">
        <f>IF(AND(UPPER(TRIM(Applications!I1729))="REJECTED",ISNUMBER(Applications!M1729)),Applications!M1729-WEEKDAY(Applications!M1729,3),"")</f>
        <v/>
      </c>
      <c r="J1729" s="26">
        <f>IF(AND(UPPER(TRIM(Applications!I1729))="OFFER",ISNUMBER(Applications!M1729)),Applications!M1729-WEEKDAY(Applications!M1729,3),"")</f>
        <v/>
      </c>
      <c r="K1729" s="26">
        <f>IF(TRIM(Applications!J1729)="","",IFERROR(LOOKUP(2,1/ISNUMBER(SEARCH($R$2:$R$25,Applications!J1729)),$S$2:$S$25),""))</f>
        <v/>
      </c>
      <c r="L1729" s="26">
        <f>IF(K1729="","",IF(COUNTIF(K$2:K1729,K1729)=1,COUNTIF(K$2:K$2000,K1729)+(2001-ROW())/100000,""))</f>
        <v/>
      </c>
      <c r="M1729" s="26">
        <f>IF(TRIM(Applications!D1729)="","",TRIM(LEFT(TRIM(Applications!D1729),FIND(",",TRIM(Applications!D1729)&amp;",")-1)))</f>
        <v/>
      </c>
      <c r="N1729" s="26">
        <f>IF(M1729="","",IF(LEN(TRIM(LEFT(TRIM(MID(TRIM(Applications!D1729),FIND(",",TRIM(Applications!D1729)&amp;",")+1,200)),FIND(",",TRIM(MID(TRIM(Applications!D1729),FIND(",",TRIM(Applications!D1729)&amp;",")+1,200))&amp;",")-1)))=2,UPPER(TRIM(LEFT(TRIM(MID(TRIM(Applications!D1729),FIND(",",TRIM(Applications!D1729)&amp;",")+1,200)),FIND(",",TRIM(MID(TRIM(Applications!D1729),FIND(",",TRIM(Applications!D1729)&amp;",")+1,200))&amp;",")-1))),IFERROR(VLOOKUP(LOWER(TRIM(LEFT(TRIM(MID(TRIM(Applications!D1729),FIND(",",TRIM(Applications!D1729)&amp;",")+1,200)),FIND(",",TRIM(MID(TRIM(Applications!D1729),FIND(",",TRIM(Applications!D1729)&amp;",")+1,200))&amp;",")-1))),$U$2:$V$67,2,FALSE),"")))</f>
        <v/>
      </c>
      <c r="O1729" s="26">
        <f>IF(M1729="","",IF(N1729="",M1729,M1729&amp;", "&amp;N1729))</f>
        <v/>
      </c>
      <c r="P1729" s="26">
        <f>IF(O1729="","",IF(COUNTIF(O$2:O1729,O1729)=1,COUNTIF(O$2:O$2000,O1729)+(2001-ROW())/100000,""))</f>
        <v/>
      </c>
    </row>
    <row r="1730">
      <c r="A1730" s="26">
        <f>IF(AND(ISNUMBER(Applications!A1730),ISNUMBER(Applications!M1730),OR(UPPER(TRIM(Applications!I1730))="INTERVIEWING",UPPER(TRIM(Applications!I1730))="REJECTED",UPPER(TRIM(Applications!I1730))="OFFER")),IF(Applications!M1730&gt;=Applications!A1730,Applications!M1730-Applications!A1730,""),"")</f>
        <v/>
      </c>
      <c r="B1730" s="26">
        <f>IF(AND(D1730=1,ISNUMBER(Applications!A1730)),WEEKDAY(Applications!A1730),"")</f>
        <v/>
      </c>
      <c r="C1730" s="27">
        <f>IF(AND(D1730=1,ISNUMBER(Applications!A1730)),Applications!A1730-WEEKDAY(Applications!A1730,3),"")</f>
        <v/>
      </c>
      <c r="D1730" s="26">
        <f>IF(OR(UPPER(TRIM(Applications!I1730))="APPLIED",UPPER(TRIM(Applications!I1730))="INTERVIEWING",UPPER(TRIM(Applications!I1730))="REJECTED",UPPER(TRIM(Applications!I1730))="OFFER"),1,0)</f>
        <v/>
      </c>
      <c r="E1730" s="26">
        <f>IF(AND(ISNUMBER(Applications!M1730),OR(N(Applications!O1730)&gt;0,UPPER(TRIM(Applications!I1730))="INTERVIEWING",UPPER(TRIM(Applications!I1730))="OFFER")),Applications!M1730-WEEKDAY(Applications!M1730,3),"")</f>
        <v/>
      </c>
      <c r="F1730" s="26">
        <f>IF(AND(UPPER(TRIM(Applications!I1730))="SKIPPED",ISNUMBER(Applications!A1730)),Applications!A1730-WEEKDAY(Applications!A1730,3),"")</f>
        <v/>
      </c>
      <c r="G1730" s="26">
        <f>IF(AND(UPPER(TRIM(Applications!I1730))="BOOKMARKED",ISNUMBER(Applications!A1730)),Applications!A1730-WEEKDAY(Applications!A1730,3),"")</f>
        <v/>
      </c>
      <c r="H1730" s="26">
        <f>IF(AND(UPPER(TRIM(Applications!I1730))="NOT APPLIED",ISNUMBER(Applications!A1730)),Applications!A1730-WEEKDAY(Applications!A1730,3),"")</f>
        <v/>
      </c>
      <c r="I1730" s="26">
        <f>IF(AND(UPPER(TRIM(Applications!I1730))="REJECTED",ISNUMBER(Applications!M1730)),Applications!M1730-WEEKDAY(Applications!M1730,3),"")</f>
        <v/>
      </c>
      <c r="J1730" s="26">
        <f>IF(AND(UPPER(TRIM(Applications!I1730))="OFFER",ISNUMBER(Applications!M1730)),Applications!M1730-WEEKDAY(Applications!M1730,3),"")</f>
        <v/>
      </c>
      <c r="K1730" s="26">
        <f>IF(TRIM(Applications!J1730)="","",IFERROR(LOOKUP(2,1/ISNUMBER(SEARCH($R$2:$R$25,Applications!J1730)),$S$2:$S$25),""))</f>
        <v/>
      </c>
      <c r="L1730" s="26">
        <f>IF(K1730="","",IF(COUNTIF(K$2:K1730,K1730)=1,COUNTIF(K$2:K$2000,K1730)+(2001-ROW())/100000,""))</f>
        <v/>
      </c>
      <c r="M1730" s="26">
        <f>IF(TRIM(Applications!D1730)="","",TRIM(LEFT(TRIM(Applications!D1730),FIND(",",TRIM(Applications!D1730)&amp;",")-1)))</f>
        <v/>
      </c>
      <c r="N1730" s="26">
        <f>IF(M1730="","",IF(LEN(TRIM(LEFT(TRIM(MID(TRIM(Applications!D1730),FIND(",",TRIM(Applications!D1730)&amp;",")+1,200)),FIND(",",TRIM(MID(TRIM(Applications!D1730),FIND(",",TRIM(Applications!D1730)&amp;",")+1,200))&amp;",")-1)))=2,UPPER(TRIM(LEFT(TRIM(MID(TRIM(Applications!D1730),FIND(",",TRIM(Applications!D1730)&amp;",")+1,200)),FIND(",",TRIM(MID(TRIM(Applications!D1730),FIND(",",TRIM(Applications!D1730)&amp;",")+1,200))&amp;",")-1))),IFERROR(VLOOKUP(LOWER(TRIM(LEFT(TRIM(MID(TRIM(Applications!D1730),FIND(",",TRIM(Applications!D1730)&amp;",")+1,200)),FIND(",",TRIM(MID(TRIM(Applications!D1730),FIND(",",TRIM(Applications!D1730)&amp;",")+1,200))&amp;",")-1))),$U$2:$V$67,2,FALSE),"")))</f>
        <v/>
      </c>
      <c r="O1730" s="26">
        <f>IF(M1730="","",IF(N1730="",M1730,M1730&amp;", "&amp;N1730))</f>
        <v/>
      </c>
      <c r="P1730" s="26">
        <f>IF(O1730="","",IF(COUNTIF(O$2:O1730,O1730)=1,COUNTIF(O$2:O$2000,O1730)+(2001-ROW())/100000,""))</f>
        <v/>
      </c>
    </row>
    <row r="1731">
      <c r="A1731" s="26">
        <f>IF(AND(ISNUMBER(Applications!A1731),ISNUMBER(Applications!M1731),OR(UPPER(TRIM(Applications!I1731))="INTERVIEWING",UPPER(TRIM(Applications!I1731))="REJECTED",UPPER(TRIM(Applications!I1731))="OFFER")),IF(Applications!M1731&gt;=Applications!A1731,Applications!M1731-Applications!A1731,""),"")</f>
        <v/>
      </c>
      <c r="B1731" s="26">
        <f>IF(AND(D1731=1,ISNUMBER(Applications!A1731)),WEEKDAY(Applications!A1731),"")</f>
        <v/>
      </c>
      <c r="C1731" s="27">
        <f>IF(AND(D1731=1,ISNUMBER(Applications!A1731)),Applications!A1731-WEEKDAY(Applications!A1731,3),"")</f>
        <v/>
      </c>
      <c r="D1731" s="26">
        <f>IF(OR(UPPER(TRIM(Applications!I1731))="APPLIED",UPPER(TRIM(Applications!I1731))="INTERVIEWING",UPPER(TRIM(Applications!I1731))="REJECTED",UPPER(TRIM(Applications!I1731))="OFFER"),1,0)</f>
        <v/>
      </c>
      <c r="E1731" s="26">
        <f>IF(AND(ISNUMBER(Applications!M1731),OR(N(Applications!O1731)&gt;0,UPPER(TRIM(Applications!I1731))="INTERVIEWING",UPPER(TRIM(Applications!I1731))="OFFER")),Applications!M1731-WEEKDAY(Applications!M1731,3),"")</f>
        <v/>
      </c>
      <c r="F1731" s="26">
        <f>IF(AND(UPPER(TRIM(Applications!I1731))="SKIPPED",ISNUMBER(Applications!A1731)),Applications!A1731-WEEKDAY(Applications!A1731,3),"")</f>
        <v/>
      </c>
      <c r="G1731" s="26">
        <f>IF(AND(UPPER(TRIM(Applications!I1731))="BOOKMARKED",ISNUMBER(Applications!A1731)),Applications!A1731-WEEKDAY(Applications!A1731,3),"")</f>
        <v/>
      </c>
      <c r="H1731" s="26">
        <f>IF(AND(UPPER(TRIM(Applications!I1731))="NOT APPLIED",ISNUMBER(Applications!A1731)),Applications!A1731-WEEKDAY(Applications!A1731,3),"")</f>
        <v/>
      </c>
      <c r="I1731" s="26">
        <f>IF(AND(UPPER(TRIM(Applications!I1731))="REJECTED",ISNUMBER(Applications!M1731)),Applications!M1731-WEEKDAY(Applications!M1731,3),"")</f>
        <v/>
      </c>
      <c r="J1731" s="26">
        <f>IF(AND(UPPER(TRIM(Applications!I1731))="OFFER",ISNUMBER(Applications!M1731)),Applications!M1731-WEEKDAY(Applications!M1731,3),"")</f>
        <v/>
      </c>
      <c r="K1731" s="26">
        <f>IF(TRIM(Applications!J1731)="","",IFERROR(LOOKUP(2,1/ISNUMBER(SEARCH($R$2:$R$25,Applications!J1731)),$S$2:$S$25),""))</f>
        <v/>
      </c>
      <c r="L1731" s="26">
        <f>IF(K1731="","",IF(COUNTIF(K$2:K1731,K1731)=1,COUNTIF(K$2:K$2000,K1731)+(2001-ROW())/100000,""))</f>
        <v/>
      </c>
      <c r="M1731" s="26">
        <f>IF(TRIM(Applications!D1731)="","",TRIM(LEFT(TRIM(Applications!D1731),FIND(",",TRIM(Applications!D1731)&amp;",")-1)))</f>
        <v/>
      </c>
      <c r="N1731" s="26">
        <f>IF(M1731="","",IF(LEN(TRIM(LEFT(TRIM(MID(TRIM(Applications!D1731),FIND(",",TRIM(Applications!D1731)&amp;",")+1,200)),FIND(",",TRIM(MID(TRIM(Applications!D1731),FIND(",",TRIM(Applications!D1731)&amp;",")+1,200))&amp;",")-1)))=2,UPPER(TRIM(LEFT(TRIM(MID(TRIM(Applications!D1731),FIND(",",TRIM(Applications!D1731)&amp;",")+1,200)),FIND(",",TRIM(MID(TRIM(Applications!D1731),FIND(",",TRIM(Applications!D1731)&amp;",")+1,200))&amp;",")-1))),IFERROR(VLOOKUP(LOWER(TRIM(LEFT(TRIM(MID(TRIM(Applications!D1731),FIND(",",TRIM(Applications!D1731)&amp;",")+1,200)),FIND(",",TRIM(MID(TRIM(Applications!D1731),FIND(",",TRIM(Applications!D1731)&amp;",")+1,200))&amp;",")-1))),$U$2:$V$67,2,FALSE),"")))</f>
        <v/>
      </c>
      <c r="O1731" s="26">
        <f>IF(M1731="","",IF(N1731="",M1731,M1731&amp;", "&amp;N1731))</f>
        <v/>
      </c>
      <c r="P1731" s="26">
        <f>IF(O1731="","",IF(COUNTIF(O$2:O1731,O1731)=1,COUNTIF(O$2:O$2000,O1731)+(2001-ROW())/100000,""))</f>
        <v/>
      </c>
    </row>
    <row r="1732">
      <c r="A1732" s="26">
        <f>IF(AND(ISNUMBER(Applications!A1732),ISNUMBER(Applications!M1732),OR(UPPER(TRIM(Applications!I1732))="INTERVIEWING",UPPER(TRIM(Applications!I1732))="REJECTED",UPPER(TRIM(Applications!I1732))="OFFER")),IF(Applications!M1732&gt;=Applications!A1732,Applications!M1732-Applications!A1732,""),"")</f>
        <v/>
      </c>
      <c r="B1732" s="26">
        <f>IF(AND(D1732=1,ISNUMBER(Applications!A1732)),WEEKDAY(Applications!A1732),"")</f>
        <v/>
      </c>
      <c r="C1732" s="27">
        <f>IF(AND(D1732=1,ISNUMBER(Applications!A1732)),Applications!A1732-WEEKDAY(Applications!A1732,3),"")</f>
        <v/>
      </c>
      <c r="D1732" s="26">
        <f>IF(OR(UPPER(TRIM(Applications!I1732))="APPLIED",UPPER(TRIM(Applications!I1732))="INTERVIEWING",UPPER(TRIM(Applications!I1732))="REJECTED",UPPER(TRIM(Applications!I1732))="OFFER"),1,0)</f>
        <v/>
      </c>
      <c r="E1732" s="26">
        <f>IF(AND(ISNUMBER(Applications!M1732),OR(N(Applications!O1732)&gt;0,UPPER(TRIM(Applications!I1732))="INTERVIEWING",UPPER(TRIM(Applications!I1732))="OFFER")),Applications!M1732-WEEKDAY(Applications!M1732,3),"")</f>
        <v/>
      </c>
      <c r="F1732" s="26">
        <f>IF(AND(UPPER(TRIM(Applications!I1732))="SKIPPED",ISNUMBER(Applications!A1732)),Applications!A1732-WEEKDAY(Applications!A1732,3),"")</f>
        <v/>
      </c>
      <c r="G1732" s="26">
        <f>IF(AND(UPPER(TRIM(Applications!I1732))="BOOKMARKED",ISNUMBER(Applications!A1732)),Applications!A1732-WEEKDAY(Applications!A1732,3),"")</f>
        <v/>
      </c>
      <c r="H1732" s="26">
        <f>IF(AND(UPPER(TRIM(Applications!I1732))="NOT APPLIED",ISNUMBER(Applications!A1732)),Applications!A1732-WEEKDAY(Applications!A1732,3),"")</f>
        <v/>
      </c>
      <c r="I1732" s="26">
        <f>IF(AND(UPPER(TRIM(Applications!I1732))="REJECTED",ISNUMBER(Applications!M1732)),Applications!M1732-WEEKDAY(Applications!M1732,3),"")</f>
        <v/>
      </c>
      <c r="J1732" s="26">
        <f>IF(AND(UPPER(TRIM(Applications!I1732))="OFFER",ISNUMBER(Applications!M1732)),Applications!M1732-WEEKDAY(Applications!M1732,3),"")</f>
        <v/>
      </c>
      <c r="K1732" s="26">
        <f>IF(TRIM(Applications!J1732)="","",IFERROR(LOOKUP(2,1/ISNUMBER(SEARCH($R$2:$R$25,Applications!J1732)),$S$2:$S$25),""))</f>
        <v/>
      </c>
      <c r="L1732" s="26">
        <f>IF(K1732="","",IF(COUNTIF(K$2:K1732,K1732)=1,COUNTIF(K$2:K$2000,K1732)+(2001-ROW())/100000,""))</f>
        <v/>
      </c>
      <c r="M1732" s="26">
        <f>IF(TRIM(Applications!D1732)="","",TRIM(LEFT(TRIM(Applications!D1732),FIND(",",TRIM(Applications!D1732)&amp;",")-1)))</f>
        <v/>
      </c>
      <c r="N1732" s="26">
        <f>IF(M1732="","",IF(LEN(TRIM(LEFT(TRIM(MID(TRIM(Applications!D1732),FIND(",",TRIM(Applications!D1732)&amp;",")+1,200)),FIND(",",TRIM(MID(TRIM(Applications!D1732),FIND(",",TRIM(Applications!D1732)&amp;",")+1,200))&amp;",")-1)))=2,UPPER(TRIM(LEFT(TRIM(MID(TRIM(Applications!D1732),FIND(",",TRIM(Applications!D1732)&amp;",")+1,200)),FIND(",",TRIM(MID(TRIM(Applications!D1732),FIND(",",TRIM(Applications!D1732)&amp;",")+1,200))&amp;",")-1))),IFERROR(VLOOKUP(LOWER(TRIM(LEFT(TRIM(MID(TRIM(Applications!D1732),FIND(",",TRIM(Applications!D1732)&amp;",")+1,200)),FIND(",",TRIM(MID(TRIM(Applications!D1732),FIND(",",TRIM(Applications!D1732)&amp;",")+1,200))&amp;",")-1))),$U$2:$V$67,2,FALSE),"")))</f>
        <v/>
      </c>
      <c r="O1732" s="26">
        <f>IF(M1732="","",IF(N1732="",M1732,M1732&amp;", "&amp;N1732))</f>
        <v/>
      </c>
      <c r="P1732" s="26">
        <f>IF(O1732="","",IF(COUNTIF(O$2:O1732,O1732)=1,COUNTIF(O$2:O$2000,O1732)+(2001-ROW())/100000,""))</f>
        <v/>
      </c>
    </row>
    <row r="1733">
      <c r="A1733" s="26">
        <f>IF(AND(ISNUMBER(Applications!A1733),ISNUMBER(Applications!M1733),OR(UPPER(TRIM(Applications!I1733))="INTERVIEWING",UPPER(TRIM(Applications!I1733))="REJECTED",UPPER(TRIM(Applications!I1733))="OFFER")),IF(Applications!M1733&gt;=Applications!A1733,Applications!M1733-Applications!A1733,""),"")</f>
        <v/>
      </c>
      <c r="B1733" s="26">
        <f>IF(AND(D1733=1,ISNUMBER(Applications!A1733)),WEEKDAY(Applications!A1733),"")</f>
        <v/>
      </c>
      <c r="C1733" s="27">
        <f>IF(AND(D1733=1,ISNUMBER(Applications!A1733)),Applications!A1733-WEEKDAY(Applications!A1733,3),"")</f>
        <v/>
      </c>
      <c r="D1733" s="26">
        <f>IF(OR(UPPER(TRIM(Applications!I1733))="APPLIED",UPPER(TRIM(Applications!I1733))="INTERVIEWING",UPPER(TRIM(Applications!I1733))="REJECTED",UPPER(TRIM(Applications!I1733))="OFFER"),1,0)</f>
        <v/>
      </c>
      <c r="E1733" s="26">
        <f>IF(AND(ISNUMBER(Applications!M1733),OR(N(Applications!O1733)&gt;0,UPPER(TRIM(Applications!I1733))="INTERVIEWING",UPPER(TRIM(Applications!I1733))="OFFER")),Applications!M1733-WEEKDAY(Applications!M1733,3),"")</f>
        <v/>
      </c>
      <c r="F1733" s="26">
        <f>IF(AND(UPPER(TRIM(Applications!I1733))="SKIPPED",ISNUMBER(Applications!A1733)),Applications!A1733-WEEKDAY(Applications!A1733,3),"")</f>
        <v/>
      </c>
      <c r="G1733" s="26">
        <f>IF(AND(UPPER(TRIM(Applications!I1733))="BOOKMARKED",ISNUMBER(Applications!A1733)),Applications!A1733-WEEKDAY(Applications!A1733,3),"")</f>
        <v/>
      </c>
      <c r="H1733" s="26">
        <f>IF(AND(UPPER(TRIM(Applications!I1733))="NOT APPLIED",ISNUMBER(Applications!A1733)),Applications!A1733-WEEKDAY(Applications!A1733,3),"")</f>
        <v/>
      </c>
      <c r="I1733" s="26">
        <f>IF(AND(UPPER(TRIM(Applications!I1733))="REJECTED",ISNUMBER(Applications!M1733)),Applications!M1733-WEEKDAY(Applications!M1733,3),"")</f>
        <v/>
      </c>
      <c r="J1733" s="26">
        <f>IF(AND(UPPER(TRIM(Applications!I1733))="OFFER",ISNUMBER(Applications!M1733)),Applications!M1733-WEEKDAY(Applications!M1733,3),"")</f>
        <v/>
      </c>
      <c r="K1733" s="26">
        <f>IF(TRIM(Applications!J1733)="","",IFERROR(LOOKUP(2,1/ISNUMBER(SEARCH($R$2:$R$25,Applications!J1733)),$S$2:$S$25),""))</f>
        <v/>
      </c>
      <c r="L1733" s="26">
        <f>IF(K1733="","",IF(COUNTIF(K$2:K1733,K1733)=1,COUNTIF(K$2:K$2000,K1733)+(2001-ROW())/100000,""))</f>
        <v/>
      </c>
      <c r="M1733" s="26">
        <f>IF(TRIM(Applications!D1733)="","",TRIM(LEFT(TRIM(Applications!D1733),FIND(",",TRIM(Applications!D1733)&amp;",")-1)))</f>
        <v/>
      </c>
      <c r="N1733" s="26">
        <f>IF(M1733="","",IF(LEN(TRIM(LEFT(TRIM(MID(TRIM(Applications!D1733),FIND(",",TRIM(Applications!D1733)&amp;",")+1,200)),FIND(",",TRIM(MID(TRIM(Applications!D1733),FIND(",",TRIM(Applications!D1733)&amp;",")+1,200))&amp;",")-1)))=2,UPPER(TRIM(LEFT(TRIM(MID(TRIM(Applications!D1733),FIND(",",TRIM(Applications!D1733)&amp;",")+1,200)),FIND(",",TRIM(MID(TRIM(Applications!D1733),FIND(",",TRIM(Applications!D1733)&amp;",")+1,200))&amp;",")-1))),IFERROR(VLOOKUP(LOWER(TRIM(LEFT(TRIM(MID(TRIM(Applications!D1733),FIND(",",TRIM(Applications!D1733)&amp;",")+1,200)),FIND(",",TRIM(MID(TRIM(Applications!D1733),FIND(",",TRIM(Applications!D1733)&amp;",")+1,200))&amp;",")-1))),$U$2:$V$67,2,FALSE),"")))</f>
        <v/>
      </c>
      <c r="O1733" s="26">
        <f>IF(M1733="","",IF(N1733="",M1733,M1733&amp;", "&amp;N1733))</f>
        <v/>
      </c>
      <c r="P1733" s="26">
        <f>IF(O1733="","",IF(COUNTIF(O$2:O1733,O1733)=1,COUNTIF(O$2:O$2000,O1733)+(2001-ROW())/100000,""))</f>
        <v/>
      </c>
    </row>
    <row r="1734">
      <c r="A1734" s="26">
        <f>IF(AND(ISNUMBER(Applications!A1734),ISNUMBER(Applications!M1734),OR(UPPER(TRIM(Applications!I1734))="INTERVIEWING",UPPER(TRIM(Applications!I1734))="REJECTED",UPPER(TRIM(Applications!I1734))="OFFER")),IF(Applications!M1734&gt;=Applications!A1734,Applications!M1734-Applications!A1734,""),"")</f>
        <v/>
      </c>
      <c r="B1734" s="26">
        <f>IF(AND(D1734=1,ISNUMBER(Applications!A1734)),WEEKDAY(Applications!A1734),"")</f>
        <v/>
      </c>
      <c r="C1734" s="27">
        <f>IF(AND(D1734=1,ISNUMBER(Applications!A1734)),Applications!A1734-WEEKDAY(Applications!A1734,3),"")</f>
        <v/>
      </c>
      <c r="D1734" s="26">
        <f>IF(OR(UPPER(TRIM(Applications!I1734))="APPLIED",UPPER(TRIM(Applications!I1734))="INTERVIEWING",UPPER(TRIM(Applications!I1734))="REJECTED",UPPER(TRIM(Applications!I1734))="OFFER"),1,0)</f>
        <v/>
      </c>
      <c r="E1734" s="26">
        <f>IF(AND(ISNUMBER(Applications!M1734),OR(N(Applications!O1734)&gt;0,UPPER(TRIM(Applications!I1734))="INTERVIEWING",UPPER(TRIM(Applications!I1734))="OFFER")),Applications!M1734-WEEKDAY(Applications!M1734,3),"")</f>
        <v/>
      </c>
      <c r="F1734" s="26">
        <f>IF(AND(UPPER(TRIM(Applications!I1734))="SKIPPED",ISNUMBER(Applications!A1734)),Applications!A1734-WEEKDAY(Applications!A1734,3),"")</f>
        <v/>
      </c>
      <c r="G1734" s="26">
        <f>IF(AND(UPPER(TRIM(Applications!I1734))="BOOKMARKED",ISNUMBER(Applications!A1734)),Applications!A1734-WEEKDAY(Applications!A1734,3),"")</f>
        <v/>
      </c>
      <c r="H1734" s="26">
        <f>IF(AND(UPPER(TRIM(Applications!I1734))="NOT APPLIED",ISNUMBER(Applications!A1734)),Applications!A1734-WEEKDAY(Applications!A1734,3),"")</f>
        <v/>
      </c>
      <c r="I1734" s="26">
        <f>IF(AND(UPPER(TRIM(Applications!I1734))="REJECTED",ISNUMBER(Applications!M1734)),Applications!M1734-WEEKDAY(Applications!M1734,3),"")</f>
        <v/>
      </c>
      <c r="J1734" s="26">
        <f>IF(AND(UPPER(TRIM(Applications!I1734))="OFFER",ISNUMBER(Applications!M1734)),Applications!M1734-WEEKDAY(Applications!M1734,3),"")</f>
        <v/>
      </c>
      <c r="K1734" s="26">
        <f>IF(TRIM(Applications!J1734)="","",IFERROR(LOOKUP(2,1/ISNUMBER(SEARCH($R$2:$R$25,Applications!J1734)),$S$2:$S$25),""))</f>
        <v/>
      </c>
      <c r="L1734" s="26">
        <f>IF(K1734="","",IF(COUNTIF(K$2:K1734,K1734)=1,COUNTIF(K$2:K$2000,K1734)+(2001-ROW())/100000,""))</f>
        <v/>
      </c>
      <c r="M1734" s="26">
        <f>IF(TRIM(Applications!D1734)="","",TRIM(LEFT(TRIM(Applications!D1734),FIND(",",TRIM(Applications!D1734)&amp;",")-1)))</f>
        <v/>
      </c>
      <c r="N1734" s="26">
        <f>IF(M1734="","",IF(LEN(TRIM(LEFT(TRIM(MID(TRIM(Applications!D1734),FIND(",",TRIM(Applications!D1734)&amp;",")+1,200)),FIND(",",TRIM(MID(TRIM(Applications!D1734),FIND(",",TRIM(Applications!D1734)&amp;",")+1,200))&amp;",")-1)))=2,UPPER(TRIM(LEFT(TRIM(MID(TRIM(Applications!D1734),FIND(",",TRIM(Applications!D1734)&amp;",")+1,200)),FIND(",",TRIM(MID(TRIM(Applications!D1734),FIND(",",TRIM(Applications!D1734)&amp;",")+1,200))&amp;",")-1))),IFERROR(VLOOKUP(LOWER(TRIM(LEFT(TRIM(MID(TRIM(Applications!D1734),FIND(",",TRIM(Applications!D1734)&amp;",")+1,200)),FIND(",",TRIM(MID(TRIM(Applications!D1734),FIND(",",TRIM(Applications!D1734)&amp;",")+1,200))&amp;",")-1))),$U$2:$V$67,2,FALSE),"")))</f>
        <v/>
      </c>
      <c r="O1734" s="26">
        <f>IF(M1734="","",IF(N1734="",M1734,M1734&amp;", "&amp;N1734))</f>
        <v/>
      </c>
      <c r="P1734" s="26">
        <f>IF(O1734="","",IF(COUNTIF(O$2:O1734,O1734)=1,COUNTIF(O$2:O$2000,O1734)+(2001-ROW())/100000,""))</f>
        <v/>
      </c>
    </row>
    <row r="1735">
      <c r="A1735" s="26">
        <f>IF(AND(ISNUMBER(Applications!A1735),ISNUMBER(Applications!M1735),OR(UPPER(TRIM(Applications!I1735))="INTERVIEWING",UPPER(TRIM(Applications!I1735))="REJECTED",UPPER(TRIM(Applications!I1735))="OFFER")),IF(Applications!M1735&gt;=Applications!A1735,Applications!M1735-Applications!A1735,""),"")</f>
        <v/>
      </c>
      <c r="B1735" s="26">
        <f>IF(AND(D1735=1,ISNUMBER(Applications!A1735)),WEEKDAY(Applications!A1735),"")</f>
        <v/>
      </c>
      <c r="C1735" s="27">
        <f>IF(AND(D1735=1,ISNUMBER(Applications!A1735)),Applications!A1735-WEEKDAY(Applications!A1735,3),"")</f>
        <v/>
      </c>
      <c r="D1735" s="26">
        <f>IF(OR(UPPER(TRIM(Applications!I1735))="APPLIED",UPPER(TRIM(Applications!I1735))="INTERVIEWING",UPPER(TRIM(Applications!I1735))="REJECTED",UPPER(TRIM(Applications!I1735))="OFFER"),1,0)</f>
        <v/>
      </c>
      <c r="E1735" s="26">
        <f>IF(AND(ISNUMBER(Applications!M1735),OR(N(Applications!O1735)&gt;0,UPPER(TRIM(Applications!I1735))="INTERVIEWING",UPPER(TRIM(Applications!I1735))="OFFER")),Applications!M1735-WEEKDAY(Applications!M1735,3),"")</f>
        <v/>
      </c>
      <c r="F1735" s="26">
        <f>IF(AND(UPPER(TRIM(Applications!I1735))="SKIPPED",ISNUMBER(Applications!A1735)),Applications!A1735-WEEKDAY(Applications!A1735,3),"")</f>
        <v/>
      </c>
      <c r="G1735" s="26">
        <f>IF(AND(UPPER(TRIM(Applications!I1735))="BOOKMARKED",ISNUMBER(Applications!A1735)),Applications!A1735-WEEKDAY(Applications!A1735,3),"")</f>
        <v/>
      </c>
      <c r="H1735" s="26">
        <f>IF(AND(UPPER(TRIM(Applications!I1735))="NOT APPLIED",ISNUMBER(Applications!A1735)),Applications!A1735-WEEKDAY(Applications!A1735,3),"")</f>
        <v/>
      </c>
      <c r="I1735" s="26">
        <f>IF(AND(UPPER(TRIM(Applications!I1735))="REJECTED",ISNUMBER(Applications!M1735)),Applications!M1735-WEEKDAY(Applications!M1735,3),"")</f>
        <v/>
      </c>
      <c r="J1735" s="26">
        <f>IF(AND(UPPER(TRIM(Applications!I1735))="OFFER",ISNUMBER(Applications!M1735)),Applications!M1735-WEEKDAY(Applications!M1735,3),"")</f>
        <v/>
      </c>
      <c r="K1735" s="26">
        <f>IF(TRIM(Applications!J1735)="","",IFERROR(LOOKUP(2,1/ISNUMBER(SEARCH($R$2:$R$25,Applications!J1735)),$S$2:$S$25),""))</f>
        <v/>
      </c>
      <c r="L1735" s="26">
        <f>IF(K1735="","",IF(COUNTIF(K$2:K1735,K1735)=1,COUNTIF(K$2:K$2000,K1735)+(2001-ROW())/100000,""))</f>
        <v/>
      </c>
      <c r="M1735" s="26">
        <f>IF(TRIM(Applications!D1735)="","",TRIM(LEFT(TRIM(Applications!D1735),FIND(",",TRIM(Applications!D1735)&amp;",")-1)))</f>
        <v/>
      </c>
      <c r="N1735" s="26">
        <f>IF(M1735="","",IF(LEN(TRIM(LEFT(TRIM(MID(TRIM(Applications!D1735),FIND(",",TRIM(Applications!D1735)&amp;",")+1,200)),FIND(",",TRIM(MID(TRIM(Applications!D1735),FIND(",",TRIM(Applications!D1735)&amp;",")+1,200))&amp;",")-1)))=2,UPPER(TRIM(LEFT(TRIM(MID(TRIM(Applications!D1735),FIND(",",TRIM(Applications!D1735)&amp;",")+1,200)),FIND(",",TRIM(MID(TRIM(Applications!D1735),FIND(",",TRIM(Applications!D1735)&amp;",")+1,200))&amp;",")-1))),IFERROR(VLOOKUP(LOWER(TRIM(LEFT(TRIM(MID(TRIM(Applications!D1735),FIND(",",TRIM(Applications!D1735)&amp;",")+1,200)),FIND(",",TRIM(MID(TRIM(Applications!D1735),FIND(",",TRIM(Applications!D1735)&amp;",")+1,200))&amp;",")-1))),$U$2:$V$67,2,FALSE),"")))</f>
        <v/>
      </c>
      <c r="O1735" s="26">
        <f>IF(M1735="","",IF(N1735="",M1735,M1735&amp;", "&amp;N1735))</f>
        <v/>
      </c>
      <c r="P1735" s="26">
        <f>IF(O1735="","",IF(COUNTIF(O$2:O1735,O1735)=1,COUNTIF(O$2:O$2000,O1735)+(2001-ROW())/100000,""))</f>
        <v/>
      </c>
    </row>
    <row r="1736">
      <c r="A1736" s="26">
        <f>IF(AND(ISNUMBER(Applications!A1736),ISNUMBER(Applications!M1736),OR(UPPER(TRIM(Applications!I1736))="INTERVIEWING",UPPER(TRIM(Applications!I1736))="REJECTED",UPPER(TRIM(Applications!I1736))="OFFER")),IF(Applications!M1736&gt;=Applications!A1736,Applications!M1736-Applications!A1736,""),"")</f>
        <v/>
      </c>
      <c r="B1736" s="26">
        <f>IF(AND(D1736=1,ISNUMBER(Applications!A1736)),WEEKDAY(Applications!A1736),"")</f>
        <v/>
      </c>
      <c r="C1736" s="27">
        <f>IF(AND(D1736=1,ISNUMBER(Applications!A1736)),Applications!A1736-WEEKDAY(Applications!A1736,3),"")</f>
        <v/>
      </c>
      <c r="D1736" s="26">
        <f>IF(OR(UPPER(TRIM(Applications!I1736))="APPLIED",UPPER(TRIM(Applications!I1736))="INTERVIEWING",UPPER(TRIM(Applications!I1736))="REJECTED",UPPER(TRIM(Applications!I1736))="OFFER"),1,0)</f>
        <v/>
      </c>
      <c r="E1736" s="26">
        <f>IF(AND(ISNUMBER(Applications!M1736),OR(N(Applications!O1736)&gt;0,UPPER(TRIM(Applications!I1736))="INTERVIEWING",UPPER(TRIM(Applications!I1736))="OFFER")),Applications!M1736-WEEKDAY(Applications!M1736,3),"")</f>
        <v/>
      </c>
      <c r="F1736" s="26">
        <f>IF(AND(UPPER(TRIM(Applications!I1736))="SKIPPED",ISNUMBER(Applications!A1736)),Applications!A1736-WEEKDAY(Applications!A1736,3),"")</f>
        <v/>
      </c>
      <c r="G1736" s="26">
        <f>IF(AND(UPPER(TRIM(Applications!I1736))="BOOKMARKED",ISNUMBER(Applications!A1736)),Applications!A1736-WEEKDAY(Applications!A1736,3),"")</f>
        <v/>
      </c>
      <c r="H1736" s="26">
        <f>IF(AND(UPPER(TRIM(Applications!I1736))="NOT APPLIED",ISNUMBER(Applications!A1736)),Applications!A1736-WEEKDAY(Applications!A1736,3),"")</f>
        <v/>
      </c>
      <c r="I1736" s="26">
        <f>IF(AND(UPPER(TRIM(Applications!I1736))="REJECTED",ISNUMBER(Applications!M1736)),Applications!M1736-WEEKDAY(Applications!M1736,3),"")</f>
        <v/>
      </c>
      <c r="J1736" s="26">
        <f>IF(AND(UPPER(TRIM(Applications!I1736))="OFFER",ISNUMBER(Applications!M1736)),Applications!M1736-WEEKDAY(Applications!M1736,3),"")</f>
        <v/>
      </c>
      <c r="K1736" s="26">
        <f>IF(TRIM(Applications!J1736)="","",IFERROR(LOOKUP(2,1/ISNUMBER(SEARCH($R$2:$R$25,Applications!J1736)),$S$2:$S$25),""))</f>
        <v/>
      </c>
      <c r="L1736" s="26">
        <f>IF(K1736="","",IF(COUNTIF(K$2:K1736,K1736)=1,COUNTIF(K$2:K$2000,K1736)+(2001-ROW())/100000,""))</f>
        <v/>
      </c>
      <c r="M1736" s="26">
        <f>IF(TRIM(Applications!D1736)="","",TRIM(LEFT(TRIM(Applications!D1736),FIND(",",TRIM(Applications!D1736)&amp;",")-1)))</f>
        <v/>
      </c>
      <c r="N1736" s="26">
        <f>IF(M1736="","",IF(LEN(TRIM(LEFT(TRIM(MID(TRIM(Applications!D1736),FIND(",",TRIM(Applications!D1736)&amp;",")+1,200)),FIND(",",TRIM(MID(TRIM(Applications!D1736),FIND(",",TRIM(Applications!D1736)&amp;",")+1,200))&amp;",")-1)))=2,UPPER(TRIM(LEFT(TRIM(MID(TRIM(Applications!D1736),FIND(",",TRIM(Applications!D1736)&amp;",")+1,200)),FIND(",",TRIM(MID(TRIM(Applications!D1736),FIND(",",TRIM(Applications!D1736)&amp;",")+1,200))&amp;",")-1))),IFERROR(VLOOKUP(LOWER(TRIM(LEFT(TRIM(MID(TRIM(Applications!D1736),FIND(",",TRIM(Applications!D1736)&amp;",")+1,200)),FIND(",",TRIM(MID(TRIM(Applications!D1736),FIND(",",TRIM(Applications!D1736)&amp;",")+1,200))&amp;",")-1))),$U$2:$V$67,2,FALSE),"")))</f>
        <v/>
      </c>
      <c r="O1736" s="26">
        <f>IF(M1736="","",IF(N1736="",M1736,M1736&amp;", "&amp;N1736))</f>
        <v/>
      </c>
      <c r="P1736" s="26">
        <f>IF(O1736="","",IF(COUNTIF(O$2:O1736,O1736)=1,COUNTIF(O$2:O$2000,O1736)+(2001-ROW())/100000,""))</f>
        <v/>
      </c>
    </row>
    <row r="1737">
      <c r="A1737" s="26">
        <f>IF(AND(ISNUMBER(Applications!A1737),ISNUMBER(Applications!M1737),OR(UPPER(TRIM(Applications!I1737))="INTERVIEWING",UPPER(TRIM(Applications!I1737))="REJECTED",UPPER(TRIM(Applications!I1737))="OFFER")),IF(Applications!M1737&gt;=Applications!A1737,Applications!M1737-Applications!A1737,""),"")</f>
        <v/>
      </c>
      <c r="B1737" s="26">
        <f>IF(AND(D1737=1,ISNUMBER(Applications!A1737)),WEEKDAY(Applications!A1737),"")</f>
        <v/>
      </c>
      <c r="C1737" s="27">
        <f>IF(AND(D1737=1,ISNUMBER(Applications!A1737)),Applications!A1737-WEEKDAY(Applications!A1737,3),"")</f>
        <v/>
      </c>
      <c r="D1737" s="26">
        <f>IF(OR(UPPER(TRIM(Applications!I1737))="APPLIED",UPPER(TRIM(Applications!I1737))="INTERVIEWING",UPPER(TRIM(Applications!I1737))="REJECTED",UPPER(TRIM(Applications!I1737))="OFFER"),1,0)</f>
        <v/>
      </c>
      <c r="E1737" s="26">
        <f>IF(AND(ISNUMBER(Applications!M1737),OR(N(Applications!O1737)&gt;0,UPPER(TRIM(Applications!I1737))="INTERVIEWING",UPPER(TRIM(Applications!I1737))="OFFER")),Applications!M1737-WEEKDAY(Applications!M1737,3),"")</f>
        <v/>
      </c>
      <c r="F1737" s="26">
        <f>IF(AND(UPPER(TRIM(Applications!I1737))="SKIPPED",ISNUMBER(Applications!A1737)),Applications!A1737-WEEKDAY(Applications!A1737,3),"")</f>
        <v/>
      </c>
      <c r="G1737" s="26">
        <f>IF(AND(UPPER(TRIM(Applications!I1737))="BOOKMARKED",ISNUMBER(Applications!A1737)),Applications!A1737-WEEKDAY(Applications!A1737,3),"")</f>
        <v/>
      </c>
      <c r="H1737" s="26">
        <f>IF(AND(UPPER(TRIM(Applications!I1737))="NOT APPLIED",ISNUMBER(Applications!A1737)),Applications!A1737-WEEKDAY(Applications!A1737,3),"")</f>
        <v/>
      </c>
      <c r="I1737" s="26">
        <f>IF(AND(UPPER(TRIM(Applications!I1737))="REJECTED",ISNUMBER(Applications!M1737)),Applications!M1737-WEEKDAY(Applications!M1737,3),"")</f>
        <v/>
      </c>
      <c r="J1737" s="26">
        <f>IF(AND(UPPER(TRIM(Applications!I1737))="OFFER",ISNUMBER(Applications!M1737)),Applications!M1737-WEEKDAY(Applications!M1737,3),"")</f>
        <v/>
      </c>
      <c r="K1737" s="26">
        <f>IF(TRIM(Applications!J1737)="","",IFERROR(LOOKUP(2,1/ISNUMBER(SEARCH($R$2:$R$25,Applications!J1737)),$S$2:$S$25),""))</f>
        <v/>
      </c>
      <c r="L1737" s="26">
        <f>IF(K1737="","",IF(COUNTIF(K$2:K1737,K1737)=1,COUNTIF(K$2:K$2000,K1737)+(2001-ROW())/100000,""))</f>
        <v/>
      </c>
      <c r="M1737" s="26">
        <f>IF(TRIM(Applications!D1737)="","",TRIM(LEFT(TRIM(Applications!D1737),FIND(",",TRIM(Applications!D1737)&amp;",")-1)))</f>
        <v/>
      </c>
      <c r="N1737" s="26">
        <f>IF(M1737="","",IF(LEN(TRIM(LEFT(TRIM(MID(TRIM(Applications!D1737),FIND(",",TRIM(Applications!D1737)&amp;",")+1,200)),FIND(",",TRIM(MID(TRIM(Applications!D1737),FIND(",",TRIM(Applications!D1737)&amp;",")+1,200))&amp;",")-1)))=2,UPPER(TRIM(LEFT(TRIM(MID(TRIM(Applications!D1737),FIND(",",TRIM(Applications!D1737)&amp;",")+1,200)),FIND(",",TRIM(MID(TRIM(Applications!D1737),FIND(",",TRIM(Applications!D1737)&amp;",")+1,200))&amp;",")-1))),IFERROR(VLOOKUP(LOWER(TRIM(LEFT(TRIM(MID(TRIM(Applications!D1737),FIND(",",TRIM(Applications!D1737)&amp;",")+1,200)),FIND(",",TRIM(MID(TRIM(Applications!D1737),FIND(",",TRIM(Applications!D1737)&amp;",")+1,200))&amp;",")-1))),$U$2:$V$67,2,FALSE),"")))</f>
        <v/>
      </c>
      <c r="O1737" s="26">
        <f>IF(M1737="","",IF(N1737="",M1737,M1737&amp;", "&amp;N1737))</f>
        <v/>
      </c>
      <c r="P1737" s="26">
        <f>IF(O1737="","",IF(COUNTIF(O$2:O1737,O1737)=1,COUNTIF(O$2:O$2000,O1737)+(2001-ROW())/100000,""))</f>
        <v/>
      </c>
    </row>
    <row r="1738">
      <c r="A1738" s="26">
        <f>IF(AND(ISNUMBER(Applications!A1738),ISNUMBER(Applications!M1738),OR(UPPER(TRIM(Applications!I1738))="INTERVIEWING",UPPER(TRIM(Applications!I1738))="REJECTED",UPPER(TRIM(Applications!I1738))="OFFER")),IF(Applications!M1738&gt;=Applications!A1738,Applications!M1738-Applications!A1738,""),"")</f>
        <v/>
      </c>
      <c r="B1738" s="26">
        <f>IF(AND(D1738=1,ISNUMBER(Applications!A1738)),WEEKDAY(Applications!A1738),"")</f>
        <v/>
      </c>
      <c r="C1738" s="27">
        <f>IF(AND(D1738=1,ISNUMBER(Applications!A1738)),Applications!A1738-WEEKDAY(Applications!A1738,3),"")</f>
        <v/>
      </c>
      <c r="D1738" s="26">
        <f>IF(OR(UPPER(TRIM(Applications!I1738))="APPLIED",UPPER(TRIM(Applications!I1738))="INTERVIEWING",UPPER(TRIM(Applications!I1738))="REJECTED",UPPER(TRIM(Applications!I1738))="OFFER"),1,0)</f>
        <v/>
      </c>
      <c r="E1738" s="26">
        <f>IF(AND(ISNUMBER(Applications!M1738),OR(N(Applications!O1738)&gt;0,UPPER(TRIM(Applications!I1738))="INTERVIEWING",UPPER(TRIM(Applications!I1738))="OFFER")),Applications!M1738-WEEKDAY(Applications!M1738,3),"")</f>
        <v/>
      </c>
      <c r="F1738" s="26">
        <f>IF(AND(UPPER(TRIM(Applications!I1738))="SKIPPED",ISNUMBER(Applications!A1738)),Applications!A1738-WEEKDAY(Applications!A1738,3),"")</f>
        <v/>
      </c>
      <c r="G1738" s="26">
        <f>IF(AND(UPPER(TRIM(Applications!I1738))="BOOKMARKED",ISNUMBER(Applications!A1738)),Applications!A1738-WEEKDAY(Applications!A1738,3),"")</f>
        <v/>
      </c>
      <c r="H1738" s="26">
        <f>IF(AND(UPPER(TRIM(Applications!I1738))="NOT APPLIED",ISNUMBER(Applications!A1738)),Applications!A1738-WEEKDAY(Applications!A1738,3),"")</f>
        <v/>
      </c>
      <c r="I1738" s="26">
        <f>IF(AND(UPPER(TRIM(Applications!I1738))="REJECTED",ISNUMBER(Applications!M1738)),Applications!M1738-WEEKDAY(Applications!M1738,3),"")</f>
        <v/>
      </c>
      <c r="J1738" s="26">
        <f>IF(AND(UPPER(TRIM(Applications!I1738))="OFFER",ISNUMBER(Applications!M1738)),Applications!M1738-WEEKDAY(Applications!M1738,3),"")</f>
        <v/>
      </c>
      <c r="K1738" s="26">
        <f>IF(TRIM(Applications!J1738)="","",IFERROR(LOOKUP(2,1/ISNUMBER(SEARCH($R$2:$R$25,Applications!J1738)),$S$2:$S$25),""))</f>
        <v/>
      </c>
      <c r="L1738" s="26">
        <f>IF(K1738="","",IF(COUNTIF(K$2:K1738,K1738)=1,COUNTIF(K$2:K$2000,K1738)+(2001-ROW())/100000,""))</f>
        <v/>
      </c>
      <c r="M1738" s="26">
        <f>IF(TRIM(Applications!D1738)="","",TRIM(LEFT(TRIM(Applications!D1738),FIND(",",TRIM(Applications!D1738)&amp;",")-1)))</f>
        <v/>
      </c>
      <c r="N1738" s="26">
        <f>IF(M1738="","",IF(LEN(TRIM(LEFT(TRIM(MID(TRIM(Applications!D1738),FIND(",",TRIM(Applications!D1738)&amp;",")+1,200)),FIND(",",TRIM(MID(TRIM(Applications!D1738),FIND(",",TRIM(Applications!D1738)&amp;",")+1,200))&amp;",")-1)))=2,UPPER(TRIM(LEFT(TRIM(MID(TRIM(Applications!D1738),FIND(",",TRIM(Applications!D1738)&amp;",")+1,200)),FIND(",",TRIM(MID(TRIM(Applications!D1738),FIND(",",TRIM(Applications!D1738)&amp;",")+1,200))&amp;",")-1))),IFERROR(VLOOKUP(LOWER(TRIM(LEFT(TRIM(MID(TRIM(Applications!D1738),FIND(",",TRIM(Applications!D1738)&amp;",")+1,200)),FIND(",",TRIM(MID(TRIM(Applications!D1738),FIND(",",TRIM(Applications!D1738)&amp;",")+1,200))&amp;",")-1))),$U$2:$V$67,2,FALSE),"")))</f>
        <v/>
      </c>
      <c r="O1738" s="26">
        <f>IF(M1738="","",IF(N1738="",M1738,M1738&amp;", "&amp;N1738))</f>
        <v/>
      </c>
      <c r="P1738" s="26">
        <f>IF(O1738="","",IF(COUNTIF(O$2:O1738,O1738)=1,COUNTIF(O$2:O$2000,O1738)+(2001-ROW())/100000,""))</f>
        <v/>
      </c>
    </row>
    <row r="1739">
      <c r="A1739" s="26">
        <f>IF(AND(ISNUMBER(Applications!A1739),ISNUMBER(Applications!M1739),OR(UPPER(TRIM(Applications!I1739))="INTERVIEWING",UPPER(TRIM(Applications!I1739))="REJECTED",UPPER(TRIM(Applications!I1739))="OFFER")),IF(Applications!M1739&gt;=Applications!A1739,Applications!M1739-Applications!A1739,""),"")</f>
        <v/>
      </c>
      <c r="B1739" s="26">
        <f>IF(AND(D1739=1,ISNUMBER(Applications!A1739)),WEEKDAY(Applications!A1739),"")</f>
        <v/>
      </c>
      <c r="C1739" s="27">
        <f>IF(AND(D1739=1,ISNUMBER(Applications!A1739)),Applications!A1739-WEEKDAY(Applications!A1739,3),"")</f>
        <v/>
      </c>
      <c r="D1739" s="26">
        <f>IF(OR(UPPER(TRIM(Applications!I1739))="APPLIED",UPPER(TRIM(Applications!I1739))="INTERVIEWING",UPPER(TRIM(Applications!I1739))="REJECTED",UPPER(TRIM(Applications!I1739))="OFFER"),1,0)</f>
        <v/>
      </c>
      <c r="E1739" s="26">
        <f>IF(AND(ISNUMBER(Applications!M1739),OR(N(Applications!O1739)&gt;0,UPPER(TRIM(Applications!I1739))="INTERVIEWING",UPPER(TRIM(Applications!I1739))="OFFER")),Applications!M1739-WEEKDAY(Applications!M1739,3),"")</f>
        <v/>
      </c>
      <c r="F1739" s="26">
        <f>IF(AND(UPPER(TRIM(Applications!I1739))="SKIPPED",ISNUMBER(Applications!A1739)),Applications!A1739-WEEKDAY(Applications!A1739,3),"")</f>
        <v/>
      </c>
      <c r="G1739" s="26">
        <f>IF(AND(UPPER(TRIM(Applications!I1739))="BOOKMARKED",ISNUMBER(Applications!A1739)),Applications!A1739-WEEKDAY(Applications!A1739,3),"")</f>
        <v/>
      </c>
      <c r="H1739" s="26">
        <f>IF(AND(UPPER(TRIM(Applications!I1739))="NOT APPLIED",ISNUMBER(Applications!A1739)),Applications!A1739-WEEKDAY(Applications!A1739,3),"")</f>
        <v/>
      </c>
      <c r="I1739" s="26">
        <f>IF(AND(UPPER(TRIM(Applications!I1739))="REJECTED",ISNUMBER(Applications!M1739)),Applications!M1739-WEEKDAY(Applications!M1739,3),"")</f>
        <v/>
      </c>
      <c r="J1739" s="26">
        <f>IF(AND(UPPER(TRIM(Applications!I1739))="OFFER",ISNUMBER(Applications!M1739)),Applications!M1739-WEEKDAY(Applications!M1739,3),"")</f>
        <v/>
      </c>
      <c r="K1739" s="26">
        <f>IF(TRIM(Applications!J1739)="","",IFERROR(LOOKUP(2,1/ISNUMBER(SEARCH($R$2:$R$25,Applications!J1739)),$S$2:$S$25),""))</f>
        <v/>
      </c>
      <c r="L1739" s="26">
        <f>IF(K1739="","",IF(COUNTIF(K$2:K1739,K1739)=1,COUNTIF(K$2:K$2000,K1739)+(2001-ROW())/100000,""))</f>
        <v/>
      </c>
      <c r="M1739" s="26">
        <f>IF(TRIM(Applications!D1739)="","",TRIM(LEFT(TRIM(Applications!D1739),FIND(",",TRIM(Applications!D1739)&amp;",")-1)))</f>
        <v/>
      </c>
      <c r="N1739" s="26">
        <f>IF(M1739="","",IF(LEN(TRIM(LEFT(TRIM(MID(TRIM(Applications!D1739),FIND(",",TRIM(Applications!D1739)&amp;",")+1,200)),FIND(",",TRIM(MID(TRIM(Applications!D1739),FIND(",",TRIM(Applications!D1739)&amp;",")+1,200))&amp;",")-1)))=2,UPPER(TRIM(LEFT(TRIM(MID(TRIM(Applications!D1739),FIND(",",TRIM(Applications!D1739)&amp;",")+1,200)),FIND(",",TRIM(MID(TRIM(Applications!D1739),FIND(",",TRIM(Applications!D1739)&amp;",")+1,200))&amp;",")-1))),IFERROR(VLOOKUP(LOWER(TRIM(LEFT(TRIM(MID(TRIM(Applications!D1739),FIND(",",TRIM(Applications!D1739)&amp;",")+1,200)),FIND(",",TRIM(MID(TRIM(Applications!D1739),FIND(",",TRIM(Applications!D1739)&amp;",")+1,200))&amp;",")-1))),$U$2:$V$67,2,FALSE),"")))</f>
        <v/>
      </c>
      <c r="O1739" s="26">
        <f>IF(M1739="","",IF(N1739="",M1739,M1739&amp;", "&amp;N1739))</f>
        <v/>
      </c>
      <c r="P1739" s="26">
        <f>IF(O1739="","",IF(COUNTIF(O$2:O1739,O1739)=1,COUNTIF(O$2:O$2000,O1739)+(2001-ROW())/100000,""))</f>
        <v/>
      </c>
    </row>
    <row r="1740">
      <c r="A1740" s="26">
        <f>IF(AND(ISNUMBER(Applications!A1740),ISNUMBER(Applications!M1740),OR(UPPER(TRIM(Applications!I1740))="INTERVIEWING",UPPER(TRIM(Applications!I1740))="REJECTED",UPPER(TRIM(Applications!I1740))="OFFER")),IF(Applications!M1740&gt;=Applications!A1740,Applications!M1740-Applications!A1740,""),"")</f>
        <v/>
      </c>
      <c r="B1740" s="26">
        <f>IF(AND(D1740=1,ISNUMBER(Applications!A1740)),WEEKDAY(Applications!A1740),"")</f>
        <v/>
      </c>
      <c r="C1740" s="27">
        <f>IF(AND(D1740=1,ISNUMBER(Applications!A1740)),Applications!A1740-WEEKDAY(Applications!A1740,3),"")</f>
        <v/>
      </c>
      <c r="D1740" s="26">
        <f>IF(OR(UPPER(TRIM(Applications!I1740))="APPLIED",UPPER(TRIM(Applications!I1740))="INTERVIEWING",UPPER(TRIM(Applications!I1740))="REJECTED",UPPER(TRIM(Applications!I1740))="OFFER"),1,0)</f>
        <v/>
      </c>
      <c r="E1740" s="26">
        <f>IF(AND(ISNUMBER(Applications!M1740),OR(N(Applications!O1740)&gt;0,UPPER(TRIM(Applications!I1740))="INTERVIEWING",UPPER(TRIM(Applications!I1740))="OFFER")),Applications!M1740-WEEKDAY(Applications!M1740,3),"")</f>
        <v/>
      </c>
      <c r="F1740" s="26">
        <f>IF(AND(UPPER(TRIM(Applications!I1740))="SKIPPED",ISNUMBER(Applications!A1740)),Applications!A1740-WEEKDAY(Applications!A1740,3),"")</f>
        <v/>
      </c>
      <c r="G1740" s="26">
        <f>IF(AND(UPPER(TRIM(Applications!I1740))="BOOKMARKED",ISNUMBER(Applications!A1740)),Applications!A1740-WEEKDAY(Applications!A1740,3),"")</f>
        <v/>
      </c>
      <c r="H1740" s="26">
        <f>IF(AND(UPPER(TRIM(Applications!I1740))="NOT APPLIED",ISNUMBER(Applications!A1740)),Applications!A1740-WEEKDAY(Applications!A1740,3),"")</f>
        <v/>
      </c>
      <c r="I1740" s="26">
        <f>IF(AND(UPPER(TRIM(Applications!I1740))="REJECTED",ISNUMBER(Applications!M1740)),Applications!M1740-WEEKDAY(Applications!M1740,3),"")</f>
        <v/>
      </c>
      <c r="J1740" s="26">
        <f>IF(AND(UPPER(TRIM(Applications!I1740))="OFFER",ISNUMBER(Applications!M1740)),Applications!M1740-WEEKDAY(Applications!M1740,3),"")</f>
        <v/>
      </c>
      <c r="K1740" s="26">
        <f>IF(TRIM(Applications!J1740)="","",IFERROR(LOOKUP(2,1/ISNUMBER(SEARCH($R$2:$R$25,Applications!J1740)),$S$2:$S$25),""))</f>
        <v/>
      </c>
      <c r="L1740" s="26">
        <f>IF(K1740="","",IF(COUNTIF(K$2:K1740,K1740)=1,COUNTIF(K$2:K$2000,K1740)+(2001-ROW())/100000,""))</f>
        <v/>
      </c>
      <c r="M1740" s="26">
        <f>IF(TRIM(Applications!D1740)="","",TRIM(LEFT(TRIM(Applications!D1740),FIND(",",TRIM(Applications!D1740)&amp;",")-1)))</f>
        <v/>
      </c>
      <c r="N1740" s="26">
        <f>IF(M1740="","",IF(LEN(TRIM(LEFT(TRIM(MID(TRIM(Applications!D1740),FIND(",",TRIM(Applications!D1740)&amp;",")+1,200)),FIND(",",TRIM(MID(TRIM(Applications!D1740),FIND(",",TRIM(Applications!D1740)&amp;",")+1,200))&amp;",")-1)))=2,UPPER(TRIM(LEFT(TRIM(MID(TRIM(Applications!D1740),FIND(",",TRIM(Applications!D1740)&amp;",")+1,200)),FIND(",",TRIM(MID(TRIM(Applications!D1740),FIND(",",TRIM(Applications!D1740)&amp;",")+1,200))&amp;",")-1))),IFERROR(VLOOKUP(LOWER(TRIM(LEFT(TRIM(MID(TRIM(Applications!D1740),FIND(",",TRIM(Applications!D1740)&amp;",")+1,200)),FIND(",",TRIM(MID(TRIM(Applications!D1740),FIND(",",TRIM(Applications!D1740)&amp;",")+1,200))&amp;",")-1))),$U$2:$V$67,2,FALSE),"")))</f>
        <v/>
      </c>
      <c r="O1740" s="26">
        <f>IF(M1740="","",IF(N1740="",M1740,M1740&amp;", "&amp;N1740))</f>
        <v/>
      </c>
      <c r="P1740" s="26">
        <f>IF(O1740="","",IF(COUNTIF(O$2:O1740,O1740)=1,COUNTIF(O$2:O$2000,O1740)+(2001-ROW())/100000,""))</f>
        <v/>
      </c>
    </row>
    <row r="1741">
      <c r="A1741" s="26">
        <f>IF(AND(ISNUMBER(Applications!A1741),ISNUMBER(Applications!M1741),OR(UPPER(TRIM(Applications!I1741))="INTERVIEWING",UPPER(TRIM(Applications!I1741))="REJECTED",UPPER(TRIM(Applications!I1741))="OFFER")),IF(Applications!M1741&gt;=Applications!A1741,Applications!M1741-Applications!A1741,""),"")</f>
        <v/>
      </c>
      <c r="B1741" s="26">
        <f>IF(AND(D1741=1,ISNUMBER(Applications!A1741)),WEEKDAY(Applications!A1741),"")</f>
        <v/>
      </c>
      <c r="C1741" s="27">
        <f>IF(AND(D1741=1,ISNUMBER(Applications!A1741)),Applications!A1741-WEEKDAY(Applications!A1741,3),"")</f>
        <v/>
      </c>
      <c r="D1741" s="26">
        <f>IF(OR(UPPER(TRIM(Applications!I1741))="APPLIED",UPPER(TRIM(Applications!I1741))="INTERVIEWING",UPPER(TRIM(Applications!I1741))="REJECTED",UPPER(TRIM(Applications!I1741))="OFFER"),1,0)</f>
        <v/>
      </c>
      <c r="E1741" s="26">
        <f>IF(AND(ISNUMBER(Applications!M1741),OR(N(Applications!O1741)&gt;0,UPPER(TRIM(Applications!I1741))="INTERVIEWING",UPPER(TRIM(Applications!I1741))="OFFER")),Applications!M1741-WEEKDAY(Applications!M1741,3),"")</f>
        <v/>
      </c>
      <c r="F1741" s="26">
        <f>IF(AND(UPPER(TRIM(Applications!I1741))="SKIPPED",ISNUMBER(Applications!A1741)),Applications!A1741-WEEKDAY(Applications!A1741,3),"")</f>
        <v/>
      </c>
      <c r="G1741" s="26">
        <f>IF(AND(UPPER(TRIM(Applications!I1741))="BOOKMARKED",ISNUMBER(Applications!A1741)),Applications!A1741-WEEKDAY(Applications!A1741,3),"")</f>
        <v/>
      </c>
      <c r="H1741" s="26">
        <f>IF(AND(UPPER(TRIM(Applications!I1741))="NOT APPLIED",ISNUMBER(Applications!A1741)),Applications!A1741-WEEKDAY(Applications!A1741,3),"")</f>
        <v/>
      </c>
      <c r="I1741" s="26">
        <f>IF(AND(UPPER(TRIM(Applications!I1741))="REJECTED",ISNUMBER(Applications!M1741)),Applications!M1741-WEEKDAY(Applications!M1741,3),"")</f>
        <v/>
      </c>
      <c r="J1741" s="26">
        <f>IF(AND(UPPER(TRIM(Applications!I1741))="OFFER",ISNUMBER(Applications!M1741)),Applications!M1741-WEEKDAY(Applications!M1741,3),"")</f>
        <v/>
      </c>
      <c r="K1741" s="26">
        <f>IF(TRIM(Applications!J1741)="","",IFERROR(LOOKUP(2,1/ISNUMBER(SEARCH($R$2:$R$25,Applications!J1741)),$S$2:$S$25),""))</f>
        <v/>
      </c>
      <c r="L1741" s="26">
        <f>IF(K1741="","",IF(COUNTIF(K$2:K1741,K1741)=1,COUNTIF(K$2:K$2000,K1741)+(2001-ROW())/100000,""))</f>
        <v/>
      </c>
      <c r="M1741" s="26">
        <f>IF(TRIM(Applications!D1741)="","",TRIM(LEFT(TRIM(Applications!D1741),FIND(",",TRIM(Applications!D1741)&amp;",")-1)))</f>
        <v/>
      </c>
      <c r="N1741" s="26">
        <f>IF(M1741="","",IF(LEN(TRIM(LEFT(TRIM(MID(TRIM(Applications!D1741),FIND(",",TRIM(Applications!D1741)&amp;",")+1,200)),FIND(",",TRIM(MID(TRIM(Applications!D1741),FIND(",",TRIM(Applications!D1741)&amp;",")+1,200))&amp;",")-1)))=2,UPPER(TRIM(LEFT(TRIM(MID(TRIM(Applications!D1741),FIND(",",TRIM(Applications!D1741)&amp;",")+1,200)),FIND(",",TRIM(MID(TRIM(Applications!D1741),FIND(",",TRIM(Applications!D1741)&amp;",")+1,200))&amp;",")-1))),IFERROR(VLOOKUP(LOWER(TRIM(LEFT(TRIM(MID(TRIM(Applications!D1741),FIND(",",TRIM(Applications!D1741)&amp;",")+1,200)),FIND(",",TRIM(MID(TRIM(Applications!D1741),FIND(",",TRIM(Applications!D1741)&amp;",")+1,200))&amp;",")-1))),$U$2:$V$67,2,FALSE),"")))</f>
        <v/>
      </c>
      <c r="O1741" s="26">
        <f>IF(M1741="","",IF(N1741="",M1741,M1741&amp;", "&amp;N1741))</f>
        <v/>
      </c>
      <c r="P1741" s="26">
        <f>IF(O1741="","",IF(COUNTIF(O$2:O1741,O1741)=1,COUNTIF(O$2:O$2000,O1741)+(2001-ROW())/100000,""))</f>
        <v/>
      </c>
    </row>
    <row r="1742">
      <c r="A1742" s="26">
        <f>IF(AND(ISNUMBER(Applications!A1742),ISNUMBER(Applications!M1742),OR(UPPER(TRIM(Applications!I1742))="INTERVIEWING",UPPER(TRIM(Applications!I1742))="REJECTED",UPPER(TRIM(Applications!I1742))="OFFER")),IF(Applications!M1742&gt;=Applications!A1742,Applications!M1742-Applications!A1742,""),"")</f>
        <v/>
      </c>
      <c r="B1742" s="26">
        <f>IF(AND(D1742=1,ISNUMBER(Applications!A1742)),WEEKDAY(Applications!A1742),"")</f>
        <v/>
      </c>
      <c r="C1742" s="27">
        <f>IF(AND(D1742=1,ISNUMBER(Applications!A1742)),Applications!A1742-WEEKDAY(Applications!A1742,3),"")</f>
        <v/>
      </c>
      <c r="D1742" s="26">
        <f>IF(OR(UPPER(TRIM(Applications!I1742))="APPLIED",UPPER(TRIM(Applications!I1742))="INTERVIEWING",UPPER(TRIM(Applications!I1742))="REJECTED",UPPER(TRIM(Applications!I1742))="OFFER"),1,0)</f>
        <v/>
      </c>
      <c r="E1742" s="26">
        <f>IF(AND(ISNUMBER(Applications!M1742),OR(N(Applications!O1742)&gt;0,UPPER(TRIM(Applications!I1742))="INTERVIEWING",UPPER(TRIM(Applications!I1742))="OFFER")),Applications!M1742-WEEKDAY(Applications!M1742,3),"")</f>
        <v/>
      </c>
      <c r="F1742" s="26">
        <f>IF(AND(UPPER(TRIM(Applications!I1742))="SKIPPED",ISNUMBER(Applications!A1742)),Applications!A1742-WEEKDAY(Applications!A1742,3),"")</f>
        <v/>
      </c>
      <c r="G1742" s="26">
        <f>IF(AND(UPPER(TRIM(Applications!I1742))="BOOKMARKED",ISNUMBER(Applications!A1742)),Applications!A1742-WEEKDAY(Applications!A1742,3),"")</f>
        <v/>
      </c>
      <c r="H1742" s="26">
        <f>IF(AND(UPPER(TRIM(Applications!I1742))="NOT APPLIED",ISNUMBER(Applications!A1742)),Applications!A1742-WEEKDAY(Applications!A1742,3),"")</f>
        <v/>
      </c>
      <c r="I1742" s="26">
        <f>IF(AND(UPPER(TRIM(Applications!I1742))="REJECTED",ISNUMBER(Applications!M1742)),Applications!M1742-WEEKDAY(Applications!M1742,3),"")</f>
        <v/>
      </c>
      <c r="J1742" s="26">
        <f>IF(AND(UPPER(TRIM(Applications!I1742))="OFFER",ISNUMBER(Applications!M1742)),Applications!M1742-WEEKDAY(Applications!M1742,3),"")</f>
        <v/>
      </c>
      <c r="K1742" s="26">
        <f>IF(TRIM(Applications!J1742)="","",IFERROR(LOOKUP(2,1/ISNUMBER(SEARCH($R$2:$R$25,Applications!J1742)),$S$2:$S$25),""))</f>
        <v/>
      </c>
      <c r="L1742" s="26">
        <f>IF(K1742="","",IF(COUNTIF(K$2:K1742,K1742)=1,COUNTIF(K$2:K$2000,K1742)+(2001-ROW())/100000,""))</f>
        <v/>
      </c>
      <c r="M1742" s="26">
        <f>IF(TRIM(Applications!D1742)="","",TRIM(LEFT(TRIM(Applications!D1742),FIND(",",TRIM(Applications!D1742)&amp;",")-1)))</f>
        <v/>
      </c>
      <c r="N1742" s="26">
        <f>IF(M1742="","",IF(LEN(TRIM(LEFT(TRIM(MID(TRIM(Applications!D1742),FIND(",",TRIM(Applications!D1742)&amp;",")+1,200)),FIND(",",TRIM(MID(TRIM(Applications!D1742),FIND(",",TRIM(Applications!D1742)&amp;",")+1,200))&amp;",")-1)))=2,UPPER(TRIM(LEFT(TRIM(MID(TRIM(Applications!D1742),FIND(",",TRIM(Applications!D1742)&amp;",")+1,200)),FIND(",",TRIM(MID(TRIM(Applications!D1742),FIND(",",TRIM(Applications!D1742)&amp;",")+1,200))&amp;",")-1))),IFERROR(VLOOKUP(LOWER(TRIM(LEFT(TRIM(MID(TRIM(Applications!D1742),FIND(",",TRIM(Applications!D1742)&amp;",")+1,200)),FIND(",",TRIM(MID(TRIM(Applications!D1742),FIND(",",TRIM(Applications!D1742)&amp;",")+1,200))&amp;",")-1))),$U$2:$V$67,2,FALSE),"")))</f>
        <v/>
      </c>
      <c r="O1742" s="26">
        <f>IF(M1742="","",IF(N1742="",M1742,M1742&amp;", "&amp;N1742))</f>
        <v/>
      </c>
      <c r="P1742" s="26">
        <f>IF(O1742="","",IF(COUNTIF(O$2:O1742,O1742)=1,COUNTIF(O$2:O$2000,O1742)+(2001-ROW())/100000,""))</f>
        <v/>
      </c>
    </row>
    <row r="1743">
      <c r="A1743" s="26">
        <f>IF(AND(ISNUMBER(Applications!A1743),ISNUMBER(Applications!M1743),OR(UPPER(TRIM(Applications!I1743))="INTERVIEWING",UPPER(TRIM(Applications!I1743))="REJECTED",UPPER(TRIM(Applications!I1743))="OFFER")),IF(Applications!M1743&gt;=Applications!A1743,Applications!M1743-Applications!A1743,""),"")</f>
        <v/>
      </c>
      <c r="B1743" s="26">
        <f>IF(AND(D1743=1,ISNUMBER(Applications!A1743)),WEEKDAY(Applications!A1743),"")</f>
        <v/>
      </c>
      <c r="C1743" s="27">
        <f>IF(AND(D1743=1,ISNUMBER(Applications!A1743)),Applications!A1743-WEEKDAY(Applications!A1743,3),"")</f>
        <v/>
      </c>
      <c r="D1743" s="26">
        <f>IF(OR(UPPER(TRIM(Applications!I1743))="APPLIED",UPPER(TRIM(Applications!I1743))="INTERVIEWING",UPPER(TRIM(Applications!I1743))="REJECTED",UPPER(TRIM(Applications!I1743))="OFFER"),1,0)</f>
        <v/>
      </c>
      <c r="E1743" s="26">
        <f>IF(AND(ISNUMBER(Applications!M1743),OR(N(Applications!O1743)&gt;0,UPPER(TRIM(Applications!I1743))="INTERVIEWING",UPPER(TRIM(Applications!I1743))="OFFER")),Applications!M1743-WEEKDAY(Applications!M1743,3),"")</f>
        <v/>
      </c>
      <c r="F1743" s="26">
        <f>IF(AND(UPPER(TRIM(Applications!I1743))="SKIPPED",ISNUMBER(Applications!A1743)),Applications!A1743-WEEKDAY(Applications!A1743,3),"")</f>
        <v/>
      </c>
      <c r="G1743" s="26">
        <f>IF(AND(UPPER(TRIM(Applications!I1743))="BOOKMARKED",ISNUMBER(Applications!A1743)),Applications!A1743-WEEKDAY(Applications!A1743,3),"")</f>
        <v/>
      </c>
      <c r="H1743" s="26">
        <f>IF(AND(UPPER(TRIM(Applications!I1743))="NOT APPLIED",ISNUMBER(Applications!A1743)),Applications!A1743-WEEKDAY(Applications!A1743,3),"")</f>
        <v/>
      </c>
      <c r="I1743" s="26">
        <f>IF(AND(UPPER(TRIM(Applications!I1743))="REJECTED",ISNUMBER(Applications!M1743)),Applications!M1743-WEEKDAY(Applications!M1743,3),"")</f>
        <v/>
      </c>
      <c r="J1743" s="26">
        <f>IF(AND(UPPER(TRIM(Applications!I1743))="OFFER",ISNUMBER(Applications!M1743)),Applications!M1743-WEEKDAY(Applications!M1743,3),"")</f>
        <v/>
      </c>
      <c r="K1743" s="26">
        <f>IF(TRIM(Applications!J1743)="","",IFERROR(LOOKUP(2,1/ISNUMBER(SEARCH($R$2:$R$25,Applications!J1743)),$S$2:$S$25),""))</f>
        <v/>
      </c>
      <c r="L1743" s="26">
        <f>IF(K1743="","",IF(COUNTIF(K$2:K1743,K1743)=1,COUNTIF(K$2:K$2000,K1743)+(2001-ROW())/100000,""))</f>
        <v/>
      </c>
      <c r="M1743" s="26">
        <f>IF(TRIM(Applications!D1743)="","",TRIM(LEFT(TRIM(Applications!D1743),FIND(",",TRIM(Applications!D1743)&amp;",")-1)))</f>
        <v/>
      </c>
      <c r="N1743" s="26">
        <f>IF(M1743="","",IF(LEN(TRIM(LEFT(TRIM(MID(TRIM(Applications!D1743),FIND(",",TRIM(Applications!D1743)&amp;",")+1,200)),FIND(",",TRIM(MID(TRIM(Applications!D1743),FIND(",",TRIM(Applications!D1743)&amp;",")+1,200))&amp;",")-1)))=2,UPPER(TRIM(LEFT(TRIM(MID(TRIM(Applications!D1743),FIND(",",TRIM(Applications!D1743)&amp;",")+1,200)),FIND(",",TRIM(MID(TRIM(Applications!D1743),FIND(",",TRIM(Applications!D1743)&amp;",")+1,200))&amp;",")-1))),IFERROR(VLOOKUP(LOWER(TRIM(LEFT(TRIM(MID(TRIM(Applications!D1743),FIND(",",TRIM(Applications!D1743)&amp;",")+1,200)),FIND(",",TRIM(MID(TRIM(Applications!D1743),FIND(",",TRIM(Applications!D1743)&amp;",")+1,200))&amp;",")-1))),$U$2:$V$67,2,FALSE),"")))</f>
        <v/>
      </c>
      <c r="O1743" s="26">
        <f>IF(M1743="","",IF(N1743="",M1743,M1743&amp;", "&amp;N1743))</f>
        <v/>
      </c>
      <c r="P1743" s="26">
        <f>IF(O1743="","",IF(COUNTIF(O$2:O1743,O1743)=1,COUNTIF(O$2:O$2000,O1743)+(2001-ROW())/100000,""))</f>
        <v/>
      </c>
    </row>
    <row r="1744">
      <c r="A1744" s="26">
        <f>IF(AND(ISNUMBER(Applications!A1744),ISNUMBER(Applications!M1744),OR(UPPER(TRIM(Applications!I1744))="INTERVIEWING",UPPER(TRIM(Applications!I1744))="REJECTED",UPPER(TRIM(Applications!I1744))="OFFER")),IF(Applications!M1744&gt;=Applications!A1744,Applications!M1744-Applications!A1744,""),"")</f>
        <v/>
      </c>
      <c r="B1744" s="26">
        <f>IF(AND(D1744=1,ISNUMBER(Applications!A1744)),WEEKDAY(Applications!A1744),"")</f>
        <v/>
      </c>
      <c r="C1744" s="27">
        <f>IF(AND(D1744=1,ISNUMBER(Applications!A1744)),Applications!A1744-WEEKDAY(Applications!A1744,3),"")</f>
        <v/>
      </c>
      <c r="D1744" s="26">
        <f>IF(OR(UPPER(TRIM(Applications!I1744))="APPLIED",UPPER(TRIM(Applications!I1744))="INTERVIEWING",UPPER(TRIM(Applications!I1744))="REJECTED",UPPER(TRIM(Applications!I1744))="OFFER"),1,0)</f>
        <v/>
      </c>
      <c r="E1744" s="26">
        <f>IF(AND(ISNUMBER(Applications!M1744),OR(N(Applications!O1744)&gt;0,UPPER(TRIM(Applications!I1744))="INTERVIEWING",UPPER(TRIM(Applications!I1744))="OFFER")),Applications!M1744-WEEKDAY(Applications!M1744,3),"")</f>
        <v/>
      </c>
      <c r="F1744" s="26">
        <f>IF(AND(UPPER(TRIM(Applications!I1744))="SKIPPED",ISNUMBER(Applications!A1744)),Applications!A1744-WEEKDAY(Applications!A1744,3),"")</f>
        <v/>
      </c>
      <c r="G1744" s="26">
        <f>IF(AND(UPPER(TRIM(Applications!I1744))="BOOKMARKED",ISNUMBER(Applications!A1744)),Applications!A1744-WEEKDAY(Applications!A1744,3),"")</f>
        <v/>
      </c>
      <c r="H1744" s="26">
        <f>IF(AND(UPPER(TRIM(Applications!I1744))="NOT APPLIED",ISNUMBER(Applications!A1744)),Applications!A1744-WEEKDAY(Applications!A1744,3),"")</f>
        <v/>
      </c>
      <c r="I1744" s="26">
        <f>IF(AND(UPPER(TRIM(Applications!I1744))="REJECTED",ISNUMBER(Applications!M1744)),Applications!M1744-WEEKDAY(Applications!M1744,3),"")</f>
        <v/>
      </c>
      <c r="J1744" s="26">
        <f>IF(AND(UPPER(TRIM(Applications!I1744))="OFFER",ISNUMBER(Applications!M1744)),Applications!M1744-WEEKDAY(Applications!M1744,3),"")</f>
        <v/>
      </c>
      <c r="K1744" s="26">
        <f>IF(TRIM(Applications!J1744)="","",IFERROR(LOOKUP(2,1/ISNUMBER(SEARCH($R$2:$R$25,Applications!J1744)),$S$2:$S$25),""))</f>
        <v/>
      </c>
      <c r="L1744" s="26">
        <f>IF(K1744="","",IF(COUNTIF(K$2:K1744,K1744)=1,COUNTIF(K$2:K$2000,K1744)+(2001-ROW())/100000,""))</f>
        <v/>
      </c>
      <c r="M1744" s="26">
        <f>IF(TRIM(Applications!D1744)="","",TRIM(LEFT(TRIM(Applications!D1744),FIND(",",TRIM(Applications!D1744)&amp;",")-1)))</f>
        <v/>
      </c>
      <c r="N1744" s="26">
        <f>IF(M1744="","",IF(LEN(TRIM(LEFT(TRIM(MID(TRIM(Applications!D1744),FIND(",",TRIM(Applications!D1744)&amp;",")+1,200)),FIND(",",TRIM(MID(TRIM(Applications!D1744),FIND(",",TRIM(Applications!D1744)&amp;",")+1,200))&amp;",")-1)))=2,UPPER(TRIM(LEFT(TRIM(MID(TRIM(Applications!D1744),FIND(",",TRIM(Applications!D1744)&amp;",")+1,200)),FIND(",",TRIM(MID(TRIM(Applications!D1744),FIND(",",TRIM(Applications!D1744)&amp;",")+1,200))&amp;",")-1))),IFERROR(VLOOKUP(LOWER(TRIM(LEFT(TRIM(MID(TRIM(Applications!D1744),FIND(",",TRIM(Applications!D1744)&amp;",")+1,200)),FIND(",",TRIM(MID(TRIM(Applications!D1744),FIND(",",TRIM(Applications!D1744)&amp;",")+1,200))&amp;",")-1))),$U$2:$V$67,2,FALSE),"")))</f>
        <v/>
      </c>
      <c r="O1744" s="26">
        <f>IF(M1744="","",IF(N1744="",M1744,M1744&amp;", "&amp;N1744))</f>
        <v/>
      </c>
      <c r="P1744" s="26">
        <f>IF(O1744="","",IF(COUNTIF(O$2:O1744,O1744)=1,COUNTIF(O$2:O$2000,O1744)+(2001-ROW())/100000,""))</f>
        <v/>
      </c>
    </row>
    <row r="1745">
      <c r="A1745" s="26">
        <f>IF(AND(ISNUMBER(Applications!A1745),ISNUMBER(Applications!M1745),OR(UPPER(TRIM(Applications!I1745))="INTERVIEWING",UPPER(TRIM(Applications!I1745))="REJECTED",UPPER(TRIM(Applications!I1745))="OFFER")),IF(Applications!M1745&gt;=Applications!A1745,Applications!M1745-Applications!A1745,""),"")</f>
        <v/>
      </c>
      <c r="B1745" s="26">
        <f>IF(AND(D1745=1,ISNUMBER(Applications!A1745)),WEEKDAY(Applications!A1745),"")</f>
        <v/>
      </c>
      <c r="C1745" s="27">
        <f>IF(AND(D1745=1,ISNUMBER(Applications!A1745)),Applications!A1745-WEEKDAY(Applications!A1745,3),"")</f>
        <v/>
      </c>
      <c r="D1745" s="26">
        <f>IF(OR(UPPER(TRIM(Applications!I1745))="APPLIED",UPPER(TRIM(Applications!I1745))="INTERVIEWING",UPPER(TRIM(Applications!I1745))="REJECTED",UPPER(TRIM(Applications!I1745))="OFFER"),1,0)</f>
        <v/>
      </c>
      <c r="E1745" s="26">
        <f>IF(AND(ISNUMBER(Applications!M1745),OR(N(Applications!O1745)&gt;0,UPPER(TRIM(Applications!I1745))="INTERVIEWING",UPPER(TRIM(Applications!I1745))="OFFER")),Applications!M1745-WEEKDAY(Applications!M1745,3),"")</f>
        <v/>
      </c>
      <c r="F1745" s="26">
        <f>IF(AND(UPPER(TRIM(Applications!I1745))="SKIPPED",ISNUMBER(Applications!A1745)),Applications!A1745-WEEKDAY(Applications!A1745,3),"")</f>
        <v/>
      </c>
      <c r="G1745" s="26">
        <f>IF(AND(UPPER(TRIM(Applications!I1745))="BOOKMARKED",ISNUMBER(Applications!A1745)),Applications!A1745-WEEKDAY(Applications!A1745,3),"")</f>
        <v/>
      </c>
      <c r="H1745" s="26">
        <f>IF(AND(UPPER(TRIM(Applications!I1745))="NOT APPLIED",ISNUMBER(Applications!A1745)),Applications!A1745-WEEKDAY(Applications!A1745,3),"")</f>
        <v/>
      </c>
      <c r="I1745" s="26">
        <f>IF(AND(UPPER(TRIM(Applications!I1745))="REJECTED",ISNUMBER(Applications!M1745)),Applications!M1745-WEEKDAY(Applications!M1745,3),"")</f>
        <v/>
      </c>
      <c r="J1745" s="26">
        <f>IF(AND(UPPER(TRIM(Applications!I1745))="OFFER",ISNUMBER(Applications!M1745)),Applications!M1745-WEEKDAY(Applications!M1745,3),"")</f>
        <v/>
      </c>
      <c r="K1745" s="26">
        <f>IF(TRIM(Applications!J1745)="","",IFERROR(LOOKUP(2,1/ISNUMBER(SEARCH($R$2:$R$25,Applications!J1745)),$S$2:$S$25),""))</f>
        <v/>
      </c>
      <c r="L1745" s="26">
        <f>IF(K1745="","",IF(COUNTIF(K$2:K1745,K1745)=1,COUNTIF(K$2:K$2000,K1745)+(2001-ROW())/100000,""))</f>
        <v/>
      </c>
      <c r="M1745" s="26">
        <f>IF(TRIM(Applications!D1745)="","",TRIM(LEFT(TRIM(Applications!D1745),FIND(",",TRIM(Applications!D1745)&amp;",")-1)))</f>
        <v/>
      </c>
      <c r="N1745" s="26">
        <f>IF(M1745="","",IF(LEN(TRIM(LEFT(TRIM(MID(TRIM(Applications!D1745),FIND(",",TRIM(Applications!D1745)&amp;",")+1,200)),FIND(",",TRIM(MID(TRIM(Applications!D1745),FIND(",",TRIM(Applications!D1745)&amp;",")+1,200))&amp;",")-1)))=2,UPPER(TRIM(LEFT(TRIM(MID(TRIM(Applications!D1745),FIND(",",TRIM(Applications!D1745)&amp;",")+1,200)),FIND(",",TRIM(MID(TRIM(Applications!D1745),FIND(",",TRIM(Applications!D1745)&amp;",")+1,200))&amp;",")-1))),IFERROR(VLOOKUP(LOWER(TRIM(LEFT(TRIM(MID(TRIM(Applications!D1745),FIND(",",TRIM(Applications!D1745)&amp;",")+1,200)),FIND(",",TRIM(MID(TRIM(Applications!D1745),FIND(",",TRIM(Applications!D1745)&amp;",")+1,200))&amp;",")-1))),$U$2:$V$67,2,FALSE),"")))</f>
        <v/>
      </c>
      <c r="O1745" s="26">
        <f>IF(M1745="","",IF(N1745="",M1745,M1745&amp;", "&amp;N1745))</f>
        <v/>
      </c>
      <c r="P1745" s="26">
        <f>IF(O1745="","",IF(COUNTIF(O$2:O1745,O1745)=1,COUNTIF(O$2:O$2000,O1745)+(2001-ROW())/100000,""))</f>
        <v/>
      </c>
    </row>
    <row r="1746">
      <c r="A1746" s="26">
        <f>IF(AND(ISNUMBER(Applications!A1746),ISNUMBER(Applications!M1746),OR(UPPER(TRIM(Applications!I1746))="INTERVIEWING",UPPER(TRIM(Applications!I1746))="REJECTED",UPPER(TRIM(Applications!I1746))="OFFER")),IF(Applications!M1746&gt;=Applications!A1746,Applications!M1746-Applications!A1746,""),"")</f>
        <v/>
      </c>
      <c r="B1746" s="26">
        <f>IF(AND(D1746=1,ISNUMBER(Applications!A1746)),WEEKDAY(Applications!A1746),"")</f>
        <v/>
      </c>
      <c r="C1746" s="27">
        <f>IF(AND(D1746=1,ISNUMBER(Applications!A1746)),Applications!A1746-WEEKDAY(Applications!A1746,3),"")</f>
        <v/>
      </c>
      <c r="D1746" s="26">
        <f>IF(OR(UPPER(TRIM(Applications!I1746))="APPLIED",UPPER(TRIM(Applications!I1746))="INTERVIEWING",UPPER(TRIM(Applications!I1746))="REJECTED",UPPER(TRIM(Applications!I1746))="OFFER"),1,0)</f>
        <v/>
      </c>
      <c r="E1746" s="26">
        <f>IF(AND(ISNUMBER(Applications!M1746),OR(N(Applications!O1746)&gt;0,UPPER(TRIM(Applications!I1746))="INTERVIEWING",UPPER(TRIM(Applications!I1746))="OFFER")),Applications!M1746-WEEKDAY(Applications!M1746,3),"")</f>
        <v/>
      </c>
      <c r="F1746" s="26">
        <f>IF(AND(UPPER(TRIM(Applications!I1746))="SKIPPED",ISNUMBER(Applications!A1746)),Applications!A1746-WEEKDAY(Applications!A1746,3),"")</f>
        <v/>
      </c>
      <c r="G1746" s="26">
        <f>IF(AND(UPPER(TRIM(Applications!I1746))="BOOKMARKED",ISNUMBER(Applications!A1746)),Applications!A1746-WEEKDAY(Applications!A1746,3),"")</f>
        <v/>
      </c>
      <c r="H1746" s="26">
        <f>IF(AND(UPPER(TRIM(Applications!I1746))="NOT APPLIED",ISNUMBER(Applications!A1746)),Applications!A1746-WEEKDAY(Applications!A1746,3),"")</f>
        <v/>
      </c>
      <c r="I1746" s="26">
        <f>IF(AND(UPPER(TRIM(Applications!I1746))="REJECTED",ISNUMBER(Applications!M1746)),Applications!M1746-WEEKDAY(Applications!M1746,3),"")</f>
        <v/>
      </c>
      <c r="J1746" s="26">
        <f>IF(AND(UPPER(TRIM(Applications!I1746))="OFFER",ISNUMBER(Applications!M1746)),Applications!M1746-WEEKDAY(Applications!M1746,3),"")</f>
        <v/>
      </c>
      <c r="K1746" s="26">
        <f>IF(TRIM(Applications!J1746)="","",IFERROR(LOOKUP(2,1/ISNUMBER(SEARCH($R$2:$R$25,Applications!J1746)),$S$2:$S$25),""))</f>
        <v/>
      </c>
      <c r="L1746" s="26">
        <f>IF(K1746="","",IF(COUNTIF(K$2:K1746,K1746)=1,COUNTIF(K$2:K$2000,K1746)+(2001-ROW())/100000,""))</f>
        <v/>
      </c>
      <c r="M1746" s="26">
        <f>IF(TRIM(Applications!D1746)="","",TRIM(LEFT(TRIM(Applications!D1746),FIND(",",TRIM(Applications!D1746)&amp;",")-1)))</f>
        <v/>
      </c>
      <c r="N1746" s="26">
        <f>IF(M1746="","",IF(LEN(TRIM(LEFT(TRIM(MID(TRIM(Applications!D1746),FIND(",",TRIM(Applications!D1746)&amp;",")+1,200)),FIND(",",TRIM(MID(TRIM(Applications!D1746),FIND(",",TRIM(Applications!D1746)&amp;",")+1,200))&amp;",")-1)))=2,UPPER(TRIM(LEFT(TRIM(MID(TRIM(Applications!D1746),FIND(",",TRIM(Applications!D1746)&amp;",")+1,200)),FIND(",",TRIM(MID(TRIM(Applications!D1746),FIND(",",TRIM(Applications!D1746)&amp;",")+1,200))&amp;",")-1))),IFERROR(VLOOKUP(LOWER(TRIM(LEFT(TRIM(MID(TRIM(Applications!D1746),FIND(",",TRIM(Applications!D1746)&amp;",")+1,200)),FIND(",",TRIM(MID(TRIM(Applications!D1746),FIND(",",TRIM(Applications!D1746)&amp;",")+1,200))&amp;",")-1))),$U$2:$V$67,2,FALSE),"")))</f>
        <v/>
      </c>
      <c r="O1746" s="26">
        <f>IF(M1746="","",IF(N1746="",M1746,M1746&amp;", "&amp;N1746))</f>
        <v/>
      </c>
      <c r="P1746" s="26">
        <f>IF(O1746="","",IF(COUNTIF(O$2:O1746,O1746)=1,COUNTIF(O$2:O$2000,O1746)+(2001-ROW())/100000,""))</f>
        <v/>
      </c>
    </row>
    <row r="1747">
      <c r="A1747" s="26">
        <f>IF(AND(ISNUMBER(Applications!A1747),ISNUMBER(Applications!M1747),OR(UPPER(TRIM(Applications!I1747))="INTERVIEWING",UPPER(TRIM(Applications!I1747))="REJECTED",UPPER(TRIM(Applications!I1747))="OFFER")),IF(Applications!M1747&gt;=Applications!A1747,Applications!M1747-Applications!A1747,""),"")</f>
        <v/>
      </c>
      <c r="B1747" s="26">
        <f>IF(AND(D1747=1,ISNUMBER(Applications!A1747)),WEEKDAY(Applications!A1747),"")</f>
        <v/>
      </c>
      <c r="C1747" s="27">
        <f>IF(AND(D1747=1,ISNUMBER(Applications!A1747)),Applications!A1747-WEEKDAY(Applications!A1747,3),"")</f>
        <v/>
      </c>
      <c r="D1747" s="26">
        <f>IF(OR(UPPER(TRIM(Applications!I1747))="APPLIED",UPPER(TRIM(Applications!I1747))="INTERVIEWING",UPPER(TRIM(Applications!I1747))="REJECTED",UPPER(TRIM(Applications!I1747))="OFFER"),1,0)</f>
        <v/>
      </c>
      <c r="E1747" s="26">
        <f>IF(AND(ISNUMBER(Applications!M1747),OR(N(Applications!O1747)&gt;0,UPPER(TRIM(Applications!I1747))="INTERVIEWING",UPPER(TRIM(Applications!I1747))="OFFER")),Applications!M1747-WEEKDAY(Applications!M1747,3),"")</f>
        <v/>
      </c>
      <c r="F1747" s="26">
        <f>IF(AND(UPPER(TRIM(Applications!I1747))="SKIPPED",ISNUMBER(Applications!A1747)),Applications!A1747-WEEKDAY(Applications!A1747,3),"")</f>
        <v/>
      </c>
      <c r="G1747" s="26">
        <f>IF(AND(UPPER(TRIM(Applications!I1747))="BOOKMARKED",ISNUMBER(Applications!A1747)),Applications!A1747-WEEKDAY(Applications!A1747,3),"")</f>
        <v/>
      </c>
      <c r="H1747" s="26">
        <f>IF(AND(UPPER(TRIM(Applications!I1747))="NOT APPLIED",ISNUMBER(Applications!A1747)),Applications!A1747-WEEKDAY(Applications!A1747,3),"")</f>
        <v/>
      </c>
      <c r="I1747" s="26">
        <f>IF(AND(UPPER(TRIM(Applications!I1747))="REJECTED",ISNUMBER(Applications!M1747)),Applications!M1747-WEEKDAY(Applications!M1747,3),"")</f>
        <v/>
      </c>
      <c r="J1747" s="26">
        <f>IF(AND(UPPER(TRIM(Applications!I1747))="OFFER",ISNUMBER(Applications!M1747)),Applications!M1747-WEEKDAY(Applications!M1747,3),"")</f>
        <v/>
      </c>
      <c r="K1747" s="26">
        <f>IF(TRIM(Applications!J1747)="","",IFERROR(LOOKUP(2,1/ISNUMBER(SEARCH($R$2:$R$25,Applications!J1747)),$S$2:$S$25),""))</f>
        <v/>
      </c>
      <c r="L1747" s="26">
        <f>IF(K1747="","",IF(COUNTIF(K$2:K1747,K1747)=1,COUNTIF(K$2:K$2000,K1747)+(2001-ROW())/100000,""))</f>
        <v/>
      </c>
      <c r="M1747" s="26">
        <f>IF(TRIM(Applications!D1747)="","",TRIM(LEFT(TRIM(Applications!D1747),FIND(",",TRIM(Applications!D1747)&amp;",")-1)))</f>
        <v/>
      </c>
      <c r="N1747" s="26">
        <f>IF(M1747="","",IF(LEN(TRIM(LEFT(TRIM(MID(TRIM(Applications!D1747),FIND(",",TRIM(Applications!D1747)&amp;",")+1,200)),FIND(",",TRIM(MID(TRIM(Applications!D1747),FIND(",",TRIM(Applications!D1747)&amp;",")+1,200))&amp;",")-1)))=2,UPPER(TRIM(LEFT(TRIM(MID(TRIM(Applications!D1747),FIND(",",TRIM(Applications!D1747)&amp;",")+1,200)),FIND(",",TRIM(MID(TRIM(Applications!D1747),FIND(",",TRIM(Applications!D1747)&amp;",")+1,200))&amp;",")-1))),IFERROR(VLOOKUP(LOWER(TRIM(LEFT(TRIM(MID(TRIM(Applications!D1747),FIND(",",TRIM(Applications!D1747)&amp;",")+1,200)),FIND(",",TRIM(MID(TRIM(Applications!D1747),FIND(",",TRIM(Applications!D1747)&amp;",")+1,200))&amp;",")-1))),$U$2:$V$67,2,FALSE),"")))</f>
        <v/>
      </c>
      <c r="O1747" s="26">
        <f>IF(M1747="","",IF(N1747="",M1747,M1747&amp;", "&amp;N1747))</f>
        <v/>
      </c>
      <c r="P1747" s="26">
        <f>IF(O1747="","",IF(COUNTIF(O$2:O1747,O1747)=1,COUNTIF(O$2:O$2000,O1747)+(2001-ROW())/100000,""))</f>
        <v/>
      </c>
    </row>
    <row r="1748">
      <c r="A1748" s="26">
        <f>IF(AND(ISNUMBER(Applications!A1748),ISNUMBER(Applications!M1748),OR(UPPER(TRIM(Applications!I1748))="INTERVIEWING",UPPER(TRIM(Applications!I1748))="REJECTED",UPPER(TRIM(Applications!I1748))="OFFER")),IF(Applications!M1748&gt;=Applications!A1748,Applications!M1748-Applications!A1748,""),"")</f>
        <v/>
      </c>
      <c r="B1748" s="26">
        <f>IF(AND(D1748=1,ISNUMBER(Applications!A1748)),WEEKDAY(Applications!A1748),"")</f>
        <v/>
      </c>
      <c r="C1748" s="27">
        <f>IF(AND(D1748=1,ISNUMBER(Applications!A1748)),Applications!A1748-WEEKDAY(Applications!A1748,3),"")</f>
        <v/>
      </c>
      <c r="D1748" s="26">
        <f>IF(OR(UPPER(TRIM(Applications!I1748))="APPLIED",UPPER(TRIM(Applications!I1748))="INTERVIEWING",UPPER(TRIM(Applications!I1748))="REJECTED",UPPER(TRIM(Applications!I1748))="OFFER"),1,0)</f>
        <v/>
      </c>
      <c r="E1748" s="26">
        <f>IF(AND(ISNUMBER(Applications!M1748),OR(N(Applications!O1748)&gt;0,UPPER(TRIM(Applications!I1748))="INTERVIEWING",UPPER(TRIM(Applications!I1748))="OFFER")),Applications!M1748-WEEKDAY(Applications!M1748,3),"")</f>
        <v/>
      </c>
      <c r="F1748" s="26">
        <f>IF(AND(UPPER(TRIM(Applications!I1748))="SKIPPED",ISNUMBER(Applications!A1748)),Applications!A1748-WEEKDAY(Applications!A1748,3),"")</f>
        <v/>
      </c>
      <c r="G1748" s="26">
        <f>IF(AND(UPPER(TRIM(Applications!I1748))="BOOKMARKED",ISNUMBER(Applications!A1748)),Applications!A1748-WEEKDAY(Applications!A1748,3),"")</f>
        <v/>
      </c>
      <c r="H1748" s="26">
        <f>IF(AND(UPPER(TRIM(Applications!I1748))="NOT APPLIED",ISNUMBER(Applications!A1748)),Applications!A1748-WEEKDAY(Applications!A1748,3),"")</f>
        <v/>
      </c>
      <c r="I1748" s="26">
        <f>IF(AND(UPPER(TRIM(Applications!I1748))="REJECTED",ISNUMBER(Applications!M1748)),Applications!M1748-WEEKDAY(Applications!M1748,3),"")</f>
        <v/>
      </c>
      <c r="J1748" s="26">
        <f>IF(AND(UPPER(TRIM(Applications!I1748))="OFFER",ISNUMBER(Applications!M1748)),Applications!M1748-WEEKDAY(Applications!M1748,3),"")</f>
        <v/>
      </c>
      <c r="K1748" s="26">
        <f>IF(TRIM(Applications!J1748)="","",IFERROR(LOOKUP(2,1/ISNUMBER(SEARCH($R$2:$R$25,Applications!J1748)),$S$2:$S$25),""))</f>
        <v/>
      </c>
      <c r="L1748" s="26">
        <f>IF(K1748="","",IF(COUNTIF(K$2:K1748,K1748)=1,COUNTIF(K$2:K$2000,K1748)+(2001-ROW())/100000,""))</f>
        <v/>
      </c>
      <c r="M1748" s="26">
        <f>IF(TRIM(Applications!D1748)="","",TRIM(LEFT(TRIM(Applications!D1748),FIND(",",TRIM(Applications!D1748)&amp;",")-1)))</f>
        <v/>
      </c>
      <c r="N1748" s="26">
        <f>IF(M1748="","",IF(LEN(TRIM(LEFT(TRIM(MID(TRIM(Applications!D1748),FIND(",",TRIM(Applications!D1748)&amp;",")+1,200)),FIND(",",TRIM(MID(TRIM(Applications!D1748),FIND(",",TRIM(Applications!D1748)&amp;",")+1,200))&amp;",")-1)))=2,UPPER(TRIM(LEFT(TRIM(MID(TRIM(Applications!D1748),FIND(",",TRIM(Applications!D1748)&amp;",")+1,200)),FIND(",",TRIM(MID(TRIM(Applications!D1748),FIND(",",TRIM(Applications!D1748)&amp;",")+1,200))&amp;",")-1))),IFERROR(VLOOKUP(LOWER(TRIM(LEFT(TRIM(MID(TRIM(Applications!D1748),FIND(",",TRIM(Applications!D1748)&amp;",")+1,200)),FIND(",",TRIM(MID(TRIM(Applications!D1748),FIND(",",TRIM(Applications!D1748)&amp;",")+1,200))&amp;",")-1))),$U$2:$V$67,2,FALSE),"")))</f>
        <v/>
      </c>
      <c r="O1748" s="26">
        <f>IF(M1748="","",IF(N1748="",M1748,M1748&amp;", "&amp;N1748))</f>
        <v/>
      </c>
      <c r="P1748" s="26">
        <f>IF(O1748="","",IF(COUNTIF(O$2:O1748,O1748)=1,COUNTIF(O$2:O$2000,O1748)+(2001-ROW())/100000,""))</f>
        <v/>
      </c>
    </row>
    <row r="1749">
      <c r="A1749" s="26">
        <f>IF(AND(ISNUMBER(Applications!A1749),ISNUMBER(Applications!M1749),OR(UPPER(TRIM(Applications!I1749))="INTERVIEWING",UPPER(TRIM(Applications!I1749))="REJECTED",UPPER(TRIM(Applications!I1749))="OFFER")),IF(Applications!M1749&gt;=Applications!A1749,Applications!M1749-Applications!A1749,""),"")</f>
        <v/>
      </c>
      <c r="B1749" s="26">
        <f>IF(AND(D1749=1,ISNUMBER(Applications!A1749)),WEEKDAY(Applications!A1749),"")</f>
        <v/>
      </c>
      <c r="C1749" s="27">
        <f>IF(AND(D1749=1,ISNUMBER(Applications!A1749)),Applications!A1749-WEEKDAY(Applications!A1749,3),"")</f>
        <v/>
      </c>
      <c r="D1749" s="26">
        <f>IF(OR(UPPER(TRIM(Applications!I1749))="APPLIED",UPPER(TRIM(Applications!I1749))="INTERVIEWING",UPPER(TRIM(Applications!I1749))="REJECTED",UPPER(TRIM(Applications!I1749))="OFFER"),1,0)</f>
        <v/>
      </c>
      <c r="E1749" s="26">
        <f>IF(AND(ISNUMBER(Applications!M1749),OR(N(Applications!O1749)&gt;0,UPPER(TRIM(Applications!I1749))="INTERVIEWING",UPPER(TRIM(Applications!I1749))="OFFER")),Applications!M1749-WEEKDAY(Applications!M1749,3),"")</f>
        <v/>
      </c>
      <c r="F1749" s="26">
        <f>IF(AND(UPPER(TRIM(Applications!I1749))="SKIPPED",ISNUMBER(Applications!A1749)),Applications!A1749-WEEKDAY(Applications!A1749,3),"")</f>
        <v/>
      </c>
      <c r="G1749" s="26">
        <f>IF(AND(UPPER(TRIM(Applications!I1749))="BOOKMARKED",ISNUMBER(Applications!A1749)),Applications!A1749-WEEKDAY(Applications!A1749,3),"")</f>
        <v/>
      </c>
      <c r="H1749" s="26">
        <f>IF(AND(UPPER(TRIM(Applications!I1749))="NOT APPLIED",ISNUMBER(Applications!A1749)),Applications!A1749-WEEKDAY(Applications!A1749,3),"")</f>
        <v/>
      </c>
      <c r="I1749" s="26">
        <f>IF(AND(UPPER(TRIM(Applications!I1749))="REJECTED",ISNUMBER(Applications!M1749)),Applications!M1749-WEEKDAY(Applications!M1749,3),"")</f>
        <v/>
      </c>
      <c r="J1749" s="26">
        <f>IF(AND(UPPER(TRIM(Applications!I1749))="OFFER",ISNUMBER(Applications!M1749)),Applications!M1749-WEEKDAY(Applications!M1749,3),"")</f>
        <v/>
      </c>
      <c r="K1749" s="26">
        <f>IF(TRIM(Applications!J1749)="","",IFERROR(LOOKUP(2,1/ISNUMBER(SEARCH($R$2:$R$25,Applications!J1749)),$S$2:$S$25),""))</f>
        <v/>
      </c>
      <c r="L1749" s="26">
        <f>IF(K1749="","",IF(COUNTIF(K$2:K1749,K1749)=1,COUNTIF(K$2:K$2000,K1749)+(2001-ROW())/100000,""))</f>
        <v/>
      </c>
      <c r="M1749" s="26">
        <f>IF(TRIM(Applications!D1749)="","",TRIM(LEFT(TRIM(Applications!D1749),FIND(",",TRIM(Applications!D1749)&amp;",")-1)))</f>
        <v/>
      </c>
      <c r="N1749" s="26">
        <f>IF(M1749="","",IF(LEN(TRIM(LEFT(TRIM(MID(TRIM(Applications!D1749),FIND(",",TRIM(Applications!D1749)&amp;",")+1,200)),FIND(",",TRIM(MID(TRIM(Applications!D1749),FIND(",",TRIM(Applications!D1749)&amp;",")+1,200))&amp;",")-1)))=2,UPPER(TRIM(LEFT(TRIM(MID(TRIM(Applications!D1749),FIND(",",TRIM(Applications!D1749)&amp;",")+1,200)),FIND(",",TRIM(MID(TRIM(Applications!D1749),FIND(",",TRIM(Applications!D1749)&amp;",")+1,200))&amp;",")-1))),IFERROR(VLOOKUP(LOWER(TRIM(LEFT(TRIM(MID(TRIM(Applications!D1749),FIND(",",TRIM(Applications!D1749)&amp;",")+1,200)),FIND(",",TRIM(MID(TRIM(Applications!D1749),FIND(",",TRIM(Applications!D1749)&amp;",")+1,200))&amp;",")-1))),$U$2:$V$67,2,FALSE),"")))</f>
        <v/>
      </c>
      <c r="O1749" s="26">
        <f>IF(M1749="","",IF(N1749="",M1749,M1749&amp;", "&amp;N1749))</f>
        <v/>
      </c>
      <c r="P1749" s="26">
        <f>IF(O1749="","",IF(COUNTIF(O$2:O1749,O1749)=1,COUNTIF(O$2:O$2000,O1749)+(2001-ROW())/100000,""))</f>
        <v/>
      </c>
    </row>
    <row r="1750">
      <c r="A1750" s="26">
        <f>IF(AND(ISNUMBER(Applications!A1750),ISNUMBER(Applications!M1750),OR(UPPER(TRIM(Applications!I1750))="INTERVIEWING",UPPER(TRIM(Applications!I1750))="REJECTED",UPPER(TRIM(Applications!I1750))="OFFER")),IF(Applications!M1750&gt;=Applications!A1750,Applications!M1750-Applications!A1750,""),"")</f>
        <v/>
      </c>
      <c r="B1750" s="26">
        <f>IF(AND(D1750=1,ISNUMBER(Applications!A1750)),WEEKDAY(Applications!A1750),"")</f>
        <v/>
      </c>
      <c r="C1750" s="27">
        <f>IF(AND(D1750=1,ISNUMBER(Applications!A1750)),Applications!A1750-WEEKDAY(Applications!A1750,3),"")</f>
        <v/>
      </c>
      <c r="D1750" s="26">
        <f>IF(OR(UPPER(TRIM(Applications!I1750))="APPLIED",UPPER(TRIM(Applications!I1750))="INTERVIEWING",UPPER(TRIM(Applications!I1750))="REJECTED",UPPER(TRIM(Applications!I1750))="OFFER"),1,0)</f>
        <v/>
      </c>
      <c r="E1750" s="26">
        <f>IF(AND(ISNUMBER(Applications!M1750),OR(N(Applications!O1750)&gt;0,UPPER(TRIM(Applications!I1750))="INTERVIEWING",UPPER(TRIM(Applications!I1750))="OFFER")),Applications!M1750-WEEKDAY(Applications!M1750,3),"")</f>
        <v/>
      </c>
      <c r="F1750" s="26">
        <f>IF(AND(UPPER(TRIM(Applications!I1750))="SKIPPED",ISNUMBER(Applications!A1750)),Applications!A1750-WEEKDAY(Applications!A1750,3),"")</f>
        <v/>
      </c>
      <c r="G1750" s="26">
        <f>IF(AND(UPPER(TRIM(Applications!I1750))="BOOKMARKED",ISNUMBER(Applications!A1750)),Applications!A1750-WEEKDAY(Applications!A1750,3),"")</f>
        <v/>
      </c>
      <c r="H1750" s="26">
        <f>IF(AND(UPPER(TRIM(Applications!I1750))="NOT APPLIED",ISNUMBER(Applications!A1750)),Applications!A1750-WEEKDAY(Applications!A1750,3),"")</f>
        <v/>
      </c>
      <c r="I1750" s="26">
        <f>IF(AND(UPPER(TRIM(Applications!I1750))="REJECTED",ISNUMBER(Applications!M1750)),Applications!M1750-WEEKDAY(Applications!M1750,3),"")</f>
        <v/>
      </c>
      <c r="J1750" s="26">
        <f>IF(AND(UPPER(TRIM(Applications!I1750))="OFFER",ISNUMBER(Applications!M1750)),Applications!M1750-WEEKDAY(Applications!M1750,3),"")</f>
        <v/>
      </c>
      <c r="K1750" s="26">
        <f>IF(TRIM(Applications!J1750)="","",IFERROR(LOOKUP(2,1/ISNUMBER(SEARCH($R$2:$R$25,Applications!J1750)),$S$2:$S$25),""))</f>
        <v/>
      </c>
      <c r="L1750" s="26">
        <f>IF(K1750="","",IF(COUNTIF(K$2:K1750,K1750)=1,COUNTIF(K$2:K$2000,K1750)+(2001-ROW())/100000,""))</f>
        <v/>
      </c>
      <c r="M1750" s="26">
        <f>IF(TRIM(Applications!D1750)="","",TRIM(LEFT(TRIM(Applications!D1750),FIND(",",TRIM(Applications!D1750)&amp;",")-1)))</f>
        <v/>
      </c>
      <c r="N1750" s="26">
        <f>IF(M1750="","",IF(LEN(TRIM(LEFT(TRIM(MID(TRIM(Applications!D1750),FIND(",",TRIM(Applications!D1750)&amp;",")+1,200)),FIND(",",TRIM(MID(TRIM(Applications!D1750),FIND(",",TRIM(Applications!D1750)&amp;",")+1,200))&amp;",")-1)))=2,UPPER(TRIM(LEFT(TRIM(MID(TRIM(Applications!D1750),FIND(",",TRIM(Applications!D1750)&amp;",")+1,200)),FIND(",",TRIM(MID(TRIM(Applications!D1750),FIND(",",TRIM(Applications!D1750)&amp;",")+1,200))&amp;",")-1))),IFERROR(VLOOKUP(LOWER(TRIM(LEFT(TRIM(MID(TRIM(Applications!D1750),FIND(",",TRIM(Applications!D1750)&amp;",")+1,200)),FIND(",",TRIM(MID(TRIM(Applications!D1750),FIND(",",TRIM(Applications!D1750)&amp;",")+1,200))&amp;",")-1))),$U$2:$V$67,2,FALSE),"")))</f>
        <v/>
      </c>
      <c r="O1750" s="26">
        <f>IF(M1750="","",IF(N1750="",M1750,M1750&amp;", "&amp;N1750))</f>
        <v/>
      </c>
      <c r="P1750" s="26">
        <f>IF(O1750="","",IF(COUNTIF(O$2:O1750,O1750)=1,COUNTIF(O$2:O$2000,O1750)+(2001-ROW())/100000,""))</f>
        <v/>
      </c>
    </row>
    <row r="1751">
      <c r="A1751" s="26">
        <f>IF(AND(ISNUMBER(Applications!A1751),ISNUMBER(Applications!M1751),OR(UPPER(TRIM(Applications!I1751))="INTERVIEWING",UPPER(TRIM(Applications!I1751))="REJECTED",UPPER(TRIM(Applications!I1751))="OFFER")),IF(Applications!M1751&gt;=Applications!A1751,Applications!M1751-Applications!A1751,""),"")</f>
        <v/>
      </c>
      <c r="B1751" s="26">
        <f>IF(AND(D1751=1,ISNUMBER(Applications!A1751)),WEEKDAY(Applications!A1751),"")</f>
        <v/>
      </c>
      <c r="C1751" s="27">
        <f>IF(AND(D1751=1,ISNUMBER(Applications!A1751)),Applications!A1751-WEEKDAY(Applications!A1751,3),"")</f>
        <v/>
      </c>
      <c r="D1751" s="26">
        <f>IF(OR(UPPER(TRIM(Applications!I1751))="APPLIED",UPPER(TRIM(Applications!I1751))="INTERVIEWING",UPPER(TRIM(Applications!I1751))="REJECTED",UPPER(TRIM(Applications!I1751))="OFFER"),1,0)</f>
        <v/>
      </c>
      <c r="E1751" s="26">
        <f>IF(AND(ISNUMBER(Applications!M1751),OR(N(Applications!O1751)&gt;0,UPPER(TRIM(Applications!I1751))="INTERVIEWING",UPPER(TRIM(Applications!I1751))="OFFER")),Applications!M1751-WEEKDAY(Applications!M1751,3),"")</f>
        <v/>
      </c>
      <c r="F1751" s="26">
        <f>IF(AND(UPPER(TRIM(Applications!I1751))="SKIPPED",ISNUMBER(Applications!A1751)),Applications!A1751-WEEKDAY(Applications!A1751,3),"")</f>
        <v/>
      </c>
      <c r="G1751" s="26">
        <f>IF(AND(UPPER(TRIM(Applications!I1751))="BOOKMARKED",ISNUMBER(Applications!A1751)),Applications!A1751-WEEKDAY(Applications!A1751,3),"")</f>
        <v/>
      </c>
      <c r="H1751" s="26">
        <f>IF(AND(UPPER(TRIM(Applications!I1751))="NOT APPLIED",ISNUMBER(Applications!A1751)),Applications!A1751-WEEKDAY(Applications!A1751,3),"")</f>
        <v/>
      </c>
      <c r="I1751" s="26">
        <f>IF(AND(UPPER(TRIM(Applications!I1751))="REJECTED",ISNUMBER(Applications!M1751)),Applications!M1751-WEEKDAY(Applications!M1751,3),"")</f>
        <v/>
      </c>
      <c r="J1751" s="26">
        <f>IF(AND(UPPER(TRIM(Applications!I1751))="OFFER",ISNUMBER(Applications!M1751)),Applications!M1751-WEEKDAY(Applications!M1751,3),"")</f>
        <v/>
      </c>
      <c r="K1751" s="26">
        <f>IF(TRIM(Applications!J1751)="","",IFERROR(LOOKUP(2,1/ISNUMBER(SEARCH($R$2:$R$25,Applications!J1751)),$S$2:$S$25),""))</f>
        <v/>
      </c>
      <c r="L1751" s="26">
        <f>IF(K1751="","",IF(COUNTIF(K$2:K1751,K1751)=1,COUNTIF(K$2:K$2000,K1751)+(2001-ROW())/100000,""))</f>
        <v/>
      </c>
      <c r="M1751" s="26">
        <f>IF(TRIM(Applications!D1751)="","",TRIM(LEFT(TRIM(Applications!D1751),FIND(",",TRIM(Applications!D1751)&amp;",")-1)))</f>
        <v/>
      </c>
      <c r="N1751" s="26">
        <f>IF(M1751="","",IF(LEN(TRIM(LEFT(TRIM(MID(TRIM(Applications!D1751),FIND(",",TRIM(Applications!D1751)&amp;",")+1,200)),FIND(",",TRIM(MID(TRIM(Applications!D1751),FIND(",",TRIM(Applications!D1751)&amp;",")+1,200))&amp;",")-1)))=2,UPPER(TRIM(LEFT(TRIM(MID(TRIM(Applications!D1751),FIND(",",TRIM(Applications!D1751)&amp;",")+1,200)),FIND(",",TRIM(MID(TRIM(Applications!D1751),FIND(",",TRIM(Applications!D1751)&amp;",")+1,200))&amp;",")-1))),IFERROR(VLOOKUP(LOWER(TRIM(LEFT(TRIM(MID(TRIM(Applications!D1751),FIND(",",TRIM(Applications!D1751)&amp;",")+1,200)),FIND(",",TRIM(MID(TRIM(Applications!D1751),FIND(",",TRIM(Applications!D1751)&amp;",")+1,200))&amp;",")-1))),$U$2:$V$67,2,FALSE),"")))</f>
        <v/>
      </c>
      <c r="O1751" s="26">
        <f>IF(M1751="","",IF(N1751="",M1751,M1751&amp;", "&amp;N1751))</f>
        <v/>
      </c>
      <c r="P1751" s="26">
        <f>IF(O1751="","",IF(COUNTIF(O$2:O1751,O1751)=1,COUNTIF(O$2:O$2000,O1751)+(2001-ROW())/100000,""))</f>
        <v/>
      </c>
    </row>
    <row r="1752">
      <c r="A1752" s="26">
        <f>IF(AND(ISNUMBER(Applications!A1752),ISNUMBER(Applications!M1752),OR(UPPER(TRIM(Applications!I1752))="INTERVIEWING",UPPER(TRIM(Applications!I1752))="REJECTED",UPPER(TRIM(Applications!I1752))="OFFER")),IF(Applications!M1752&gt;=Applications!A1752,Applications!M1752-Applications!A1752,""),"")</f>
        <v/>
      </c>
      <c r="B1752" s="26">
        <f>IF(AND(D1752=1,ISNUMBER(Applications!A1752)),WEEKDAY(Applications!A1752),"")</f>
        <v/>
      </c>
      <c r="C1752" s="27">
        <f>IF(AND(D1752=1,ISNUMBER(Applications!A1752)),Applications!A1752-WEEKDAY(Applications!A1752,3),"")</f>
        <v/>
      </c>
      <c r="D1752" s="26">
        <f>IF(OR(UPPER(TRIM(Applications!I1752))="APPLIED",UPPER(TRIM(Applications!I1752))="INTERVIEWING",UPPER(TRIM(Applications!I1752))="REJECTED",UPPER(TRIM(Applications!I1752))="OFFER"),1,0)</f>
        <v/>
      </c>
      <c r="E1752" s="26">
        <f>IF(AND(ISNUMBER(Applications!M1752),OR(N(Applications!O1752)&gt;0,UPPER(TRIM(Applications!I1752))="INTERVIEWING",UPPER(TRIM(Applications!I1752))="OFFER")),Applications!M1752-WEEKDAY(Applications!M1752,3),"")</f>
        <v/>
      </c>
      <c r="F1752" s="26">
        <f>IF(AND(UPPER(TRIM(Applications!I1752))="SKIPPED",ISNUMBER(Applications!A1752)),Applications!A1752-WEEKDAY(Applications!A1752,3),"")</f>
        <v/>
      </c>
      <c r="G1752" s="26">
        <f>IF(AND(UPPER(TRIM(Applications!I1752))="BOOKMARKED",ISNUMBER(Applications!A1752)),Applications!A1752-WEEKDAY(Applications!A1752,3),"")</f>
        <v/>
      </c>
      <c r="H1752" s="26">
        <f>IF(AND(UPPER(TRIM(Applications!I1752))="NOT APPLIED",ISNUMBER(Applications!A1752)),Applications!A1752-WEEKDAY(Applications!A1752,3),"")</f>
        <v/>
      </c>
      <c r="I1752" s="26">
        <f>IF(AND(UPPER(TRIM(Applications!I1752))="REJECTED",ISNUMBER(Applications!M1752)),Applications!M1752-WEEKDAY(Applications!M1752,3),"")</f>
        <v/>
      </c>
      <c r="J1752" s="26">
        <f>IF(AND(UPPER(TRIM(Applications!I1752))="OFFER",ISNUMBER(Applications!M1752)),Applications!M1752-WEEKDAY(Applications!M1752,3),"")</f>
        <v/>
      </c>
      <c r="K1752" s="26">
        <f>IF(TRIM(Applications!J1752)="","",IFERROR(LOOKUP(2,1/ISNUMBER(SEARCH($R$2:$R$25,Applications!J1752)),$S$2:$S$25),""))</f>
        <v/>
      </c>
      <c r="L1752" s="26">
        <f>IF(K1752="","",IF(COUNTIF(K$2:K1752,K1752)=1,COUNTIF(K$2:K$2000,K1752)+(2001-ROW())/100000,""))</f>
        <v/>
      </c>
      <c r="M1752" s="26">
        <f>IF(TRIM(Applications!D1752)="","",TRIM(LEFT(TRIM(Applications!D1752),FIND(",",TRIM(Applications!D1752)&amp;",")-1)))</f>
        <v/>
      </c>
      <c r="N1752" s="26">
        <f>IF(M1752="","",IF(LEN(TRIM(LEFT(TRIM(MID(TRIM(Applications!D1752),FIND(",",TRIM(Applications!D1752)&amp;",")+1,200)),FIND(",",TRIM(MID(TRIM(Applications!D1752),FIND(",",TRIM(Applications!D1752)&amp;",")+1,200))&amp;",")-1)))=2,UPPER(TRIM(LEFT(TRIM(MID(TRIM(Applications!D1752),FIND(",",TRIM(Applications!D1752)&amp;",")+1,200)),FIND(",",TRIM(MID(TRIM(Applications!D1752),FIND(",",TRIM(Applications!D1752)&amp;",")+1,200))&amp;",")-1))),IFERROR(VLOOKUP(LOWER(TRIM(LEFT(TRIM(MID(TRIM(Applications!D1752),FIND(",",TRIM(Applications!D1752)&amp;",")+1,200)),FIND(",",TRIM(MID(TRIM(Applications!D1752),FIND(",",TRIM(Applications!D1752)&amp;",")+1,200))&amp;",")-1))),$U$2:$V$67,2,FALSE),"")))</f>
        <v/>
      </c>
      <c r="O1752" s="26">
        <f>IF(M1752="","",IF(N1752="",M1752,M1752&amp;", "&amp;N1752))</f>
        <v/>
      </c>
      <c r="P1752" s="26">
        <f>IF(O1752="","",IF(COUNTIF(O$2:O1752,O1752)=1,COUNTIF(O$2:O$2000,O1752)+(2001-ROW())/100000,""))</f>
        <v/>
      </c>
    </row>
    <row r="1753">
      <c r="A1753" s="26">
        <f>IF(AND(ISNUMBER(Applications!A1753),ISNUMBER(Applications!M1753),OR(UPPER(TRIM(Applications!I1753))="INTERVIEWING",UPPER(TRIM(Applications!I1753))="REJECTED",UPPER(TRIM(Applications!I1753))="OFFER")),IF(Applications!M1753&gt;=Applications!A1753,Applications!M1753-Applications!A1753,""),"")</f>
        <v/>
      </c>
      <c r="B1753" s="26">
        <f>IF(AND(D1753=1,ISNUMBER(Applications!A1753)),WEEKDAY(Applications!A1753),"")</f>
        <v/>
      </c>
      <c r="C1753" s="27">
        <f>IF(AND(D1753=1,ISNUMBER(Applications!A1753)),Applications!A1753-WEEKDAY(Applications!A1753,3),"")</f>
        <v/>
      </c>
      <c r="D1753" s="26">
        <f>IF(OR(UPPER(TRIM(Applications!I1753))="APPLIED",UPPER(TRIM(Applications!I1753))="INTERVIEWING",UPPER(TRIM(Applications!I1753))="REJECTED",UPPER(TRIM(Applications!I1753))="OFFER"),1,0)</f>
        <v/>
      </c>
      <c r="E1753" s="26">
        <f>IF(AND(ISNUMBER(Applications!M1753),OR(N(Applications!O1753)&gt;0,UPPER(TRIM(Applications!I1753))="INTERVIEWING",UPPER(TRIM(Applications!I1753))="OFFER")),Applications!M1753-WEEKDAY(Applications!M1753,3),"")</f>
        <v/>
      </c>
      <c r="F1753" s="26">
        <f>IF(AND(UPPER(TRIM(Applications!I1753))="SKIPPED",ISNUMBER(Applications!A1753)),Applications!A1753-WEEKDAY(Applications!A1753,3),"")</f>
        <v/>
      </c>
      <c r="G1753" s="26">
        <f>IF(AND(UPPER(TRIM(Applications!I1753))="BOOKMARKED",ISNUMBER(Applications!A1753)),Applications!A1753-WEEKDAY(Applications!A1753,3),"")</f>
        <v/>
      </c>
      <c r="H1753" s="26">
        <f>IF(AND(UPPER(TRIM(Applications!I1753))="NOT APPLIED",ISNUMBER(Applications!A1753)),Applications!A1753-WEEKDAY(Applications!A1753,3),"")</f>
        <v/>
      </c>
      <c r="I1753" s="26">
        <f>IF(AND(UPPER(TRIM(Applications!I1753))="REJECTED",ISNUMBER(Applications!M1753)),Applications!M1753-WEEKDAY(Applications!M1753,3),"")</f>
        <v/>
      </c>
      <c r="J1753" s="26">
        <f>IF(AND(UPPER(TRIM(Applications!I1753))="OFFER",ISNUMBER(Applications!M1753)),Applications!M1753-WEEKDAY(Applications!M1753,3),"")</f>
        <v/>
      </c>
      <c r="K1753" s="26">
        <f>IF(TRIM(Applications!J1753)="","",IFERROR(LOOKUP(2,1/ISNUMBER(SEARCH($R$2:$R$25,Applications!J1753)),$S$2:$S$25),""))</f>
        <v/>
      </c>
      <c r="L1753" s="26">
        <f>IF(K1753="","",IF(COUNTIF(K$2:K1753,K1753)=1,COUNTIF(K$2:K$2000,K1753)+(2001-ROW())/100000,""))</f>
        <v/>
      </c>
      <c r="M1753" s="26">
        <f>IF(TRIM(Applications!D1753)="","",TRIM(LEFT(TRIM(Applications!D1753),FIND(",",TRIM(Applications!D1753)&amp;",")-1)))</f>
        <v/>
      </c>
      <c r="N1753" s="26">
        <f>IF(M1753="","",IF(LEN(TRIM(LEFT(TRIM(MID(TRIM(Applications!D1753),FIND(",",TRIM(Applications!D1753)&amp;",")+1,200)),FIND(",",TRIM(MID(TRIM(Applications!D1753),FIND(",",TRIM(Applications!D1753)&amp;",")+1,200))&amp;",")-1)))=2,UPPER(TRIM(LEFT(TRIM(MID(TRIM(Applications!D1753),FIND(",",TRIM(Applications!D1753)&amp;",")+1,200)),FIND(",",TRIM(MID(TRIM(Applications!D1753),FIND(",",TRIM(Applications!D1753)&amp;",")+1,200))&amp;",")-1))),IFERROR(VLOOKUP(LOWER(TRIM(LEFT(TRIM(MID(TRIM(Applications!D1753),FIND(",",TRIM(Applications!D1753)&amp;",")+1,200)),FIND(",",TRIM(MID(TRIM(Applications!D1753),FIND(",",TRIM(Applications!D1753)&amp;",")+1,200))&amp;",")-1))),$U$2:$V$67,2,FALSE),"")))</f>
        <v/>
      </c>
      <c r="O1753" s="26">
        <f>IF(M1753="","",IF(N1753="",M1753,M1753&amp;", "&amp;N1753))</f>
        <v/>
      </c>
      <c r="P1753" s="26">
        <f>IF(O1753="","",IF(COUNTIF(O$2:O1753,O1753)=1,COUNTIF(O$2:O$2000,O1753)+(2001-ROW())/100000,""))</f>
        <v/>
      </c>
    </row>
    <row r="1754">
      <c r="A1754" s="26">
        <f>IF(AND(ISNUMBER(Applications!A1754),ISNUMBER(Applications!M1754),OR(UPPER(TRIM(Applications!I1754))="INTERVIEWING",UPPER(TRIM(Applications!I1754))="REJECTED",UPPER(TRIM(Applications!I1754))="OFFER")),IF(Applications!M1754&gt;=Applications!A1754,Applications!M1754-Applications!A1754,""),"")</f>
        <v/>
      </c>
      <c r="B1754" s="26">
        <f>IF(AND(D1754=1,ISNUMBER(Applications!A1754)),WEEKDAY(Applications!A1754),"")</f>
        <v/>
      </c>
      <c r="C1754" s="27">
        <f>IF(AND(D1754=1,ISNUMBER(Applications!A1754)),Applications!A1754-WEEKDAY(Applications!A1754,3),"")</f>
        <v/>
      </c>
      <c r="D1754" s="26">
        <f>IF(OR(UPPER(TRIM(Applications!I1754))="APPLIED",UPPER(TRIM(Applications!I1754))="INTERVIEWING",UPPER(TRIM(Applications!I1754))="REJECTED",UPPER(TRIM(Applications!I1754))="OFFER"),1,0)</f>
        <v/>
      </c>
      <c r="E1754" s="26">
        <f>IF(AND(ISNUMBER(Applications!M1754),OR(N(Applications!O1754)&gt;0,UPPER(TRIM(Applications!I1754))="INTERVIEWING",UPPER(TRIM(Applications!I1754))="OFFER")),Applications!M1754-WEEKDAY(Applications!M1754,3),"")</f>
        <v/>
      </c>
      <c r="F1754" s="26">
        <f>IF(AND(UPPER(TRIM(Applications!I1754))="SKIPPED",ISNUMBER(Applications!A1754)),Applications!A1754-WEEKDAY(Applications!A1754,3),"")</f>
        <v/>
      </c>
      <c r="G1754" s="26">
        <f>IF(AND(UPPER(TRIM(Applications!I1754))="BOOKMARKED",ISNUMBER(Applications!A1754)),Applications!A1754-WEEKDAY(Applications!A1754,3),"")</f>
        <v/>
      </c>
      <c r="H1754" s="26">
        <f>IF(AND(UPPER(TRIM(Applications!I1754))="NOT APPLIED",ISNUMBER(Applications!A1754)),Applications!A1754-WEEKDAY(Applications!A1754,3),"")</f>
        <v/>
      </c>
      <c r="I1754" s="26">
        <f>IF(AND(UPPER(TRIM(Applications!I1754))="REJECTED",ISNUMBER(Applications!M1754)),Applications!M1754-WEEKDAY(Applications!M1754,3),"")</f>
        <v/>
      </c>
      <c r="J1754" s="26">
        <f>IF(AND(UPPER(TRIM(Applications!I1754))="OFFER",ISNUMBER(Applications!M1754)),Applications!M1754-WEEKDAY(Applications!M1754,3),"")</f>
        <v/>
      </c>
      <c r="K1754" s="26">
        <f>IF(TRIM(Applications!J1754)="","",IFERROR(LOOKUP(2,1/ISNUMBER(SEARCH($R$2:$R$25,Applications!J1754)),$S$2:$S$25),""))</f>
        <v/>
      </c>
      <c r="L1754" s="26">
        <f>IF(K1754="","",IF(COUNTIF(K$2:K1754,K1754)=1,COUNTIF(K$2:K$2000,K1754)+(2001-ROW())/100000,""))</f>
        <v/>
      </c>
      <c r="M1754" s="26">
        <f>IF(TRIM(Applications!D1754)="","",TRIM(LEFT(TRIM(Applications!D1754),FIND(",",TRIM(Applications!D1754)&amp;",")-1)))</f>
        <v/>
      </c>
      <c r="N1754" s="26">
        <f>IF(M1754="","",IF(LEN(TRIM(LEFT(TRIM(MID(TRIM(Applications!D1754),FIND(",",TRIM(Applications!D1754)&amp;",")+1,200)),FIND(",",TRIM(MID(TRIM(Applications!D1754),FIND(",",TRIM(Applications!D1754)&amp;",")+1,200))&amp;",")-1)))=2,UPPER(TRIM(LEFT(TRIM(MID(TRIM(Applications!D1754),FIND(",",TRIM(Applications!D1754)&amp;",")+1,200)),FIND(",",TRIM(MID(TRIM(Applications!D1754),FIND(",",TRIM(Applications!D1754)&amp;",")+1,200))&amp;",")-1))),IFERROR(VLOOKUP(LOWER(TRIM(LEFT(TRIM(MID(TRIM(Applications!D1754),FIND(",",TRIM(Applications!D1754)&amp;",")+1,200)),FIND(",",TRIM(MID(TRIM(Applications!D1754),FIND(",",TRIM(Applications!D1754)&amp;",")+1,200))&amp;",")-1))),$U$2:$V$67,2,FALSE),"")))</f>
        <v/>
      </c>
      <c r="O1754" s="26">
        <f>IF(M1754="","",IF(N1754="",M1754,M1754&amp;", "&amp;N1754))</f>
        <v/>
      </c>
      <c r="P1754" s="26">
        <f>IF(O1754="","",IF(COUNTIF(O$2:O1754,O1754)=1,COUNTIF(O$2:O$2000,O1754)+(2001-ROW())/100000,""))</f>
        <v/>
      </c>
    </row>
    <row r="1755">
      <c r="A1755" s="26">
        <f>IF(AND(ISNUMBER(Applications!A1755),ISNUMBER(Applications!M1755),OR(UPPER(TRIM(Applications!I1755))="INTERVIEWING",UPPER(TRIM(Applications!I1755))="REJECTED",UPPER(TRIM(Applications!I1755))="OFFER")),IF(Applications!M1755&gt;=Applications!A1755,Applications!M1755-Applications!A1755,""),"")</f>
        <v/>
      </c>
      <c r="B1755" s="26">
        <f>IF(AND(D1755=1,ISNUMBER(Applications!A1755)),WEEKDAY(Applications!A1755),"")</f>
        <v/>
      </c>
      <c r="C1755" s="27">
        <f>IF(AND(D1755=1,ISNUMBER(Applications!A1755)),Applications!A1755-WEEKDAY(Applications!A1755,3),"")</f>
        <v/>
      </c>
      <c r="D1755" s="26">
        <f>IF(OR(UPPER(TRIM(Applications!I1755))="APPLIED",UPPER(TRIM(Applications!I1755))="INTERVIEWING",UPPER(TRIM(Applications!I1755))="REJECTED",UPPER(TRIM(Applications!I1755))="OFFER"),1,0)</f>
        <v/>
      </c>
      <c r="E1755" s="26">
        <f>IF(AND(ISNUMBER(Applications!M1755),OR(N(Applications!O1755)&gt;0,UPPER(TRIM(Applications!I1755))="INTERVIEWING",UPPER(TRIM(Applications!I1755))="OFFER")),Applications!M1755-WEEKDAY(Applications!M1755,3),"")</f>
        <v/>
      </c>
      <c r="F1755" s="26">
        <f>IF(AND(UPPER(TRIM(Applications!I1755))="SKIPPED",ISNUMBER(Applications!A1755)),Applications!A1755-WEEKDAY(Applications!A1755,3),"")</f>
        <v/>
      </c>
      <c r="G1755" s="26">
        <f>IF(AND(UPPER(TRIM(Applications!I1755))="BOOKMARKED",ISNUMBER(Applications!A1755)),Applications!A1755-WEEKDAY(Applications!A1755,3),"")</f>
        <v/>
      </c>
      <c r="H1755" s="26">
        <f>IF(AND(UPPER(TRIM(Applications!I1755))="NOT APPLIED",ISNUMBER(Applications!A1755)),Applications!A1755-WEEKDAY(Applications!A1755,3),"")</f>
        <v/>
      </c>
      <c r="I1755" s="26">
        <f>IF(AND(UPPER(TRIM(Applications!I1755))="REJECTED",ISNUMBER(Applications!M1755)),Applications!M1755-WEEKDAY(Applications!M1755,3),"")</f>
        <v/>
      </c>
      <c r="J1755" s="26">
        <f>IF(AND(UPPER(TRIM(Applications!I1755))="OFFER",ISNUMBER(Applications!M1755)),Applications!M1755-WEEKDAY(Applications!M1755,3),"")</f>
        <v/>
      </c>
      <c r="K1755" s="26">
        <f>IF(TRIM(Applications!J1755)="","",IFERROR(LOOKUP(2,1/ISNUMBER(SEARCH($R$2:$R$25,Applications!J1755)),$S$2:$S$25),""))</f>
        <v/>
      </c>
      <c r="L1755" s="26">
        <f>IF(K1755="","",IF(COUNTIF(K$2:K1755,K1755)=1,COUNTIF(K$2:K$2000,K1755)+(2001-ROW())/100000,""))</f>
        <v/>
      </c>
      <c r="M1755" s="26">
        <f>IF(TRIM(Applications!D1755)="","",TRIM(LEFT(TRIM(Applications!D1755),FIND(",",TRIM(Applications!D1755)&amp;",")-1)))</f>
        <v/>
      </c>
      <c r="N1755" s="26">
        <f>IF(M1755="","",IF(LEN(TRIM(LEFT(TRIM(MID(TRIM(Applications!D1755),FIND(",",TRIM(Applications!D1755)&amp;",")+1,200)),FIND(",",TRIM(MID(TRIM(Applications!D1755),FIND(",",TRIM(Applications!D1755)&amp;",")+1,200))&amp;",")-1)))=2,UPPER(TRIM(LEFT(TRIM(MID(TRIM(Applications!D1755),FIND(",",TRIM(Applications!D1755)&amp;",")+1,200)),FIND(",",TRIM(MID(TRIM(Applications!D1755),FIND(",",TRIM(Applications!D1755)&amp;",")+1,200))&amp;",")-1))),IFERROR(VLOOKUP(LOWER(TRIM(LEFT(TRIM(MID(TRIM(Applications!D1755),FIND(",",TRIM(Applications!D1755)&amp;",")+1,200)),FIND(",",TRIM(MID(TRIM(Applications!D1755),FIND(",",TRIM(Applications!D1755)&amp;",")+1,200))&amp;",")-1))),$U$2:$V$67,2,FALSE),"")))</f>
        <v/>
      </c>
      <c r="O1755" s="26">
        <f>IF(M1755="","",IF(N1755="",M1755,M1755&amp;", "&amp;N1755))</f>
        <v/>
      </c>
      <c r="P1755" s="26">
        <f>IF(O1755="","",IF(COUNTIF(O$2:O1755,O1755)=1,COUNTIF(O$2:O$2000,O1755)+(2001-ROW())/100000,""))</f>
        <v/>
      </c>
    </row>
    <row r="1756">
      <c r="A1756" s="26">
        <f>IF(AND(ISNUMBER(Applications!A1756),ISNUMBER(Applications!M1756),OR(UPPER(TRIM(Applications!I1756))="INTERVIEWING",UPPER(TRIM(Applications!I1756))="REJECTED",UPPER(TRIM(Applications!I1756))="OFFER")),IF(Applications!M1756&gt;=Applications!A1756,Applications!M1756-Applications!A1756,""),"")</f>
        <v/>
      </c>
      <c r="B1756" s="26">
        <f>IF(AND(D1756=1,ISNUMBER(Applications!A1756)),WEEKDAY(Applications!A1756),"")</f>
        <v/>
      </c>
      <c r="C1756" s="27">
        <f>IF(AND(D1756=1,ISNUMBER(Applications!A1756)),Applications!A1756-WEEKDAY(Applications!A1756,3),"")</f>
        <v/>
      </c>
      <c r="D1756" s="26">
        <f>IF(OR(UPPER(TRIM(Applications!I1756))="APPLIED",UPPER(TRIM(Applications!I1756))="INTERVIEWING",UPPER(TRIM(Applications!I1756))="REJECTED",UPPER(TRIM(Applications!I1756))="OFFER"),1,0)</f>
        <v/>
      </c>
      <c r="E1756" s="26">
        <f>IF(AND(ISNUMBER(Applications!M1756),OR(N(Applications!O1756)&gt;0,UPPER(TRIM(Applications!I1756))="INTERVIEWING",UPPER(TRIM(Applications!I1756))="OFFER")),Applications!M1756-WEEKDAY(Applications!M1756,3),"")</f>
        <v/>
      </c>
      <c r="F1756" s="26">
        <f>IF(AND(UPPER(TRIM(Applications!I1756))="SKIPPED",ISNUMBER(Applications!A1756)),Applications!A1756-WEEKDAY(Applications!A1756,3),"")</f>
        <v/>
      </c>
      <c r="G1756" s="26">
        <f>IF(AND(UPPER(TRIM(Applications!I1756))="BOOKMARKED",ISNUMBER(Applications!A1756)),Applications!A1756-WEEKDAY(Applications!A1756,3),"")</f>
        <v/>
      </c>
      <c r="H1756" s="26">
        <f>IF(AND(UPPER(TRIM(Applications!I1756))="NOT APPLIED",ISNUMBER(Applications!A1756)),Applications!A1756-WEEKDAY(Applications!A1756,3),"")</f>
        <v/>
      </c>
      <c r="I1756" s="26">
        <f>IF(AND(UPPER(TRIM(Applications!I1756))="REJECTED",ISNUMBER(Applications!M1756)),Applications!M1756-WEEKDAY(Applications!M1756,3),"")</f>
        <v/>
      </c>
      <c r="J1756" s="26">
        <f>IF(AND(UPPER(TRIM(Applications!I1756))="OFFER",ISNUMBER(Applications!M1756)),Applications!M1756-WEEKDAY(Applications!M1756,3),"")</f>
        <v/>
      </c>
      <c r="K1756" s="26">
        <f>IF(TRIM(Applications!J1756)="","",IFERROR(LOOKUP(2,1/ISNUMBER(SEARCH($R$2:$R$25,Applications!J1756)),$S$2:$S$25),""))</f>
        <v/>
      </c>
      <c r="L1756" s="26">
        <f>IF(K1756="","",IF(COUNTIF(K$2:K1756,K1756)=1,COUNTIF(K$2:K$2000,K1756)+(2001-ROW())/100000,""))</f>
        <v/>
      </c>
      <c r="M1756" s="26">
        <f>IF(TRIM(Applications!D1756)="","",TRIM(LEFT(TRIM(Applications!D1756),FIND(",",TRIM(Applications!D1756)&amp;",")-1)))</f>
        <v/>
      </c>
      <c r="N1756" s="26">
        <f>IF(M1756="","",IF(LEN(TRIM(LEFT(TRIM(MID(TRIM(Applications!D1756),FIND(",",TRIM(Applications!D1756)&amp;",")+1,200)),FIND(",",TRIM(MID(TRIM(Applications!D1756),FIND(",",TRIM(Applications!D1756)&amp;",")+1,200))&amp;",")-1)))=2,UPPER(TRIM(LEFT(TRIM(MID(TRIM(Applications!D1756),FIND(",",TRIM(Applications!D1756)&amp;",")+1,200)),FIND(",",TRIM(MID(TRIM(Applications!D1756),FIND(",",TRIM(Applications!D1756)&amp;",")+1,200))&amp;",")-1))),IFERROR(VLOOKUP(LOWER(TRIM(LEFT(TRIM(MID(TRIM(Applications!D1756),FIND(",",TRIM(Applications!D1756)&amp;",")+1,200)),FIND(",",TRIM(MID(TRIM(Applications!D1756),FIND(",",TRIM(Applications!D1756)&amp;",")+1,200))&amp;",")-1))),$U$2:$V$67,2,FALSE),"")))</f>
        <v/>
      </c>
      <c r="O1756" s="26">
        <f>IF(M1756="","",IF(N1756="",M1756,M1756&amp;", "&amp;N1756))</f>
        <v/>
      </c>
      <c r="P1756" s="26">
        <f>IF(O1756="","",IF(COUNTIF(O$2:O1756,O1756)=1,COUNTIF(O$2:O$2000,O1756)+(2001-ROW())/100000,""))</f>
        <v/>
      </c>
    </row>
    <row r="1757">
      <c r="A1757" s="26">
        <f>IF(AND(ISNUMBER(Applications!A1757),ISNUMBER(Applications!M1757),OR(UPPER(TRIM(Applications!I1757))="INTERVIEWING",UPPER(TRIM(Applications!I1757))="REJECTED",UPPER(TRIM(Applications!I1757))="OFFER")),IF(Applications!M1757&gt;=Applications!A1757,Applications!M1757-Applications!A1757,""),"")</f>
        <v/>
      </c>
      <c r="B1757" s="26">
        <f>IF(AND(D1757=1,ISNUMBER(Applications!A1757)),WEEKDAY(Applications!A1757),"")</f>
        <v/>
      </c>
      <c r="C1757" s="27">
        <f>IF(AND(D1757=1,ISNUMBER(Applications!A1757)),Applications!A1757-WEEKDAY(Applications!A1757,3),"")</f>
        <v/>
      </c>
      <c r="D1757" s="26">
        <f>IF(OR(UPPER(TRIM(Applications!I1757))="APPLIED",UPPER(TRIM(Applications!I1757))="INTERVIEWING",UPPER(TRIM(Applications!I1757))="REJECTED",UPPER(TRIM(Applications!I1757))="OFFER"),1,0)</f>
        <v/>
      </c>
      <c r="E1757" s="26">
        <f>IF(AND(ISNUMBER(Applications!M1757),OR(N(Applications!O1757)&gt;0,UPPER(TRIM(Applications!I1757))="INTERVIEWING",UPPER(TRIM(Applications!I1757))="OFFER")),Applications!M1757-WEEKDAY(Applications!M1757,3),"")</f>
        <v/>
      </c>
      <c r="F1757" s="26">
        <f>IF(AND(UPPER(TRIM(Applications!I1757))="SKIPPED",ISNUMBER(Applications!A1757)),Applications!A1757-WEEKDAY(Applications!A1757,3),"")</f>
        <v/>
      </c>
      <c r="G1757" s="26">
        <f>IF(AND(UPPER(TRIM(Applications!I1757))="BOOKMARKED",ISNUMBER(Applications!A1757)),Applications!A1757-WEEKDAY(Applications!A1757,3),"")</f>
        <v/>
      </c>
      <c r="H1757" s="26">
        <f>IF(AND(UPPER(TRIM(Applications!I1757))="NOT APPLIED",ISNUMBER(Applications!A1757)),Applications!A1757-WEEKDAY(Applications!A1757,3),"")</f>
        <v/>
      </c>
      <c r="I1757" s="26">
        <f>IF(AND(UPPER(TRIM(Applications!I1757))="REJECTED",ISNUMBER(Applications!M1757)),Applications!M1757-WEEKDAY(Applications!M1757,3),"")</f>
        <v/>
      </c>
      <c r="J1757" s="26">
        <f>IF(AND(UPPER(TRIM(Applications!I1757))="OFFER",ISNUMBER(Applications!M1757)),Applications!M1757-WEEKDAY(Applications!M1757,3),"")</f>
        <v/>
      </c>
      <c r="K1757" s="26">
        <f>IF(TRIM(Applications!J1757)="","",IFERROR(LOOKUP(2,1/ISNUMBER(SEARCH($R$2:$R$25,Applications!J1757)),$S$2:$S$25),""))</f>
        <v/>
      </c>
      <c r="L1757" s="26">
        <f>IF(K1757="","",IF(COUNTIF(K$2:K1757,K1757)=1,COUNTIF(K$2:K$2000,K1757)+(2001-ROW())/100000,""))</f>
        <v/>
      </c>
      <c r="M1757" s="26">
        <f>IF(TRIM(Applications!D1757)="","",TRIM(LEFT(TRIM(Applications!D1757),FIND(",",TRIM(Applications!D1757)&amp;",")-1)))</f>
        <v/>
      </c>
      <c r="N1757" s="26">
        <f>IF(M1757="","",IF(LEN(TRIM(LEFT(TRIM(MID(TRIM(Applications!D1757),FIND(",",TRIM(Applications!D1757)&amp;",")+1,200)),FIND(",",TRIM(MID(TRIM(Applications!D1757),FIND(",",TRIM(Applications!D1757)&amp;",")+1,200))&amp;",")-1)))=2,UPPER(TRIM(LEFT(TRIM(MID(TRIM(Applications!D1757),FIND(",",TRIM(Applications!D1757)&amp;",")+1,200)),FIND(",",TRIM(MID(TRIM(Applications!D1757),FIND(",",TRIM(Applications!D1757)&amp;",")+1,200))&amp;",")-1))),IFERROR(VLOOKUP(LOWER(TRIM(LEFT(TRIM(MID(TRIM(Applications!D1757),FIND(",",TRIM(Applications!D1757)&amp;",")+1,200)),FIND(",",TRIM(MID(TRIM(Applications!D1757),FIND(",",TRIM(Applications!D1757)&amp;",")+1,200))&amp;",")-1))),$U$2:$V$67,2,FALSE),"")))</f>
        <v/>
      </c>
      <c r="O1757" s="26">
        <f>IF(M1757="","",IF(N1757="",M1757,M1757&amp;", "&amp;N1757))</f>
        <v/>
      </c>
      <c r="P1757" s="26">
        <f>IF(O1757="","",IF(COUNTIF(O$2:O1757,O1757)=1,COUNTIF(O$2:O$2000,O1757)+(2001-ROW())/100000,""))</f>
        <v/>
      </c>
    </row>
    <row r="1758">
      <c r="A1758" s="26">
        <f>IF(AND(ISNUMBER(Applications!A1758),ISNUMBER(Applications!M1758),OR(UPPER(TRIM(Applications!I1758))="INTERVIEWING",UPPER(TRIM(Applications!I1758))="REJECTED",UPPER(TRIM(Applications!I1758))="OFFER")),IF(Applications!M1758&gt;=Applications!A1758,Applications!M1758-Applications!A1758,""),"")</f>
        <v/>
      </c>
      <c r="B1758" s="26">
        <f>IF(AND(D1758=1,ISNUMBER(Applications!A1758)),WEEKDAY(Applications!A1758),"")</f>
        <v/>
      </c>
      <c r="C1758" s="27">
        <f>IF(AND(D1758=1,ISNUMBER(Applications!A1758)),Applications!A1758-WEEKDAY(Applications!A1758,3),"")</f>
        <v/>
      </c>
      <c r="D1758" s="26">
        <f>IF(OR(UPPER(TRIM(Applications!I1758))="APPLIED",UPPER(TRIM(Applications!I1758))="INTERVIEWING",UPPER(TRIM(Applications!I1758))="REJECTED",UPPER(TRIM(Applications!I1758))="OFFER"),1,0)</f>
        <v/>
      </c>
      <c r="E1758" s="26">
        <f>IF(AND(ISNUMBER(Applications!M1758),OR(N(Applications!O1758)&gt;0,UPPER(TRIM(Applications!I1758))="INTERVIEWING",UPPER(TRIM(Applications!I1758))="OFFER")),Applications!M1758-WEEKDAY(Applications!M1758,3),"")</f>
        <v/>
      </c>
      <c r="F1758" s="26">
        <f>IF(AND(UPPER(TRIM(Applications!I1758))="SKIPPED",ISNUMBER(Applications!A1758)),Applications!A1758-WEEKDAY(Applications!A1758,3),"")</f>
        <v/>
      </c>
      <c r="G1758" s="26">
        <f>IF(AND(UPPER(TRIM(Applications!I1758))="BOOKMARKED",ISNUMBER(Applications!A1758)),Applications!A1758-WEEKDAY(Applications!A1758,3),"")</f>
        <v/>
      </c>
      <c r="H1758" s="26">
        <f>IF(AND(UPPER(TRIM(Applications!I1758))="NOT APPLIED",ISNUMBER(Applications!A1758)),Applications!A1758-WEEKDAY(Applications!A1758,3),"")</f>
        <v/>
      </c>
      <c r="I1758" s="26">
        <f>IF(AND(UPPER(TRIM(Applications!I1758))="REJECTED",ISNUMBER(Applications!M1758)),Applications!M1758-WEEKDAY(Applications!M1758,3),"")</f>
        <v/>
      </c>
      <c r="J1758" s="26">
        <f>IF(AND(UPPER(TRIM(Applications!I1758))="OFFER",ISNUMBER(Applications!M1758)),Applications!M1758-WEEKDAY(Applications!M1758,3),"")</f>
        <v/>
      </c>
      <c r="K1758" s="26">
        <f>IF(TRIM(Applications!J1758)="","",IFERROR(LOOKUP(2,1/ISNUMBER(SEARCH($R$2:$R$25,Applications!J1758)),$S$2:$S$25),""))</f>
        <v/>
      </c>
      <c r="L1758" s="26">
        <f>IF(K1758="","",IF(COUNTIF(K$2:K1758,K1758)=1,COUNTIF(K$2:K$2000,K1758)+(2001-ROW())/100000,""))</f>
        <v/>
      </c>
      <c r="M1758" s="26">
        <f>IF(TRIM(Applications!D1758)="","",TRIM(LEFT(TRIM(Applications!D1758),FIND(",",TRIM(Applications!D1758)&amp;",")-1)))</f>
        <v/>
      </c>
      <c r="N1758" s="26">
        <f>IF(M1758="","",IF(LEN(TRIM(LEFT(TRIM(MID(TRIM(Applications!D1758),FIND(",",TRIM(Applications!D1758)&amp;",")+1,200)),FIND(",",TRIM(MID(TRIM(Applications!D1758),FIND(",",TRIM(Applications!D1758)&amp;",")+1,200))&amp;",")-1)))=2,UPPER(TRIM(LEFT(TRIM(MID(TRIM(Applications!D1758),FIND(",",TRIM(Applications!D1758)&amp;",")+1,200)),FIND(",",TRIM(MID(TRIM(Applications!D1758),FIND(",",TRIM(Applications!D1758)&amp;",")+1,200))&amp;",")-1))),IFERROR(VLOOKUP(LOWER(TRIM(LEFT(TRIM(MID(TRIM(Applications!D1758),FIND(",",TRIM(Applications!D1758)&amp;",")+1,200)),FIND(",",TRIM(MID(TRIM(Applications!D1758),FIND(",",TRIM(Applications!D1758)&amp;",")+1,200))&amp;",")-1))),$U$2:$V$67,2,FALSE),"")))</f>
        <v/>
      </c>
      <c r="O1758" s="26">
        <f>IF(M1758="","",IF(N1758="",M1758,M1758&amp;", "&amp;N1758))</f>
        <v/>
      </c>
      <c r="P1758" s="26">
        <f>IF(O1758="","",IF(COUNTIF(O$2:O1758,O1758)=1,COUNTIF(O$2:O$2000,O1758)+(2001-ROW())/100000,""))</f>
        <v/>
      </c>
    </row>
    <row r="1759">
      <c r="A1759" s="26">
        <f>IF(AND(ISNUMBER(Applications!A1759),ISNUMBER(Applications!M1759),OR(UPPER(TRIM(Applications!I1759))="INTERVIEWING",UPPER(TRIM(Applications!I1759))="REJECTED",UPPER(TRIM(Applications!I1759))="OFFER")),IF(Applications!M1759&gt;=Applications!A1759,Applications!M1759-Applications!A1759,""),"")</f>
        <v/>
      </c>
      <c r="B1759" s="26">
        <f>IF(AND(D1759=1,ISNUMBER(Applications!A1759)),WEEKDAY(Applications!A1759),"")</f>
        <v/>
      </c>
      <c r="C1759" s="27">
        <f>IF(AND(D1759=1,ISNUMBER(Applications!A1759)),Applications!A1759-WEEKDAY(Applications!A1759,3),"")</f>
        <v/>
      </c>
      <c r="D1759" s="26">
        <f>IF(OR(UPPER(TRIM(Applications!I1759))="APPLIED",UPPER(TRIM(Applications!I1759))="INTERVIEWING",UPPER(TRIM(Applications!I1759))="REJECTED",UPPER(TRIM(Applications!I1759))="OFFER"),1,0)</f>
        <v/>
      </c>
      <c r="E1759" s="26">
        <f>IF(AND(ISNUMBER(Applications!M1759),OR(N(Applications!O1759)&gt;0,UPPER(TRIM(Applications!I1759))="INTERVIEWING",UPPER(TRIM(Applications!I1759))="OFFER")),Applications!M1759-WEEKDAY(Applications!M1759,3),"")</f>
        <v/>
      </c>
      <c r="F1759" s="26">
        <f>IF(AND(UPPER(TRIM(Applications!I1759))="SKIPPED",ISNUMBER(Applications!A1759)),Applications!A1759-WEEKDAY(Applications!A1759,3),"")</f>
        <v/>
      </c>
      <c r="G1759" s="26">
        <f>IF(AND(UPPER(TRIM(Applications!I1759))="BOOKMARKED",ISNUMBER(Applications!A1759)),Applications!A1759-WEEKDAY(Applications!A1759,3),"")</f>
        <v/>
      </c>
      <c r="H1759" s="26">
        <f>IF(AND(UPPER(TRIM(Applications!I1759))="NOT APPLIED",ISNUMBER(Applications!A1759)),Applications!A1759-WEEKDAY(Applications!A1759,3),"")</f>
        <v/>
      </c>
      <c r="I1759" s="26">
        <f>IF(AND(UPPER(TRIM(Applications!I1759))="REJECTED",ISNUMBER(Applications!M1759)),Applications!M1759-WEEKDAY(Applications!M1759,3),"")</f>
        <v/>
      </c>
      <c r="J1759" s="26">
        <f>IF(AND(UPPER(TRIM(Applications!I1759))="OFFER",ISNUMBER(Applications!M1759)),Applications!M1759-WEEKDAY(Applications!M1759,3),"")</f>
        <v/>
      </c>
      <c r="K1759" s="26">
        <f>IF(TRIM(Applications!J1759)="","",IFERROR(LOOKUP(2,1/ISNUMBER(SEARCH($R$2:$R$25,Applications!J1759)),$S$2:$S$25),""))</f>
        <v/>
      </c>
      <c r="L1759" s="26">
        <f>IF(K1759="","",IF(COUNTIF(K$2:K1759,K1759)=1,COUNTIF(K$2:K$2000,K1759)+(2001-ROW())/100000,""))</f>
        <v/>
      </c>
      <c r="M1759" s="26">
        <f>IF(TRIM(Applications!D1759)="","",TRIM(LEFT(TRIM(Applications!D1759),FIND(",",TRIM(Applications!D1759)&amp;",")-1)))</f>
        <v/>
      </c>
      <c r="N1759" s="26">
        <f>IF(M1759="","",IF(LEN(TRIM(LEFT(TRIM(MID(TRIM(Applications!D1759),FIND(",",TRIM(Applications!D1759)&amp;",")+1,200)),FIND(",",TRIM(MID(TRIM(Applications!D1759),FIND(",",TRIM(Applications!D1759)&amp;",")+1,200))&amp;",")-1)))=2,UPPER(TRIM(LEFT(TRIM(MID(TRIM(Applications!D1759),FIND(",",TRIM(Applications!D1759)&amp;",")+1,200)),FIND(",",TRIM(MID(TRIM(Applications!D1759),FIND(",",TRIM(Applications!D1759)&amp;",")+1,200))&amp;",")-1))),IFERROR(VLOOKUP(LOWER(TRIM(LEFT(TRIM(MID(TRIM(Applications!D1759),FIND(",",TRIM(Applications!D1759)&amp;",")+1,200)),FIND(",",TRIM(MID(TRIM(Applications!D1759),FIND(",",TRIM(Applications!D1759)&amp;",")+1,200))&amp;",")-1))),$U$2:$V$67,2,FALSE),"")))</f>
        <v/>
      </c>
      <c r="O1759" s="26">
        <f>IF(M1759="","",IF(N1759="",M1759,M1759&amp;", "&amp;N1759))</f>
        <v/>
      </c>
      <c r="P1759" s="26">
        <f>IF(O1759="","",IF(COUNTIF(O$2:O1759,O1759)=1,COUNTIF(O$2:O$2000,O1759)+(2001-ROW())/100000,""))</f>
        <v/>
      </c>
    </row>
    <row r="1760">
      <c r="A1760" s="26">
        <f>IF(AND(ISNUMBER(Applications!A1760),ISNUMBER(Applications!M1760),OR(UPPER(TRIM(Applications!I1760))="INTERVIEWING",UPPER(TRIM(Applications!I1760))="REJECTED",UPPER(TRIM(Applications!I1760))="OFFER")),IF(Applications!M1760&gt;=Applications!A1760,Applications!M1760-Applications!A1760,""),"")</f>
        <v/>
      </c>
      <c r="B1760" s="26">
        <f>IF(AND(D1760=1,ISNUMBER(Applications!A1760)),WEEKDAY(Applications!A1760),"")</f>
        <v/>
      </c>
      <c r="C1760" s="27">
        <f>IF(AND(D1760=1,ISNUMBER(Applications!A1760)),Applications!A1760-WEEKDAY(Applications!A1760,3),"")</f>
        <v/>
      </c>
      <c r="D1760" s="26">
        <f>IF(OR(UPPER(TRIM(Applications!I1760))="APPLIED",UPPER(TRIM(Applications!I1760))="INTERVIEWING",UPPER(TRIM(Applications!I1760))="REJECTED",UPPER(TRIM(Applications!I1760))="OFFER"),1,0)</f>
        <v/>
      </c>
      <c r="E1760" s="26">
        <f>IF(AND(ISNUMBER(Applications!M1760),OR(N(Applications!O1760)&gt;0,UPPER(TRIM(Applications!I1760))="INTERVIEWING",UPPER(TRIM(Applications!I1760))="OFFER")),Applications!M1760-WEEKDAY(Applications!M1760,3),"")</f>
        <v/>
      </c>
      <c r="F1760" s="26">
        <f>IF(AND(UPPER(TRIM(Applications!I1760))="SKIPPED",ISNUMBER(Applications!A1760)),Applications!A1760-WEEKDAY(Applications!A1760,3),"")</f>
        <v/>
      </c>
      <c r="G1760" s="26">
        <f>IF(AND(UPPER(TRIM(Applications!I1760))="BOOKMARKED",ISNUMBER(Applications!A1760)),Applications!A1760-WEEKDAY(Applications!A1760,3),"")</f>
        <v/>
      </c>
      <c r="H1760" s="26">
        <f>IF(AND(UPPER(TRIM(Applications!I1760))="NOT APPLIED",ISNUMBER(Applications!A1760)),Applications!A1760-WEEKDAY(Applications!A1760,3),"")</f>
        <v/>
      </c>
      <c r="I1760" s="26">
        <f>IF(AND(UPPER(TRIM(Applications!I1760))="REJECTED",ISNUMBER(Applications!M1760)),Applications!M1760-WEEKDAY(Applications!M1760,3),"")</f>
        <v/>
      </c>
      <c r="J1760" s="26">
        <f>IF(AND(UPPER(TRIM(Applications!I1760))="OFFER",ISNUMBER(Applications!M1760)),Applications!M1760-WEEKDAY(Applications!M1760,3),"")</f>
        <v/>
      </c>
      <c r="K1760" s="26">
        <f>IF(TRIM(Applications!J1760)="","",IFERROR(LOOKUP(2,1/ISNUMBER(SEARCH($R$2:$R$25,Applications!J1760)),$S$2:$S$25),""))</f>
        <v/>
      </c>
      <c r="L1760" s="26">
        <f>IF(K1760="","",IF(COUNTIF(K$2:K1760,K1760)=1,COUNTIF(K$2:K$2000,K1760)+(2001-ROW())/100000,""))</f>
        <v/>
      </c>
      <c r="M1760" s="26">
        <f>IF(TRIM(Applications!D1760)="","",TRIM(LEFT(TRIM(Applications!D1760),FIND(",",TRIM(Applications!D1760)&amp;",")-1)))</f>
        <v/>
      </c>
      <c r="N1760" s="26">
        <f>IF(M1760="","",IF(LEN(TRIM(LEFT(TRIM(MID(TRIM(Applications!D1760),FIND(",",TRIM(Applications!D1760)&amp;",")+1,200)),FIND(",",TRIM(MID(TRIM(Applications!D1760),FIND(",",TRIM(Applications!D1760)&amp;",")+1,200))&amp;",")-1)))=2,UPPER(TRIM(LEFT(TRIM(MID(TRIM(Applications!D1760),FIND(",",TRIM(Applications!D1760)&amp;",")+1,200)),FIND(",",TRIM(MID(TRIM(Applications!D1760),FIND(",",TRIM(Applications!D1760)&amp;",")+1,200))&amp;",")-1))),IFERROR(VLOOKUP(LOWER(TRIM(LEFT(TRIM(MID(TRIM(Applications!D1760),FIND(",",TRIM(Applications!D1760)&amp;",")+1,200)),FIND(",",TRIM(MID(TRIM(Applications!D1760),FIND(",",TRIM(Applications!D1760)&amp;",")+1,200))&amp;",")-1))),$U$2:$V$67,2,FALSE),"")))</f>
        <v/>
      </c>
      <c r="O1760" s="26">
        <f>IF(M1760="","",IF(N1760="",M1760,M1760&amp;", "&amp;N1760))</f>
        <v/>
      </c>
      <c r="P1760" s="26">
        <f>IF(O1760="","",IF(COUNTIF(O$2:O1760,O1760)=1,COUNTIF(O$2:O$2000,O1760)+(2001-ROW())/100000,""))</f>
        <v/>
      </c>
    </row>
    <row r="1761">
      <c r="A1761" s="26">
        <f>IF(AND(ISNUMBER(Applications!A1761),ISNUMBER(Applications!M1761),OR(UPPER(TRIM(Applications!I1761))="INTERVIEWING",UPPER(TRIM(Applications!I1761))="REJECTED",UPPER(TRIM(Applications!I1761))="OFFER")),IF(Applications!M1761&gt;=Applications!A1761,Applications!M1761-Applications!A1761,""),"")</f>
        <v/>
      </c>
      <c r="B1761" s="26">
        <f>IF(AND(D1761=1,ISNUMBER(Applications!A1761)),WEEKDAY(Applications!A1761),"")</f>
        <v/>
      </c>
      <c r="C1761" s="27">
        <f>IF(AND(D1761=1,ISNUMBER(Applications!A1761)),Applications!A1761-WEEKDAY(Applications!A1761,3),"")</f>
        <v/>
      </c>
      <c r="D1761" s="26">
        <f>IF(OR(UPPER(TRIM(Applications!I1761))="APPLIED",UPPER(TRIM(Applications!I1761))="INTERVIEWING",UPPER(TRIM(Applications!I1761))="REJECTED",UPPER(TRIM(Applications!I1761))="OFFER"),1,0)</f>
        <v/>
      </c>
      <c r="E1761" s="26">
        <f>IF(AND(ISNUMBER(Applications!M1761),OR(N(Applications!O1761)&gt;0,UPPER(TRIM(Applications!I1761))="INTERVIEWING",UPPER(TRIM(Applications!I1761))="OFFER")),Applications!M1761-WEEKDAY(Applications!M1761,3),"")</f>
        <v/>
      </c>
      <c r="F1761" s="26">
        <f>IF(AND(UPPER(TRIM(Applications!I1761))="SKIPPED",ISNUMBER(Applications!A1761)),Applications!A1761-WEEKDAY(Applications!A1761,3),"")</f>
        <v/>
      </c>
      <c r="G1761" s="26">
        <f>IF(AND(UPPER(TRIM(Applications!I1761))="BOOKMARKED",ISNUMBER(Applications!A1761)),Applications!A1761-WEEKDAY(Applications!A1761,3),"")</f>
        <v/>
      </c>
      <c r="H1761" s="26">
        <f>IF(AND(UPPER(TRIM(Applications!I1761))="NOT APPLIED",ISNUMBER(Applications!A1761)),Applications!A1761-WEEKDAY(Applications!A1761,3),"")</f>
        <v/>
      </c>
      <c r="I1761" s="26">
        <f>IF(AND(UPPER(TRIM(Applications!I1761))="REJECTED",ISNUMBER(Applications!M1761)),Applications!M1761-WEEKDAY(Applications!M1761,3),"")</f>
        <v/>
      </c>
      <c r="J1761" s="26">
        <f>IF(AND(UPPER(TRIM(Applications!I1761))="OFFER",ISNUMBER(Applications!M1761)),Applications!M1761-WEEKDAY(Applications!M1761,3),"")</f>
        <v/>
      </c>
      <c r="K1761" s="26">
        <f>IF(TRIM(Applications!J1761)="","",IFERROR(LOOKUP(2,1/ISNUMBER(SEARCH($R$2:$R$25,Applications!J1761)),$S$2:$S$25),""))</f>
        <v/>
      </c>
      <c r="L1761" s="26">
        <f>IF(K1761="","",IF(COUNTIF(K$2:K1761,K1761)=1,COUNTIF(K$2:K$2000,K1761)+(2001-ROW())/100000,""))</f>
        <v/>
      </c>
      <c r="M1761" s="26">
        <f>IF(TRIM(Applications!D1761)="","",TRIM(LEFT(TRIM(Applications!D1761),FIND(",",TRIM(Applications!D1761)&amp;",")-1)))</f>
        <v/>
      </c>
      <c r="N1761" s="26">
        <f>IF(M1761="","",IF(LEN(TRIM(LEFT(TRIM(MID(TRIM(Applications!D1761),FIND(",",TRIM(Applications!D1761)&amp;",")+1,200)),FIND(",",TRIM(MID(TRIM(Applications!D1761),FIND(",",TRIM(Applications!D1761)&amp;",")+1,200))&amp;",")-1)))=2,UPPER(TRIM(LEFT(TRIM(MID(TRIM(Applications!D1761),FIND(",",TRIM(Applications!D1761)&amp;",")+1,200)),FIND(",",TRIM(MID(TRIM(Applications!D1761),FIND(",",TRIM(Applications!D1761)&amp;",")+1,200))&amp;",")-1))),IFERROR(VLOOKUP(LOWER(TRIM(LEFT(TRIM(MID(TRIM(Applications!D1761),FIND(",",TRIM(Applications!D1761)&amp;",")+1,200)),FIND(",",TRIM(MID(TRIM(Applications!D1761),FIND(",",TRIM(Applications!D1761)&amp;",")+1,200))&amp;",")-1))),$U$2:$V$67,2,FALSE),"")))</f>
        <v/>
      </c>
      <c r="O1761" s="26">
        <f>IF(M1761="","",IF(N1761="",M1761,M1761&amp;", "&amp;N1761))</f>
        <v/>
      </c>
      <c r="P1761" s="26">
        <f>IF(O1761="","",IF(COUNTIF(O$2:O1761,O1761)=1,COUNTIF(O$2:O$2000,O1761)+(2001-ROW())/100000,""))</f>
        <v/>
      </c>
    </row>
    <row r="1762">
      <c r="A1762" s="26">
        <f>IF(AND(ISNUMBER(Applications!A1762),ISNUMBER(Applications!M1762),OR(UPPER(TRIM(Applications!I1762))="INTERVIEWING",UPPER(TRIM(Applications!I1762))="REJECTED",UPPER(TRIM(Applications!I1762))="OFFER")),IF(Applications!M1762&gt;=Applications!A1762,Applications!M1762-Applications!A1762,""),"")</f>
        <v/>
      </c>
      <c r="B1762" s="26">
        <f>IF(AND(D1762=1,ISNUMBER(Applications!A1762)),WEEKDAY(Applications!A1762),"")</f>
        <v/>
      </c>
      <c r="C1762" s="27">
        <f>IF(AND(D1762=1,ISNUMBER(Applications!A1762)),Applications!A1762-WEEKDAY(Applications!A1762,3),"")</f>
        <v/>
      </c>
      <c r="D1762" s="26">
        <f>IF(OR(UPPER(TRIM(Applications!I1762))="APPLIED",UPPER(TRIM(Applications!I1762))="INTERVIEWING",UPPER(TRIM(Applications!I1762))="REJECTED",UPPER(TRIM(Applications!I1762))="OFFER"),1,0)</f>
        <v/>
      </c>
      <c r="E1762" s="26">
        <f>IF(AND(ISNUMBER(Applications!M1762),OR(N(Applications!O1762)&gt;0,UPPER(TRIM(Applications!I1762))="INTERVIEWING",UPPER(TRIM(Applications!I1762))="OFFER")),Applications!M1762-WEEKDAY(Applications!M1762,3),"")</f>
        <v/>
      </c>
      <c r="F1762" s="26">
        <f>IF(AND(UPPER(TRIM(Applications!I1762))="SKIPPED",ISNUMBER(Applications!A1762)),Applications!A1762-WEEKDAY(Applications!A1762,3),"")</f>
        <v/>
      </c>
      <c r="G1762" s="26">
        <f>IF(AND(UPPER(TRIM(Applications!I1762))="BOOKMARKED",ISNUMBER(Applications!A1762)),Applications!A1762-WEEKDAY(Applications!A1762,3),"")</f>
        <v/>
      </c>
      <c r="H1762" s="26">
        <f>IF(AND(UPPER(TRIM(Applications!I1762))="NOT APPLIED",ISNUMBER(Applications!A1762)),Applications!A1762-WEEKDAY(Applications!A1762,3),"")</f>
        <v/>
      </c>
      <c r="I1762" s="26">
        <f>IF(AND(UPPER(TRIM(Applications!I1762))="REJECTED",ISNUMBER(Applications!M1762)),Applications!M1762-WEEKDAY(Applications!M1762,3),"")</f>
        <v/>
      </c>
      <c r="J1762" s="26">
        <f>IF(AND(UPPER(TRIM(Applications!I1762))="OFFER",ISNUMBER(Applications!M1762)),Applications!M1762-WEEKDAY(Applications!M1762,3),"")</f>
        <v/>
      </c>
      <c r="K1762" s="26">
        <f>IF(TRIM(Applications!J1762)="","",IFERROR(LOOKUP(2,1/ISNUMBER(SEARCH($R$2:$R$25,Applications!J1762)),$S$2:$S$25),""))</f>
        <v/>
      </c>
      <c r="L1762" s="26">
        <f>IF(K1762="","",IF(COUNTIF(K$2:K1762,K1762)=1,COUNTIF(K$2:K$2000,K1762)+(2001-ROW())/100000,""))</f>
        <v/>
      </c>
      <c r="M1762" s="26">
        <f>IF(TRIM(Applications!D1762)="","",TRIM(LEFT(TRIM(Applications!D1762),FIND(",",TRIM(Applications!D1762)&amp;",")-1)))</f>
        <v/>
      </c>
      <c r="N1762" s="26">
        <f>IF(M1762="","",IF(LEN(TRIM(LEFT(TRIM(MID(TRIM(Applications!D1762),FIND(",",TRIM(Applications!D1762)&amp;",")+1,200)),FIND(",",TRIM(MID(TRIM(Applications!D1762),FIND(",",TRIM(Applications!D1762)&amp;",")+1,200))&amp;",")-1)))=2,UPPER(TRIM(LEFT(TRIM(MID(TRIM(Applications!D1762),FIND(",",TRIM(Applications!D1762)&amp;",")+1,200)),FIND(",",TRIM(MID(TRIM(Applications!D1762),FIND(",",TRIM(Applications!D1762)&amp;",")+1,200))&amp;",")-1))),IFERROR(VLOOKUP(LOWER(TRIM(LEFT(TRIM(MID(TRIM(Applications!D1762),FIND(",",TRIM(Applications!D1762)&amp;",")+1,200)),FIND(",",TRIM(MID(TRIM(Applications!D1762),FIND(",",TRIM(Applications!D1762)&amp;",")+1,200))&amp;",")-1))),$U$2:$V$67,2,FALSE),"")))</f>
        <v/>
      </c>
      <c r="O1762" s="26">
        <f>IF(M1762="","",IF(N1762="",M1762,M1762&amp;", "&amp;N1762))</f>
        <v/>
      </c>
      <c r="P1762" s="26">
        <f>IF(O1762="","",IF(COUNTIF(O$2:O1762,O1762)=1,COUNTIF(O$2:O$2000,O1762)+(2001-ROW())/100000,""))</f>
        <v/>
      </c>
    </row>
    <row r="1763">
      <c r="A1763" s="26">
        <f>IF(AND(ISNUMBER(Applications!A1763),ISNUMBER(Applications!M1763),OR(UPPER(TRIM(Applications!I1763))="INTERVIEWING",UPPER(TRIM(Applications!I1763))="REJECTED",UPPER(TRIM(Applications!I1763))="OFFER")),IF(Applications!M1763&gt;=Applications!A1763,Applications!M1763-Applications!A1763,""),"")</f>
        <v/>
      </c>
      <c r="B1763" s="26">
        <f>IF(AND(D1763=1,ISNUMBER(Applications!A1763)),WEEKDAY(Applications!A1763),"")</f>
        <v/>
      </c>
      <c r="C1763" s="27">
        <f>IF(AND(D1763=1,ISNUMBER(Applications!A1763)),Applications!A1763-WEEKDAY(Applications!A1763,3),"")</f>
        <v/>
      </c>
      <c r="D1763" s="26">
        <f>IF(OR(UPPER(TRIM(Applications!I1763))="APPLIED",UPPER(TRIM(Applications!I1763))="INTERVIEWING",UPPER(TRIM(Applications!I1763))="REJECTED",UPPER(TRIM(Applications!I1763))="OFFER"),1,0)</f>
        <v/>
      </c>
      <c r="E1763" s="26">
        <f>IF(AND(ISNUMBER(Applications!M1763),OR(N(Applications!O1763)&gt;0,UPPER(TRIM(Applications!I1763))="INTERVIEWING",UPPER(TRIM(Applications!I1763))="OFFER")),Applications!M1763-WEEKDAY(Applications!M1763,3),"")</f>
        <v/>
      </c>
      <c r="F1763" s="26">
        <f>IF(AND(UPPER(TRIM(Applications!I1763))="SKIPPED",ISNUMBER(Applications!A1763)),Applications!A1763-WEEKDAY(Applications!A1763,3),"")</f>
        <v/>
      </c>
      <c r="G1763" s="26">
        <f>IF(AND(UPPER(TRIM(Applications!I1763))="BOOKMARKED",ISNUMBER(Applications!A1763)),Applications!A1763-WEEKDAY(Applications!A1763,3),"")</f>
        <v/>
      </c>
      <c r="H1763" s="26">
        <f>IF(AND(UPPER(TRIM(Applications!I1763))="NOT APPLIED",ISNUMBER(Applications!A1763)),Applications!A1763-WEEKDAY(Applications!A1763,3),"")</f>
        <v/>
      </c>
      <c r="I1763" s="26">
        <f>IF(AND(UPPER(TRIM(Applications!I1763))="REJECTED",ISNUMBER(Applications!M1763)),Applications!M1763-WEEKDAY(Applications!M1763,3),"")</f>
        <v/>
      </c>
      <c r="J1763" s="26">
        <f>IF(AND(UPPER(TRIM(Applications!I1763))="OFFER",ISNUMBER(Applications!M1763)),Applications!M1763-WEEKDAY(Applications!M1763,3),"")</f>
        <v/>
      </c>
      <c r="K1763" s="26">
        <f>IF(TRIM(Applications!J1763)="","",IFERROR(LOOKUP(2,1/ISNUMBER(SEARCH($R$2:$R$25,Applications!J1763)),$S$2:$S$25),""))</f>
        <v/>
      </c>
      <c r="L1763" s="26">
        <f>IF(K1763="","",IF(COUNTIF(K$2:K1763,K1763)=1,COUNTIF(K$2:K$2000,K1763)+(2001-ROW())/100000,""))</f>
        <v/>
      </c>
      <c r="M1763" s="26">
        <f>IF(TRIM(Applications!D1763)="","",TRIM(LEFT(TRIM(Applications!D1763),FIND(",",TRIM(Applications!D1763)&amp;",")-1)))</f>
        <v/>
      </c>
      <c r="N1763" s="26">
        <f>IF(M1763="","",IF(LEN(TRIM(LEFT(TRIM(MID(TRIM(Applications!D1763),FIND(",",TRIM(Applications!D1763)&amp;",")+1,200)),FIND(",",TRIM(MID(TRIM(Applications!D1763),FIND(",",TRIM(Applications!D1763)&amp;",")+1,200))&amp;",")-1)))=2,UPPER(TRIM(LEFT(TRIM(MID(TRIM(Applications!D1763),FIND(",",TRIM(Applications!D1763)&amp;",")+1,200)),FIND(",",TRIM(MID(TRIM(Applications!D1763),FIND(",",TRIM(Applications!D1763)&amp;",")+1,200))&amp;",")-1))),IFERROR(VLOOKUP(LOWER(TRIM(LEFT(TRIM(MID(TRIM(Applications!D1763),FIND(",",TRIM(Applications!D1763)&amp;",")+1,200)),FIND(",",TRIM(MID(TRIM(Applications!D1763),FIND(",",TRIM(Applications!D1763)&amp;",")+1,200))&amp;",")-1))),$U$2:$V$67,2,FALSE),"")))</f>
        <v/>
      </c>
      <c r="O1763" s="26">
        <f>IF(M1763="","",IF(N1763="",M1763,M1763&amp;", "&amp;N1763))</f>
        <v/>
      </c>
      <c r="P1763" s="26">
        <f>IF(O1763="","",IF(COUNTIF(O$2:O1763,O1763)=1,COUNTIF(O$2:O$2000,O1763)+(2001-ROW())/100000,""))</f>
        <v/>
      </c>
    </row>
    <row r="1764">
      <c r="A1764" s="26">
        <f>IF(AND(ISNUMBER(Applications!A1764),ISNUMBER(Applications!M1764),OR(UPPER(TRIM(Applications!I1764))="INTERVIEWING",UPPER(TRIM(Applications!I1764))="REJECTED",UPPER(TRIM(Applications!I1764))="OFFER")),IF(Applications!M1764&gt;=Applications!A1764,Applications!M1764-Applications!A1764,""),"")</f>
        <v/>
      </c>
      <c r="B1764" s="26">
        <f>IF(AND(D1764=1,ISNUMBER(Applications!A1764)),WEEKDAY(Applications!A1764),"")</f>
        <v/>
      </c>
      <c r="C1764" s="27">
        <f>IF(AND(D1764=1,ISNUMBER(Applications!A1764)),Applications!A1764-WEEKDAY(Applications!A1764,3),"")</f>
        <v/>
      </c>
      <c r="D1764" s="26">
        <f>IF(OR(UPPER(TRIM(Applications!I1764))="APPLIED",UPPER(TRIM(Applications!I1764))="INTERVIEWING",UPPER(TRIM(Applications!I1764))="REJECTED",UPPER(TRIM(Applications!I1764))="OFFER"),1,0)</f>
        <v/>
      </c>
      <c r="E1764" s="26">
        <f>IF(AND(ISNUMBER(Applications!M1764),OR(N(Applications!O1764)&gt;0,UPPER(TRIM(Applications!I1764))="INTERVIEWING",UPPER(TRIM(Applications!I1764))="OFFER")),Applications!M1764-WEEKDAY(Applications!M1764,3),"")</f>
        <v/>
      </c>
      <c r="F1764" s="26">
        <f>IF(AND(UPPER(TRIM(Applications!I1764))="SKIPPED",ISNUMBER(Applications!A1764)),Applications!A1764-WEEKDAY(Applications!A1764,3),"")</f>
        <v/>
      </c>
      <c r="G1764" s="26">
        <f>IF(AND(UPPER(TRIM(Applications!I1764))="BOOKMARKED",ISNUMBER(Applications!A1764)),Applications!A1764-WEEKDAY(Applications!A1764,3),"")</f>
        <v/>
      </c>
      <c r="H1764" s="26">
        <f>IF(AND(UPPER(TRIM(Applications!I1764))="NOT APPLIED",ISNUMBER(Applications!A1764)),Applications!A1764-WEEKDAY(Applications!A1764,3),"")</f>
        <v/>
      </c>
      <c r="I1764" s="26">
        <f>IF(AND(UPPER(TRIM(Applications!I1764))="REJECTED",ISNUMBER(Applications!M1764)),Applications!M1764-WEEKDAY(Applications!M1764,3),"")</f>
        <v/>
      </c>
      <c r="J1764" s="26">
        <f>IF(AND(UPPER(TRIM(Applications!I1764))="OFFER",ISNUMBER(Applications!M1764)),Applications!M1764-WEEKDAY(Applications!M1764,3),"")</f>
        <v/>
      </c>
      <c r="K1764" s="26">
        <f>IF(TRIM(Applications!J1764)="","",IFERROR(LOOKUP(2,1/ISNUMBER(SEARCH($R$2:$R$25,Applications!J1764)),$S$2:$S$25),""))</f>
        <v/>
      </c>
      <c r="L1764" s="26">
        <f>IF(K1764="","",IF(COUNTIF(K$2:K1764,K1764)=1,COUNTIF(K$2:K$2000,K1764)+(2001-ROW())/100000,""))</f>
        <v/>
      </c>
      <c r="M1764" s="26">
        <f>IF(TRIM(Applications!D1764)="","",TRIM(LEFT(TRIM(Applications!D1764),FIND(",",TRIM(Applications!D1764)&amp;",")-1)))</f>
        <v/>
      </c>
      <c r="N1764" s="26">
        <f>IF(M1764="","",IF(LEN(TRIM(LEFT(TRIM(MID(TRIM(Applications!D1764),FIND(",",TRIM(Applications!D1764)&amp;",")+1,200)),FIND(",",TRIM(MID(TRIM(Applications!D1764),FIND(",",TRIM(Applications!D1764)&amp;",")+1,200))&amp;",")-1)))=2,UPPER(TRIM(LEFT(TRIM(MID(TRIM(Applications!D1764),FIND(",",TRIM(Applications!D1764)&amp;",")+1,200)),FIND(",",TRIM(MID(TRIM(Applications!D1764),FIND(",",TRIM(Applications!D1764)&amp;",")+1,200))&amp;",")-1))),IFERROR(VLOOKUP(LOWER(TRIM(LEFT(TRIM(MID(TRIM(Applications!D1764),FIND(",",TRIM(Applications!D1764)&amp;",")+1,200)),FIND(",",TRIM(MID(TRIM(Applications!D1764),FIND(",",TRIM(Applications!D1764)&amp;",")+1,200))&amp;",")-1))),$U$2:$V$67,2,FALSE),"")))</f>
        <v/>
      </c>
      <c r="O1764" s="26">
        <f>IF(M1764="","",IF(N1764="",M1764,M1764&amp;", "&amp;N1764))</f>
        <v/>
      </c>
      <c r="P1764" s="26">
        <f>IF(O1764="","",IF(COUNTIF(O$2:O1764,O1764)=1,COUNTIF(O$2:O$2000,O1764)+(2001-ROW())/100000,""))</f>
        <v/>
      </c>
    </row>
    <row r="1765">
      <c r="A1765" s="26">
        <f>IF(AND(ISNUMBER(Applications!A1765),ISNUMBER(Applications!M1765),OR(UPPER(TRIM(Applications!I1765))="INTERVIEWING",UPPER(TRIM(Applications!I1765))="REJECTED",UPPER(TRIM(Applications!I1765))="OFFER")),IF(Applications!M1765&gt;=Applications!A1765,Applications!M1765-Applications!A1765,""),"")</f>
        <v/>
      </c>
      <c r="B1765" s="26">
        <f>IF(AND(D1765=1,ISNUMBER(Applications!A1765)),WEEKDAY(Applications!A1765),"")</f>
        <v/>
      </c>
      <c r="C1765" s="27">
        <f>IF(AND(D1765=1,ISNUMBER(Applications!A1765)),Applications!A1765-WEEKDAY(Applications!A1765,3),"")</f>
        <v/>
      </c>
      <c r="D1765" s="26">
        <f>IF(OR(UPPER(TRIM(Applications!I1765))="APPLIED",UPPER(TRIM(Applications!I1765))="INTERVIEWING",UPPER(TRIM(Applications!I1765))="REJECTED",UPPER(TRIM(Applications!I1765))="OFFER"),1,0)</f>
        <v/>
      </c>
      <c r="E1765" s="26">
        <f>IF(AND(ISNUMBER(Applications!M1765),OR(N(Applications!O1765)&gt;0,UPPER(TRIM(Applications!I1765))="INTERVIEWING",UPPER(TRIM(Applications!I1765))="OFFER")),Applications!M1765-WEEKDAY(Applications!M1765,3),"")</f>
        <v/>
      </c>
      <c r="F1765" s="26">
        <f>IF(AND(UPPER(TRIM(Applications!I1765))="SKIPPED",ISNUMBER(Applications!A1765)),Applications!A1765-WEEKDAY(Applications!A1765,3),"")</f>
        <v/>
      </c>
      <c r="G1765" s="26">
        <f>IF(AND(UPPER(TRIM(Applications!I1765))="BOOKMARKED",ISNUMBER(Applications!A1765)),Applications!A1765-WEEKDAY(Applications!A1765,3),"")</f>
        <v/>
      </c>
      <c r="H1765" s="26">
        <f>IF(AND(UPPER(TRIM(Applications!I1765))="NOT APPLIED",ISNUMBER(Applications!A1765)),Applications!A1765-WEEKDAY(Applications!A1765,3),"")</f>
        <v/>
      </c>
      <c r="I1765" s="26">
        <f>IF(AND(UPPER(TRIM(Applications!I1765))="REJECTED",ISNUMBER(Applications!M1765)),Applications!M1765-WEEKDAY(Applications!M1765,3),"")</f>
        <v/>
      </c>
      <c r="J1765" s="26">
        <f>IF(AND(UPPER(TRIM(Applications!I1765))="OFFER",ISNUMBER(Applications!M1765)),Applications!M1765-WEEKDAY(Applications!M1765,3),"")</f>
        <v/>
      </c>
      <c r="K1765" s="26">
        <f>IF(TRIM(Applications!J1765)="","",IFERROR(LOOKUP(2,1/ISNUMBER(SEARCH($R$2:$R$25,Applications!J1765)),$S$2:$S$25),""))</f>
        <v/>
      </c>
      <c r="L1765" s="26">
        <f>IF(K1765="","",IF(COUNTIF(K$2:K1765,K1765)=1,COUNTIF(K$2:K$2000,K1765)+(2001-ROW())/100000,""))</f>
        <v/>
      </c>
      <c r="M1765" s="26">
        <f>IF(TRIM(Applications!D1765)="","",TRIM(LEFT(TRIM(Applications!D1765),FIND(",",TRIM(Applications!D1765)&amp;",")-1)))</f>
        <v/>
      </c>
      <c r="N1765" s="26">
        <f>IF(M1765="","",IF(LEN(TRIM(LEFT(TRIM(MID(TRIM(Applications!D1765),FIND(",",TRIM(Applications!D1765)&amp;",")+1,200)),FIND(",",TRIM(MID(TRIM(Applications!D1765),FIND(",",TRIM(Applications!D1765)&amp;",")+1,200))&amp;",")-1)))=2,UPPER(TRIM(LEFT(TRIM(MID(TRIM(Applications!D1765),FIND(",",TRIM(Applications!D1765)&amp;",")+1,200)),FIND(",",TRIM(MID(TRIM(Applications!D1765),FIND(",",TRIM(Applications!D1765)&amp;",")+1,200))&amp;",")-1))),IFERROR(VLOOKUP(LOWER(TRIM(LEFT(TRIM(MID(TRIM(Applications!D1765),FIND(",",TRIM(Applications!D1765)&amp;",")+1,200)),FIND(",",TRIM(MID(TRIM(Applications!D1765),FIND(",",TRIM(Applications!D1765)&amp;",")+1,200))&amp;",")-1))),$U$2:$V$67,2,FALSE),"")))</f>
        <v/>
      </c>
      <c r="O1765" s="26">
        <f>IF(M1765="","",IF(N1765="",M1765,M1765&amp;", "&amp;N1765))</f>
        <v/>
      </c>
      <c r="P1765" s="26">
        <f>IF(O1765="","",IF(COUNTIF(O$2:O1765,O1765)=1,COUNTIF(O$2:O$2000,O1765)+(2001-ROW())/100000,""))</f>
        <v/>
      </c>
    </row>
    <row r="1766">
      <c r="A1766" s="26">
        <f>IF(AND(ISNUMBER(Applications!A1766),ISNUMBER(Applications!M1766),OR(UPPER(TRIM(Applications!I1766))="INTERVIEWING",UPPER(TRIM(Applications!I1766))="REJECTED",UPPER(TRIM(Applications!I1766))="OFFER")),IF(Applications!M1766&gt;=Applications!A1766,Applications!M1766-Applications!A1766,""),"")</f>
        <v/>
      </c>
      <c r="B1766" s="26">
        <f>IF(AND(D1766=1,ISNUMBER(Applications!A1766)),WEEKDAY(Applications!A1766),"")</f>
        <v/>
      </c>
      <c r="C1766" s="27">
        <f>IF(AND(D1766=1,ISNUMBER(Applications!A1766)),Applications!A1766-WEEKDAY(Applications!A1766,3),"")</f>
        <v/>
      </c>
      <c r="D1766" s="26">
        <f>IF(OR(UPPER(TRIM(Applications!I1766))="APPLIED",UPPER(TRIM(Applications!I1766))="INTERVIEWING",UPPER(TRIM(Applications!I1766))="REJECTED",UPPER(TRIM(Applications!I1766))="OFFER"),1,0)</f>
        <v/>
      </c>
      <c r="E1766" s="26">
        <f>IF(AND(ISNUMBER(Applications!M1766),OR(N(Applications!O1766)&gt;0,UPPER(TRIM(Applications!I1766))="INTERVIEWING",UPPER(TRIM(Applications!I1766))="OFFER")),Applications!M1766-WEEKDAY(Applications!M1766,3),"")</f>
        <v/>
      </c>
      <c r="F1766" s="26">
        <f>IF(AND(UPPER(TRIM(Applications!I1766))="SKIPPED",ISNUMBER(Applications!A1766)),Applications!A1766-WEEKDAY(Applications!A1766,3),"")</f>
        <v/>
      </c>
      <c r="G1766" s="26">
        <f>IF(AND(UPPER(TRIM(Applications!I1766))="BOOKMARKED",ISNUMBER(Applications!A1766)),Applications!A1766-WEEKDAY(Applications!A1766,3),"")</f>
        <v/>
      </c>
      <c r="H1766" s="26">
        <f>IF(AND(UPPER(TRIM(Applications!I1766))="NOT APPLIED",ISNUMBER(Applications!A1766)),Applications!A1766-WEEKDAY(Applications!A1766,3),"")</f>
        <v/>
      </c>
      <c r="I1766" s="26">
        <f>IF(AND(UPPER(TRIM(Applications!I1766))="REJECTED",ISNUMBER(Applications!M1766)),Applications!M1766-WEEKDAY(Applications!M1766,3),"")</f>
        <v/>
      </c>
      <c r="J1766" s="26">
        <f>IF(AND(UPPER(TRIM(Applications!I1766))="OFFER",ISNUMBER(Applications!M1766)),Applications!M1766-WEEKDAY(Applications!M1766,3),"")</f>
        <v/>
      </c>
      <c r="K1766" s="26">
        <f>IF(TRIM(Applications!J1766)="","",IFERROR(LOOKUP(2,1/ISNUMBER(SEARCH($R$2:$R$25,Applications!J1766)),$S$2:$S$25),""))</f>
        <v/>
      </c>
      <c r="L1766" s="26">
        <f>IF(K1766="","",IF(COUNTIF(K$2:K1766,K1766)=1,COUNTIF(K$2:K$2000,K1766)+(2001-ROW())/100000,""))</f>
        <v/>
      </c>
      <c r="M1766" s="26">
        <f>IF(TRIM(Applications!D1766)="","",TRIM(LEFT(TRIM(Applications!D1766),FIND(",",TRIM(Applications!D1766)&amp;",")-1)))</f>
        <v/>
      </c>
      <c r="N1766" s="26">
        <f>IF(M1766="","",IF(LEN(TRIM(LEFT(TRIM(MID(TRIM(Applications!D1766),FIND(",",TRIM(Applications!D1766)&amp;",")+1,200)),FIND(",",TRIM(MID(TRIM(Applications!D1766),FIND(",",TRIM(Applications!D1766)&amp;",")+1,200))&amp;",")-1)))=2,UPPER(TRIM(LEFT(TRIM(MID(TRIM(Applications!D1766),FIND(",",TRIM(Applications!D1766)&amp;",")+1,200)),FIND(",",TRIM(MID(TRIM(Applications!D1766),FIND(",",TRIM(Applications!D1766)&amp;",")+1,200))&amp;",")-1))),IFERROR(VLOOKUP(LOWER(TRIM(LEFT(TRIM(MID(TRIM(Applications!D1766),FIND(",",TRIM(Applications!D1766)&amp;",")+1,200)),FIND(",",TRIM(MID(TRIM(Applications!D1766),FIND(",",TRIM(Applications!D1766)&amp;",")+1,200))&amp;",")-1))),$U$2:$V$67,2,FALSE),"")))</f>
        <v/>
      </c>
      <c r="O1766" s="26">
        <f>IF(M1766="","",IF(N1766="",M1766,M1766&amp;", "&amp;N1766))</f>
        <v/>
      </c>
      <c r="P1766" s="26">
        <f>IF(O1766="","",IF(COUNTIF(O$2:O1766,O1766)=1,COUNTIF(O$2:O$2000,O1766)+(2001-ROW())/100000,""))</f>
        <v/>
      </c>
    </row>
    <row r="1767">
      <c r="A1767" s="26">
        <f>IF(AND(ISNUMBER(Applications!A1767),ISNUMBER(Applications!M1767),OR(UPPER(TRIM(Applications!I1767))="INTERVIEWING",UPPER(TRIM(Applications!I1767))="REJECTED",UPPER(TRIM(Applications!I1767))="OFFER")),IF(Applications!M1767&gt;=Applications!A1767,Applications!M1767-Applications!A1767,""),"")</f>
        <v/>
      </c>
      <c r="B1767" s="26">
        <f>IF(AND(D1767=1,ISNUMBER(Applications!A1767)),WEEKDAY(Applications!A1767),"")</f>
        <v/>
      </c>
      <c r="C1767" s="27">
        <f>IF(AND(D1767=1,ISNUMBER(Applications!A1767)),Applications!A1767-WEEKDAY(Applications!A1767,3),"")</f>
        <v/>
      </c>
      <c r="D1767" s="26">
        <f>IF(OR(UPPER(TRIM(Applications!I1767))="APPLIED",UPPER(TRIM(Applications!I1767))="INTERVIEWING",UPPER(TRIM(Applications!I1767))="REJECTED",UPPER(TRIM(Applications!I1767))="OFFER"),1,0)</f>
        <v/>
      </c>
      <c r="E1767" s="26">
        <f>IF(AND(ISNUMBER(Applications!M1767),OR(N(Applications!O1767)&gt;0,UPPER(TRIM(Applications!I1767))="INTERVIEWING",UPPER(TRIM(Applications!I1767))="OFFER")),Applications!M1767-WEEKDAY(Applications!M1767,3),"")</f>
        <v/>
      </c>
      <c r="F1767" s="26">
        <f>IF(AND(UPPER(TRIM(Applications!I1767))="SKIPPED",ISNUMBER(Applications!A1767)),Applications!A1767-WEEKDAY(Applications!A1767,3),"")</f>
        <v/>
      </c>
      <c r="G1767" s="26">
        <f>IF(AND(UPPER(TRIM(Applications!I1767))="BOOKMARKED",ISNUMBER(Applications!A1767)),Applications!A1767-WEEKDAY(Applications!A1767,3),"")</f>
        <v/>
      </c>
      <c r="H1767" s="26">
        <f>IF(AND(UPPER(TRIM(Applications!I1767))="NOT APPLIED",ISNUMBER(Applications!A1767)),Applications!A1767-WEEKDAY(Applications!A1767,3),"")</f>
        <v/>
      </c>
      <c r="I1767" s="26">
        <f>IF(AND(UPPER(TRIM(Applications!I1767))="REJECTED",ISNUMBER(Applications!M1767)),Applications!M1767-WEEKDAY(Applications!M1767,3),"")</f>
        <v/>
      </c>
      <c r="J1767" s="26">
        <f>IF(AND(UPPER(TRIM(Applications!I1767))="OFFER",ISNUMBER(Applications!M1767)),Applications!M1767-WEEKDAY(Applications!M1767,3),"")</f>
        <v/>
      </c>
      <c r="K1767" s="26">
        <f>IF(TRIM(Applications!J1767)="","",IFERROR(LOOKUP(2,1/ISNUMBER(SEARCH($R$2:$R$25,Applications!J1767)),$S$2:$S$25),""))</f>
        <v/>
      </c>
      <c r="L1767" s="26">
        <f>IF(K1767="","",IF(COUNTIF(K$2:K1767,K1767)=1,COUNTIF(K$2:K$2000,K1767)+(2001-ROW())/100000,""))</f>
        <v/>
      </c>
      <c r="M1767" s="26">
        <f>IF(TRIM(Applications!D1767)="","",TRIM(LEFT(TRIM(Applications!D1767),FIND(",",TRIM(Applications!D1767)&amp;",")-1)))</f>
        <v/>
      </c>
      <c r="N1767" s="26">
        <f>IF(M1767="","",IF(LEN(TRIM(LEFT(TRIM(MID(TRIM(Applications!D1767),FIND(",",TRIM(Applications!D1767)&amp;",")+1,200)),FIND(",",TRIM(MID(TRIM(Applications!D1767),FIND(",",TRIM(Applications!D1767)&amp;",")+1,200))&amp;",")-1)))=2,UPPER(TRIM(LEFT(TRIM(MID(TRIM(Applications!D1767),FIND(",",TRIM(Applications!D1767)&amp;",")+1,200)),FIND(",",TRIM(MID(TRIM(Applications!D1767),FIND(",",TRIM(Applications!D1767)&amp;",")+1,200))&amp;",")-1))),IFERROR(VLOOKUP(LOWER(TRIM(LEFT(TRIM(MID(TRIM(Applications!D1767),FIND(",",TRIM(Applications!D1767)&amp;",")+1,200)),FIND(",",TRIM(MID(TRIM(Applications!D1767),FIND(",",TRIM(Applications!D1767)&amp;",")+1,200))&amp;",")-1))),$U$2:$V$67,2,FALSE),"")))</f>
        <v/>
      </c>
      <c r="O1767" s="26">
        <f>IF(M1767="","",IF(N1767="",M1767,M1767&amp;", "&amp;N1767))</f>
        <v/>
      </c>
      <c r="P1767" s="26">
        <f>IF(O1767="","",IF(COUNTIF(O$2:O1767,O1767)=1,COUNTIF(O$2:O$2000,O1767)+(2001-ROW())/100000,""))</f>
        <v/>
      </c>
    </row>
    <row r="1768">
      <c r="A1768" s="26">
        <f>IF(AND(ISNUMBER(Applications!A1768),ISNUMBER(Applications!M1768),OR(UPPER(TRIM(Applications!I1768))="INTERVIEWING",UPPER(TRIM(Applications!I1768))="REJECTED",UPPER(TRIM(Applications!I1768))="OFFER")),IF(Applications!M1768&gt;=Applications!A1768,Applications!M1768-Applications!A1768,""),"")</f>
        <v/>
      </c>
      <c r="B1768" s="26">
        <f>IF(AND(D1768=1,ISNUMBER(Applications!A1768)),WEEKDAY(Applications!A1768),"")</f>
        <v/>
      </c>
      <c r="C1768" s="27">
        <f>IF(AND(D1768=1,ISNUMBER(Applications!A1768)),Applications!A1768-WEEKDAY(Applications!A1768,3),"")</f>
        <v/>
      </c>
      <c r="D1768" s="26">
        <f>IF(OR(UPPER(TRIM(Applications!I1768))="APPLIED",UPPER(TRIM(Applications!I1768))="INTERVIEWING",UPPER(TRIM(Applications!I1768))="REJECTED",UPPER(TRIM(Applications!I1768))="OFFER"),1,0)</f>
        <v/>
      </c>
      <c r="E1768" s="26">
        <f>IF(AND(ISNUMBER(Applications!M1768),OR(N(Applications!O1768)&gt;0,UPPER(TRIM(Applications!I1768))="INTERVIEWING",UPPER(TRIM(Applications!I1768))="OFFER")),Applications!M1768-WEEKDAY(Applications!M1768,3),"")</f>
        <v/>
      </c>
      <c r="F1768" s="26">
        <f>IF(AND(UPPER(TRIM(Applications!I1768))="SKIPPED",ISNUMBER(Applications!A1768)),Applications!A1768-WEEKDAY(Applications!A1768,3),"")</f>
        <v/>
      </c>
      <c r="G1768" s="26">
        <f>IF(AND(UPPER(TRIM(Applications!I1768))="BOOKMARKED",ISNUMBER(Applications!A1768)),Applications!A1768-WEEKDAY(Applications!A1768,3),"")</f>
        <v/>
      </c>
      <c r="H1768" s="26">
        <f>IF(AND(UPPER(TRIM(Applications!I1768))="NOT APPLIED",ISNUMBER(Applications!A1768)),Applications!A1768-WEEKDAY(Applications!A1768,3),"")</f>
        <v/>
      </c>
      <c r="I1768" s="26">
        <f>IF(AND(UPPER(TRIM(Applications!I1768))="REJECTED",ISNUMBER(Applications!M1768)),Applications!M1768-WEEKDAY(Applications!M1768,3),"")</f>
        <v/>
      </c>
      <c r="J1768" s="26">
        <f>IF(AND(UPPER(TRIM(Applications!I1768))="OFFER",ISNUMBER(Applications!M1768)),Applications!M1768-WEEKDAY(Applications!M1768,3),"")</f>
        <v/>
      </c>
      <c r="K1768" s="26">
        <f>IF(TRIM(Applications!J1768)="","",IFERROR(LOOKUP(2,1/ISNUMBER(SEARCH($R$2:$R$25,Applications!J1768)),$S$2:$S$25),""))</f>
        <v/>
      </c>
      <c r="L1768" s="26">
        <f>IF(K1768="","",IF(COUNTIF(K$2:K1768,K1768)=1,COUNTIF(K$2:K$2000,K1768)+(2001-ROW())/100000,""))</f>
        <v/>
      </c>
      <c r="M1768" s="26">
        <f>IF(TRIM(Applications!D1768)="","",TRIM(LEFT(TRIM(Applications!D1768),FIND(",",TRIM(Applications!D1768)&amp;",")-1)))</f>
        <v/>
      </c>
      <c r="N1768" s="26">
        <f>IF(M1768="","",IF(LEN(TRIM(LEFT(TRIM(MID(TRIM(Applications!D1768),FIND(",",TRIM(Applications!D1768)&amp;",")+1,200)),FIND(",",TRIM(MID(TRIM(Applications!D1768),FIND(",",TRIM(Applications!D1768)&amp;",")+1,200))&amp;",")-1)))=2,UPPER(TRIM(LEFT(TRIM(MID(TRIM(Applications!D1768),FIND(",",TRIM(Applications!D1768)&amp;",")+1,200)),FIND(",",TRIM(MID(TRIM(Applications!D1768),FIND(",",TRIM(Applications!D1768)&amp;",")+1,200))&amp;",")-1))),IFERROR(VLOOKUP(LOWER(TRIM(LEFT(TRIM(MID(TRIM(Applications!D1768),FIND(",",TRIM(Applications!D1768)&amp;",")+1,200)),FIND(",",TRIM(MID(TRIM(Applications!D1768),FIND(",",TRIM(Applications!D1768)&amp;",")+1,200))&amp;",")-1))),$U$2:$V$67,2,FALSE),"")))</f>
        <v/>
      </c>
      <c r="O1768" s="26">
        <f>IF(M1768="","",IF(N1768="",M1768,M1768&amp;", "&amp;N1768))</f>
        <v/>
      </c>
      <c r="P1768" s="26">
        <f>IF(O1768="","",IF(COUNTIF(O$2:O1768,O1768)=1,COUNTIF(O$2:O$2000,O1768)+(2001-ROW())/100000,""))</f>
        <v/>
      </c>
    </row>
    <row r="1769">
      <c r="A1769" s="26">
        <f>IF(AND(ISNUMBER(Applications!A1769),ISNUMBER(Applications!M1769),OR(UPPER(TRIM(Applications!I1769))="INTERVIEWING",UPPER(TRIM(Applications!I1769))="REJECTED",UPPER(TRIM(Applications!I1769))="OFFER")),IF(Applications!M1769&gt;=Applications!A1769,Applications!M1769-Applications!A1769,""),"")</f>
        <v/>
      </c>
      <c r="B1769" s="26">
        <f>IF(AND(D1769=1,ISNUMBER(Applications!A1769)),WEEKDAY(Applications!A1769),"")</f>
        <v/>
      </c>
      <c r="C1769" s="27">
        <f>IF(AND(D1769=1,ISNUMBER(Applications!A1769)),Applications!A1769-WEEKDAY(Applications!A1769,3),"")</f>
        <v/>
      </c>
      <c r="D1769" s="26">
        <f>IF(OR(UPPER(TRIM(Applications!I1769))="APPLIED",UPPER(TRIM(Applications!I1769))="INTERVIEWING",UPPER(TRIM(Applications!I1769))="REJECTED",UPPER(TRIM(Applications!I1769))="OFFER"),1,0)</f>
        <v/>
      </c>
      <c r="E1769" s="26">
        <f>IF(AND(ISNUMBER(Applications!M1769),OR(N(Applications!O1769)&gt;0,UPPER(TRIM(Applications!I1769))="INTERVIEWING",UPPER(TRIM(Applications!I1769))="OFFER")),Applications!M1769-WEEKDAY(Applications!M1769,3),"")</f>
        <v/>
      </c>
      <c r="F1769" s="26">
        <f>IF(AND(UPPER(TRIM(Applications!I1769))="SKIPPED",ISNUMBER(Applications!A1769)),Applications!A1769-WEEKDAY(Applications!A1769,3),"")</f>
        <v/>
      </c>
      <c r="G1769" s="26">
        <f>IF(AND(UPPER(TRIM(Applications!I1769))="BOOKMARKED",ISNUMBER(Applications!A1769)),Applications!A1769-WEEKDAY(Applications!A1769,3),"")</f>
        <v/>
      </c>
      <c r="H1769" s="26">
        <f>IF(AND(UPPER(TRIM(Applications!I1769))="NOT APPLIED",ISNUMBER(Applications!A1769)),Applications!A1769-WEEKDAY(Applications!A1769,3),"")</f>
        <v/>
      </c>
      <c r="I1769" s="26">
        <f>IF(AND(UPPER(TRIM(Applications!I1769))="REJECTED",ISNUMBER(Applications!M1769)),Applications!M1769-WEEKDAY(Applications!M1769,3),"")</f>
        <v/>
      </c>
      <c r="J1769" s="26">
        <f>IF(AND(UPPER(TRIM(Applications!I1769))="OFFER",ISNUMBER(Applications!M1769)),Applications!M1769-WEEKDAY(Applications!M1769,3),"")</f>
        <v/>
      </c>
      <c r="K1769" s="26">
        <f>IF(TRIM(Applications!J1769)="","",IFERROR(LOOKUP(2,1/ISNUMBER(SEARCH($R$2:$R$25,Applications!J1769)),$S$2:$S$25),""))</f>
        <v/>
      </c>
      <c r="L1769" s="26">
        <f>IF(K1769="","",IF(COUNTIF(K$2:K1769,K1769)=1,COUNTIF(K$2:K$2000,K1769)+(2001-ROW())/100000,""))</f>
        <v/>
      </c>
      <c r="M1769" s="26">
        <f>IF(TRIM(Applications!D1769)="","",TRIM(LEFT(TRIM(Applications!D1769),FIND(",",TRIM(Applications!D1769)&amp;",")-1)))</f>
        <v/>
      </c>
      <c r="N1769" s="26">
        <f>IF(M1769="","",IF(LEN(TRIM(LEFT(TRIM(MID(TRIM(Applications!D1769),FIND(",",TRIM(Applications!D1769)&amp;",")+1,200)),FIND(",",TRIM(MID(TRIM(Applications!D1769),FIND(",",TRIM(Applications!D1769)&amp;",")+1,200))&amp;",")-1)))=2,UPPER(TRIM(LEFT(TRIM(MID(TRIM(Applications!D1769),FIND(",",TRIM(Applications!D1769)&amp;",")+1,200)),FIND(",",TRIM(MID(TRIM(Applications!D1769),FIND(",",TRIM(Applications!D1769)&amp;",")+1,200))&amp;",")-1))),IFERROR(VLOOKUP(LOWER(TRIM(LEFT(TRIM(MID(TRIM(Applications!D1769),FIND(",",TRIM(Applications!D1769)&amp;",")+1,200)),FIND(",",TRIM(MID(TRIM(Applications!D1769),FIND(",",TRIM(Applications!D1769)&amp;",")+1,200))&amp;",")-1))),$U$2:$V$67,2,FALSE),"")))</f>
        <v/>
      </c>
      <c r="O1769" s="26">
        <f>IF(M1769="","",IF(N1769="",M1769,M1769&amp;", "&amp;N1769))</f>
        <v/>
      </c>
      <c r="P1769" s="26">
        <f>IF(O1769="","",IF(COUNTIF(O$2:O1769,O1769)=1,COUNTIF(O$2:O$2000,O1769)+(2001-ROW())/100000,""))</f>
        <v/>
      </c>
    </row>
    <row r="1770">
      <c r="A1770" s="26">
        <f>IF(AND(ISNUMBER(Applications!A1770),ISNUMBER(Applications!M1770),OR(UPPER(TRIM(Applications!I1770))="INTERVIEWING",UPPER(TRIM(Applications!I1770))="REJECTED",UPPER(TRIM(Applications!I1770))="OFFER")),IF(Applications!M1770&gt;=Applications!A1770,Applications!M1770-Applications!A1770,""),"")</f>
        <v/>
      </c>
      <c r="B1770" s="26">
        <f>IF(AND(D1770=1,ISNUMBER(Applications!A1770)),WEEKDAY(Applications!A1770),"")</f>
        <v/>
      </c>
      <c r="C1770" s="27">
        <f>IF(AND(D1770=1,ISNUMBER(Applications!A1770)),Applications!A1770-WEEKDAY(Applications!A1770,3),"")</f>
        <v/>
      </c>
      <c r="D1770" s="26">
        <f>IF(OR(UPPER(TRIM(Applications!I1770))="APPLIED",UPPER(TRIM(Applications!I1770))="INTERVIEWING",UPPER(TRIM(Applications!I1770))="REJECTED",UPPER(TRIM(Applications!I1770))="OFFER"),1,0)</f>
        <v/>
      </c>
      <c r="E1770" s="26">
        <f>IF(AND(ISNUMBER(Applications!M1770),OR(N(Applications!O1770)&gt;0,UPPER(TRIM(Applications!I1770))="INTERVIEWING",UPPER(TRIM(Applications!I1770))="OFFER")),Applications!M1770-WEEKDAY(Applications!M1770,3),"")</f>
        <v/>
      </c>
      <c r="F1770" s="26">
        <f>IF(AND(UPPER(TRIM(Applications!I1770))="SKIPPED",ISNUMBER(Applications!A1770)),Applications!A1770-WEEKDAY(Applications!A1770,3),"")</f>
        <v/>
      </c>
      <c r="G1770" s="26">
        <f>IF(AND(UPPER(TRIM(Applications!I1770))="BOOKMARKED",ISNUMBER(Applications!A1770)),Applications!A1770-WEEKDAY(Applications!A1770,3),"")</f>
        <v/>
      </c>
      <c r="H1770" s="26">
        <f>IF(AND(UPPER(TRIM(Applications!I1770))="NOT APPLIED",ISNUMBER(Applications!A1770)),Applications!A1770-WEEKDAY(Applications!A1770,3),"")</f>
        <v/>
      </c>
      <c r="I1770" s="26">
        <f>IF(AND(UPPER(TRIM(Applications!I1770))="REJECTED",ISNUMBER(Applications!M1770)),Applications!M1770-WEEKDAY(Applications!M1770,3),"")</f>
        <v/>
      </c>
      <c r="J1770" s="26">
        <f>IF(AND(UPPER(TRIM(Applications!I1770))="OFFER",ISNUMBER(Applications!M1770)),Applications!M1770-WEEKDAY(Applications!M1770,3),"")</f>
        <v/>
      </c>
      <c r="K1770" s="26">
        <f>IF(TRIM(Applications!J1770)="","",IFERROR(LOOKUP(2,1/ISNUMBER(SEARCH($R$2:$R$25,Applications!J1770)),$S$2:$S$25),""))</f>
        <v/>
      </c>
      <c r="L1770" s="26">
        <f>IF(K1770="","",IF(COUNTIF(K$2:K1770,K1770)=1,COUNTIF(K$2:K$2000,K1770)+(2001-ROW())/100000,""))</f>
        <v/>
      </c>
      <c r="M1770" s="26">
        <f>IF(TRIM(Applications!D1770)="","",TRIM(LEFT(TRIM(Applications!D1770),FIND(",",TRIM(Applications!D1770)&amp;",")-1)))</f>
        <v/>
      </c>
      <c r="N1770" s="26">
        <f>IF(M1770="","",IF(LEN(TRIM(LEFT(TRIM(MID(TRIM(Applications!D1770),FIND(",",TRIM(Applications!D1770)&amp;",")+1,200)),FIND(",",TRIM(MID(TRIM(Applications!D1770),FIND(",",TRIM(Applications!D1770)&amp;",")+1,200))&amp;",")-1)))=2,UPPER(TRIM(LEFT(TRIM(MID(TRIM(Applications!D1770),FIND(",",TRIM(Applications!D1770)&amp;",")+1,200)),FIND(",",TRIM(MID(TRIM(Applications!D1770),FIND(",",TRIM(Applications!D1770)&amp;",")+1,200))&amp;",")-1))),IFERROR(VLOOKUP(LOWER(TRIM(LEFT(TRIM(MID(TRIM(Applications!D1770),FIND(",",TRIM(Applications!D1770)&amp;",")+1,200)),FIND(",",TRIM(MID(TRIM(Applications!D1770),FIND(",",TRIM(Applications!D1770)&amp;",")+1,200))&amp;",")-1))),$U$2:$V$67,2,FALSE),"")))</f>
        <v/>
      </c>
      <c r="O1770" s="26">
        <f>IF(M1770="","",IF(N1770="",M1770,M1770&amp;", "&amp;N1770))</f>
        <v/>
      </c>
      <c r="P1770" s="26">
        <f>IF(O1770="","",IF(COUNTIF(O$2:O1770,O1770)=1,COUNTIF(O$2:O$2000,O1770)+(2001-ROW())/100000,""))</f>
        <v/>
      </c>
    </row>
    <row r="1771">
      <c r="A1771" s="26">
        <f>IF(AND(ISNUMBER(Applications!A1771),ISNUMBER(Applications!M1771),OR(UPPER(TRIM(Applications!I1771))="INTERVIEWING",UPPER(TRIM(Applications!I1771))="REJECTED",UPPER(TRIM(Applications!I1771))="OFFER")),IF(Applications!M1771&gt;=Applications!A1771,Applications!M1771-Applications!A1771,""),"")</f>
        <v/>
      </c>
      <c r="B1771" s="26">
        <f>IF(AND(D1771=1,ISNUMBER(Applications!A1771)),WEEKDAY(Applications!A1771),"")</f>
        <v/>
      </c>
      <c r="C1771" s="27">
        <f>IF(AND(D1771=1,ISNUMBER(Applications!A1771)),Applications!A1771-WEEKDAY(Applications!A1771,3),"")</f>
        <v/>
      </c>
      <c r="D1771" s="26">
        <f>IF(OR(UPPER(TRIM(Applications!I1771))="APPLIED",UPPER(TRIM(Applications!I1771))="INTERVIEWING",UPPER(TRIM(Applications!I1771))="REJECTED",UPPER(TRIM(Applications!I1771))="OFFER"),1,0)</f>
        <v/>
      </c>
      <c r="E1771" s="26">
        <f>IF(AND(ISNUMBER(Applications!M1771),OR(N(Applications!O1771)&gt;0,UPPER(TRIM(Applications!I1771))="INTERVIEWING",UPPER(TRIM(Applications!I1771))="OFFER")),Applications!M1771-WEEKDAY(Applications!M1771,3),"")</f>
        <v/>
      </c>
      <c r="F1771" s="26">
        <f>IF(AND(UPPER(TRIM(Applications!I1771))="SKIPPED",ISNUMBER(Applications!A1771)),Applications!A1771-WEEKDAY(Applications!A1771,3),"")</f>
        <v/>
      </c>
      <c r="G1771" s="26">
        <f>IF(AND(UPPER(TRIM(Applications!I1771))="BOOKMARKED",ISNUMBER(Applications!A1771)),Applications!A1771-WEEKDAY(Applications!A1771,3),"")</f>
        <v/>
      </c>
      <c r="H1771" s="26">
        <f>IF(AND(UPPER(TRIM(Applications!I1771))="NOT APPLIED",ISNUMBER(Applications!A1771)),Applications!A1771-WEEKDAY(Applications!A1771,3),"")</f>
        <v/>
      </c>
      <c r="I1771" s="26">
        <f>IF(AND(UPPER(TRIM(Applications!I1771))="REJECTED",ISNUMBER(Applications!M1771)),Applications!M1771-WEEKDAY(Applications!M1771,3),"")</f>
        <v/>
      </c>
      <c r="J1771" s="26">
        <f>IF(AND(UPPER(TRIM(Applications!I1771))="OFFER",ISNUMBER(Applications!M1771)),Applications!M1771-WEEKDAY(Applications!M1771,3),"")</f>
        <v/>
      </c>
      <c r="K1771" s="26">
        <f>IF(TRIM(Applications!J1771)="","",IFERROR(LOOKUP(2,1/ISNUMBER(SEARCH($R$2:$R$25,Applications!J1771)),$S$2:$S$25),""))</f>
        <v/>
      </c>
      <c r="L1771" s="26">
        <f>IF(K1771="","",IF(COUNTIF(K$2:K1771,K1771)=1,COUNTIF(K$2:K$2000,K1771)+(2001-ROW())/100000,""))</f>
        <v/>
      </c>
      <c r="M1771" s="26">
        <f>IF(TRIM(Applications!D1771)="","",TRIM(LEFT(TRIM(Applications!D1771),FIND(",",TRIM(Applications!D1771)&amp;",")-1)))</f>
        <v/>
      </c>
      <c r="N1771" s="26">
        <f>IF(M1771="","",IF(LEN(TRIM(LEFT(TRIM(MID(TRIM(Applications!D1771),FIND(",",TRIM(Applications!D1771)&amp;",")+1,200)),FIND(",",TRIM(MID(TRIM(Applications!D1771),FIND(",",TRIM(Applications!D1771)&amp;",")+1,200))&amp;",")-1)))=2,UPPER(TRIM(LEFT(TRIM(MID(TRIM(Applications!D1771),FIND(",",TRIM(Applications!D1771)&amp;",")+1,200)),FIND(",",TRIM(MID(TRIM(Applications!D1771),FIND(",",TRIM(Applications!D1771)&amp;",")+1,200))&amp;",")-1))),IFERROR(VLOOKUP(LOWER(TRIM(LEFT(TRIM(MID(TRIM(Applications!D1771),FIND(",",TRIM(Applications!D1771)&amp;",")+1,200)),FIND(",",TRIM(MID(TRIM(Applications!D1771),FIND(",",TRIM(Applications!D1771)&amp;",")+1,200))&amp;",")-1))),$U$2:$V$67,2,FALSE),"")))</f>
        <v/>
      </c>
      <c r="O1771" s="26">
        <f>IF(M1771="","",IF(N1771="",M1771,M1771&amp;", "&amp;N1771))</f>
        <v/>
      </c>
      <c r="P1771" s="26">
        <f>IF(O1771="","",IF(COUNTIF(O$2:O1771,O1771)=1,COUNTIF(O$2:O$2000,O1771)+(2001-ROW())/100000,""))</f>
        <v/>
      </c>
    </row>
    <row r="1772">
      <c r="A1772" s="26">
        <f>IF(AND(ISNUMBER(Applications!A1772),ISNUMBER(Applications!M1772),OR(UPPER(TRIM(Applications!I1772))="INTERVIEWING",UPPER(TRIM(Applications!I1772))="REJECTED",UPPER(TRIM(Applications!I1772))="OFFER")),IF(Applications!M1772&gt;=Applications!A1772,Applications!M1772-Applications!A1772,""),"")</f>
        <v/>
      </c>
      <c r="B1772" s="26">
        <f>IF(AND(D1772=1,ISNUMBER(Applications!A1772)),WEEKDAY(Applications!A1772),"")</f>
        <v/>
      </c>
      <c r="C1772" s="27">
        <f>IF(AND(D1772=1,ISNUMBER(Applications!A1772)),Applications!A1772-WEEKDAY(Applications!A1772,3),"")</f>
        <v/>
      </c>
      <c r="D1772" s="26">
        <f>IF(OR(UPPER(TRIM(Applications!I1772))="APPLIED",UPPER(TRIM(Applications!I1772))="INTERVIEWING",UPPER(TRIM(Applications!I1772))="REJECTED",UPPER(TRIM(Applications!I1772))="OFFER"),1,0)</f>
        <v/>
      </c>
      <c r="E1772" s="26">
        <f>IF(AND(ISNUMBER(Applications!M1772),OR(N(Applications!O1772)&gt;0,UPPER(TRIM(Applications!I1772))="INTERVIEWING",UPPER(TRIM(Applications!I1772))="OFFER")),Applications!M1772-WEEKDAY(Applications!M1772,3),"")</f>
        <v/>
      </c>
      <c r="F1772" s="26">
        <f>IF(AND(UPPER(TRIM(Applications!I1772))="SKIPPED",ISNUMBER(Applications!A1772)),Applications!A1772-WEEKDAY(Applications!A1772,3),"")</f>
        <v/>
      </c>
      <c r="G1772" s="26">
        <f>IF(AND(UPPER(TRIM(Applications!I1772))="BOOKMARKED",ISNUMBER(Applications!A1772)),Applications!A1772-WEEKDAY(Applications!A1772,3),"")</f>
        <v/>
      </c>
      <c r="H1772" s="26">
        <f>IF(AND(UPPER(TRIM(Applications!I1772))="NOT APPLIED",ISNUMBER(Applications!A1772)),Applications!A1772-WEEKDAY(Applications!A1772,3),"")</f>
        <v/>
      </c>
      <c r="I1772" s="26">
        <f>IF(AND(UPPER(TRIM(Applications!I1772))="REJECTED",ISNUMBER(Applications!M1772)),Applications!M1772-WEEKDAY(Applications!M1772,3),"")</f>
        <v/>
      </c>
      <c r="J1772" s="26">
        <f>IF(AND(UPPER(TRIM(Applications!I1772))="OFFER",ISNUMBER(Applications!M1772)),Applications!M1772-WEEKDAY(Applications!M1772,3),"")</f>
        <v/>
      </c>
      <c r="K1772" s="26">
        <f>IF(TRIM(Applications!J1772)="","",IFERROR(LOOKUP(2,1/ISNUMBER(SEARCH($R$2:$R$25,Applications!J1772)),$S$2:$S$25),""))</f>
        <v/>
      </c>
      <c r="L1772" s="26">
        <f>IF(K1772="","",IF(COUNTIF(K$2:K1772,K1772)=1,COUNTIF(K$2:K$2000,K1772)+(2001-ROW())/100000,""))</f>
        <v/>
      </c>
      <c r="M1772" s="26">
        <f>IF(TRIM(Applications!D1772)="","",TRIM(LEFT(TRIM(Applications!D1772),FIND(",",TRIM(Applications!D1772)&amp;",")-1)))</f>
        <v/>
      </c>
      <c r="N1772" s="26">
        <f>IF(M1772="","",IF(LEN(TRIM(LEFT(TRIM(MID(TRIM(Applications!D1772),FIND(",",TRIM(Applications!D1772)&amp;",")+1,200)),FIND(",",TRIM(MID(TRIM(Applications!D1772),FIND(",",TRIM(Applications!D1772)&amp;",")+1,200))&amp;",")-1)))=2,UPPER(TRIM(LEFT(TRIM(MID(TRIM(Applications!D1772),FIND(",",TRIM(Applications!D1772)&amp;",")+1,200)),FIND(",",TRIM(MID(TRIM(Applications!D1772),FIND(",",TRIM(Applications!D1772)&amp;",")+1,200))&amp;",")-1))),IFERROR(VLOOKUP(LOWER(TRIM(LEFT(TRIM(MID(TRIM(Applications!D1772),FIND(",",TRIM(Applications!D1772)&amp;",")+1,200)),FIND(",",TRIM(MID(TRIM(Applications!D1772),FIND(",",TRIM(Applications!D1772)&amp;",")+1,200))&amp;",")-1))),$U$2:$V$67,2,FALSE),"")))</f>
        <v/>
      </c>
      <c r="O1772" s="26">
        <f>IF(M1772="","",IF(N1772="",M1772,M1772&amp;", "&amp;N1772))</f>
        <v/>
      </c>
      <c r="P1772" s="26">
        <f>IF(O1772="","",IF(COUNTIF(O$2:O1772,O1772)=1,COUNTIF(O$2:O$2000,O1772)+(2001-ROW())/100000,""))</f>
        <v/>
      </c>
    </row>
    <row r="1773">
      <c r="A1773" s="26">
        <f>IF(AND(ISNUMBER(Applications!A1773),ISNUMBER(Applications!M1773),OR(UPPER(TRIM(Applications!I1773))="INTERVIEWING",UPPER(TRIM(Applications!I1773))="REJECTED",UPPER(TRIM(Applications!I1773))="OFFER")),IF(Applications!M1773&gt;=Applications!A1773,Applications!M1773-Applications!A1773,""),"")</f>
        <v/>
      </c>
      <c r="B1773" s="26">
        <f>IF(AND(D1773=1,ISNUMBER(Applications!A1773)),WEEKDAY(Applications!A1773),"")</f>
        <v/>
      </c>
      <c r="C1773" s="27">
        <f>IF(AND(D1773=1,ISNUMBER(Applications!A1773)),Applications!A1773-WEEKDAY(Applications!A1773,3),"")</f>
        <v/>
      </c>
      <c r="D1773" s="26">
        <f>IF(OR(UPPER(TRIM(Applications!I1773))="APPLIED",UPPER(TRIM(Applications!I1773))="INTERVIEWING",UPPER(TRIM(Applications!I1773))="REJECTED",UPPER(TRIM(Applications!I1773))="OFFER"),1,0)</f>
        <v/>
      </c>
      <c r="E1773" s="26">
        <f>IF(AND(ISNUMBER(Applications!M1773),OR(N(Applications!O1773)&gt;0,UPPER(TRIM(Applications!I1773))="INTERVIEWING",UPPER(TRIM(Applications!I1773))="OFFER")),Applications!M1773-WEEKDAY(Applications!M1773,3),"")</f>
        <v/>
      </c>
      <c r="F1773" s="26">
        <f>IF(AND(UPPER(TRIM(Applications!I1773))="SKIPPED",ISNUMBER(Applications!A1773)),Applications!A1773-WEEKDAY(Applications!A1773,3),"")</f>
        <v/>
      </c>
      <c r="G1773" s="26">
        <f>IF(AND(UPPER(TRIM(Applications!I1773))="BOOKMARKED",ISNUMBER(Applications!A1773)),Applications!A1773-WEEKDAY(Applications!A1773,3),"")</f>
        <v/>
      </c>
      <c r="H1773" s="26">
        <f>IF(AND(UPPER(TRIM(Applications!I1773))="NOT APPLIED",ISNUMBER(Applications!A1773)),Applications!A1773-WEEKDAY(Applications!A1773,3),"")</f>
        <v/>
      </c>
      <c r="I1773" s="26">
        <f>IF(AND(UPPER(TRIM(Applications!I1773))="REJECTED",ISNUMBER(Applications!M1773)),Applications!M1773-WEEKDAY(Applications!M1773,3),"")</f>
        <v/>
      </c>
      <c r="J1773" s="26">
        <f>IF(AND(UPPER(TRIM(Applications!I1773))="OFFER",ISNUMBER(Applications!M1773)),Applications!M1773-WEEKDAY(Applications!M1773,3),"")</f>
        <v/>
      </c>
      <c r="K1773" s="26">
        <f>IF(TRIM(Applications!J1773)="","",IFERROR(LOOKUP(2,1/ISNUMBER(SEARCH($R$2:$R$25,Applications!J1773)),$S$2:$S$25),""))</f>
        <v/>
      </c>
      <c r="L1773" s="26">
        <f>IF(K1773="","",IF(COUNTIF(K$2:K1773,K1773)=1,COUNTIF(K$2:K$2000,K1773)+(2001-ROW())/100000,""))</f>
        <v/>
      </c>
      <c r="M1773" s="26">
        <f>IF(TRIM(Applications!D1773)="","",TRIM(LEFT(TRIM(Applications!D1773),FIND(",",TRIM(Applications!D1773)&amp;",")-1)))</f>
        <v/>
      </c>
      <c r="N1773" s="26">
        <f>IF(M1773="","",IF(LEN(TRIM(LEFT(TRIM(MID(TRIM(Applications!D1773),FIND(",",TRIM(Applications!D1773)&amp;",")+1,200)),FIND(",",TRIM(MID(TRIM(Applications!D1773),FIND(",",TRIM(Applications!D1773)&amp;",")+1,200))&amp;",")-1)))=2,UPPER(TRIM(LEFT(TRIM(MID(TRIM(Applications!D1773),FIND(",",TRIM(Applications!D1773)&amp;",")+1,200)),FIND(",",TRIM(MID(TRIM(Applications!D1773),FIND(",",TRIM(Applications!D1773)&amp;",")+1,200))&amp;",")-1))),IFERROR(VLOOKUP(LOWER(TRIM(LEFT(TRIM(MID(TRIM(Applications!D1773),FIND(",",TRIM(Applications!D1773)&amp;",")+1,200)),FIND(",",TRIM(MID(TRIM(Applications!D1773),FIND(",",TRIM(Applications!D1773)&amp;",")+1,200))&amp;",")-1))),$U$2:$V$67,2,FALSE),"")))</f>
        <v/>
      </c>
      <c r="O1773" s="26">
        <f>IF(M1773="","",IF(N1773="",M1773,M1773&amp;", "&amp;N1773))</f>
        <v/>
      </c>
      <c r="P1773" s="26">
        <f>IF(O1773="","",IF(COUNTIF(O$2:O1773,O1773)=1,COUNTIF(O$2:O$2000,O1773)+(2001-ROW())/100000,""))</f>
        <v/>
      </c>
    </row>
    <row r="1774">
      <c r="A1774" s="26">
        <f>IF(AND(ISNUMBER(Applications!A1774),ISNUMBER(Applications!M1774),OR(UPPER(TRIM(Applications!I1774))="INTERVIEWING",UPPER(TRIM(Applications!I1774))="REJECTED",UPPER(TRIM(Applications!I1774))="OFFER")),IF(Applications!M1774&gt;=Applications!A1774,Applications!M1774-Applications!A1774,""),"")</f>
        <v/>
      </c>
      <c r="B1774" s="26">
        <f>IF(AND(D1774=1,ISNUMBER(Applications!A1774)),WEEKDAY(Applications!A1774),"")</f>
        <v/>
      </c>
      <c r="C1774" s="27">
        <f>IF(AND(D1774=1,ISNUMBER(Applications!A1774)),Applications!A1774-WEEKDAY(Applications!A1774,3),"")</f>
        <v/>
      </c>
      <c r="D1774" s="26">
        <f>IF(OR(UPPER(TRIM(Applications!I1774))="APPLIED",UPPER(TRIM(Applications!I1774))="INTERVIEWING",UPPER(TRIM(Applications!I1774))="REJECTED",UPPER(TRIM(Applications!I1774))="OFFER"),1,0)</f>
        <v/>
      </c>
      <c r="E1774" s="26">
        <f>IF(AND(ISNUMBER(Applications!M1774),OR(N(Applications!O1774)&gt;0,UPPER(TRIM(Applications!I1774))="INTERVIEWING",UPPER(TRIM(Applications!I1774))="OFFER")),Applications!M1774-WEEKDAY(Applications!M1774,3),"")</f>
        <v/>
      </c>
      <c r="F1774" s="26">
        <f>IF(AND(UPPER(TRIM(Applications!I1774))="SKIPPED",ISNUMBER(Applications!A1774)),Applications!A1774-WEEKDAY(Applications!A1774,3),"")</f>
        <v/>
      </c>
      <c r="G1774" s="26">
        <f>IF(AND(UPPER(TRIM(Applications!I1774))="BOOKMARKED",ISNUMBER(Applications!A1774)),Applications!A1774-WEEKDAY(Applications!A1774,3),"")</f>
        <v/>
      </c>
      <c r="H1774" s="26">
        <f>IF(AND(UPPER(TRIM(Applications!I1774))="NOT APPLIED",ISNUMBER(Applications!A1774)),Applications!A1774-WEEKDAY(Applications!A1774,3),"")</f>
        <v/>
      </c>
      <c r="I1774" s="26">
        <f>IF(AND(UPPER(TRIM(Applications!I1774))="REJECTED",ISNUMBER(Applications!M1774)),Applications!M1774-WEEKDAY(Applications!M1774,3),"")</f>
        <v/>
      </c>
      <c r="J1774" s="26">
        <f>IF(AND(UPPER(TRIM(Applications!I1774))="OFFER",ISNUMBER(Applications!M1774)),Applications!M1774-WEEKDAY(Applications!M1774,3),"")</f>
        <v/>
      </c>
      <c r="K1774" s="26">
        <f>IF(TRIM(Applications!J1774)="","",IFERROR(LOOKUP(2,1/ISNUMBER(SEARCH($R$2:$R$25,Applications!J1774)),$S$2:$S$25),""))</f>
        <v/>
      </c>
      <c r="L1774" s="26">
        <f>IF(K1774="","",IF(COUNTIF(K$2:K1774,K1774)=1,COUNTIF(K$2:K$2000,K1774)+(2001-ROW())/100000,""))</f>
        <v/>
      </c>
      <c r="M1774" s="26">
        <f>IF(TRIM(Applications!D1774)="","",TRIM(LEFT(TRIM(Applications!D1774),FIND(",",TRIM(Applications!D1774)&amp;",")-1)))</f>
        <v/>
      </c>
      <c r="N1774" s="26">
        <f>IF(M1774="","",IF(LEN(TRIM(LEFT(TRIM(MID(TRIM(Applications!D1774),FIND(",",TRIM(Applications!D1774)&amp;",")+1,200)),FIND(",",TRIM(MID(TRIM(Applications!D1774),FIND(",",TRIM(Applications!D1774)&amp;",")+1,200))&amp;",")-1)))=2,UPPER(TRIM(LEFT(TRIM(MID(TRIM(Applications!D1774),FIND(",",TRIM(Applications!D1774)&amp;",")+1,200)),FIND(",",TRIM(MID(TRIM(Applications!D1774),FIND(",",TRIM(Applications!D1774)&amp;",")+1,200))&amp;",")-1))),IFERROR(VLOOKUP(LOWER(TRIM(LEFT(TRIM(MID(TRIM(Applications!D1774),FIND(",",TRIM(Applications!D1774)&amp;",")+1,200)),FIND(",",TRIM(MID(TRIM(Applications!D1774),FIND(",",TRIM(Applications!D1774)&amp;",")+1,200))&amp;",")-1))),$U$2:$V$67,2,FALSE),"")))</f>
        <v/>
      </c>
      <c r="O1774" s="26">
        <f>IF(M1774="","",IF(N1774="",M1774,M1774&amp;", "&amp;N1774))</f>
        <v/>
      </c>
      <c r="P1774" s="26">
        <f>IF(O1774="","",IF(COUNTIF(O$2:O1774,O1774)=1,COUNTIF(O$2:O$2000,O1774)+(2001-ROW())/100000,""))</f>
        <v/>
      </c>
    </row>
    <row r="1775">
      <c r="A1775" s="26">
        <f>IF(AND(ISNUMBER(Applications!A1775),ISNUMBER(Applications!M1775),OR(UPPER(TRIM(Applications!I1775))="INTERVIEWING",UPPER(TRIM(Applications!I1775))="REJECTED",UPPER(TRIM(Applications!I1775))="OFFER")),IF(Applications!M1775&gt;=Applications!A1775,Applications!M1775-Applications!A1775,""),"")</f>
        <v/>
      </c>
      <c r="B1775" s="26">
        <f>IF(AND(D1775=1,ISNUMBER(Applications!A1775)),WEEKDAY(Applications!A1775),"")</f>
        <v/>
      </c>
      <c r="C1775" s="27">
        <f>IF(AND(D1775=1,ISNUMBER(Applications!A1775)),Applications!A1775-WEEKDAY(Applications!A1775,3),"")</f>
        <v/>
      </c>
      <c r="D1775" s="26">
        <f>IF(OR(UPPER(TRIM(Applications!I1775))="APPLIED",UPPER(TRIM(Applications!I1775))="INTERVIEWING",UPPER(TRIM(Applications!I1775))="REJECTED",UPPER(TRIM(Applications!I1775))="OFFER"),1,0)</f>
        <v/>
      </c>
      <c r="E1775" s="26">
        <f>IF(AND(ISNUMBER(Applications!M1775),OR(N(Applications!O1775)&gt;0,UPPER(TRIM(Applications!I1775))="INTERVIEWING",UPPER(TRIM(Applications!I1775))="OFFER")),Applications!M1775-WEEKDAY(Applications!M1775,3),"")</f>
        <v/>
      </c>
      <c r="F1775" s="26">
        <f>IF(AND(UPPER(TRIM(Applications!I1775))="SKIPPED",ISNUMBER(Applications!A1775)),Applications!A1775-WEEKDAY(Applications!A1775,3),"")</f>
        <v/>
      </c>
      <c r="G1775" s="26">
        <f>IF(AND(UPPER(TRIM(Applications!I1775))="BOOKMARKED",ISNUMBER(Applications!A1775)),Applications!A1775-WEEKDAY(Applications!A1775,3),"")</f>
        <v/>
      </c>
      <c r="H1775" s="26">
        <f>IF(AND(UPPER(TRIM(Applications!I1775))="NOT APPLIED",ISNUMBER(Applications!A1775)),Applications!A1775-WEEKDAY(Applications!A1775,3),"")</f>
        <v/>
      </c>
      <c r="I1775" s="26">
        <f>IF(AND(UPPER(TRIM(Applications!I1775))="REJECTED",ISNUMBER(Applications!M1775)),Applications!M1775-WEEKDAY(Applications!M1775,3),"")</f>
        <v/>
      </c>
      <c r="J1775" s="26">
        <f>IF(AND(UPPER(TRIM(Applications!I1775))="OFFER",ISNUMBER(Applications!M1775)),Applications!M1775-WEEKDAY(Applications!M1775,3),"")</f>
        <v/>
      </c>
      <c r="K1775" s="26">
        <f>IF(TRIM(Applications!J1775)="","",IFERROR(LOOKUP(2,1/ISNUMBER(SEARCH($R$2:$R$25,Applications!J1775)),$S$2:$S$25),""))</f>
        <v/>
      </c>
      <c r="L1775" s="26">
        <f>IF(K1775="","",IF(COUNTIF(K$2:K1775,K1775)=1,COUNTIF(K$2:K$2000,K1775)+(2001-ROW())/100000,""))</f>
        <v/>
      </c>
      <c r="M1775" s="26">
        <f>IF(TRIM(Applications!D1775)="","",TRIM(LEFT(TRIM(Applications!D1775),FIND(",",TRIM(Applications!D1775)&amp;",")-1)))</f>
        <v/>
      </c>
      <c r="N1775" s="26">
        <f>IF(M1775="","",IF(LEN(TRIM(LEFT(TRIM(MID(TRIM(Applications!D1775),FIND(",",TRIM(Applications!D1775)&amp;",")+1,200)),FIND(",",TRIM(MID(TRIM(Applications!D1775),FIND(",",TRIM(Applications!D1775)&amp;",")+1,200))&amp;",")-1)))=2,UPPER(TRIM(LEFT(TRIM(MID(TRIM(Applications!D1775),FIND(",",TRIM(Applications!D1775)&amp;",")+1,200)),FIND(",",TRIM(MID(TRIM(Applications!D1775),FIND(",",TRIM(Applications!D1775)&amp;",")+1,200))&amp;",")-1))),IFERROR(VLOOKUP(LOWER(TRIM(LEFT(TRIM(MID(TRIM(Applications!D1775),FIND(",",TRIM(Applications!D1775)&amp;",")+1,200)),FIND(",",TRIM(MID(TRIM(Applications!D1775),FIND(",",TRIM(Applications!D1775)&amp;",")+1,200))&amp;",")-1))),$U$2:$V$67,2,FALSE),"")))</f>
        <v/>
      </c>
      <c r="O1775" s="26">
        <f>IF(M1775="","",IF(N1775="",M1775,M1775&amp;", "&amp;N1775))</f>
        <v/>
      </c>
      <c r="P1775" s="26">
        <f>IF(O1775="","",IF(COUNTIF(O$2:O1775,O1775)=1,COUNTIF(O$2:O$2000,O1775)+(2001-ROW())/100000,""))</f>
        <v/>
      </c>
    </row>
    <row r="1776">
      <c r="A1776" s="26">
        <f>IF(AND(ISNUMBER(Applications!A1776),ISNUMBER(Applications!M1776),OR(UPPER(TRIM(Applications!I1776))="INTERVIEWING",UPPER(TRIM(Applications!I1776))="REJECTED",UPPER(TRIM(Applications!I1776))="OFFER")),IF(Applications!M1776&gt;=Applications!A1776,Applications!M1776-Applications!A1776,""),"")</f>
        <v/>
      </c>
      <c r="B1776" s="26">
        <f>IF(AND(D1776=1,ISNUMBER(Applications!A1776)),WEEKDAY(Applications!A1776),"")</f>
        <v/>
      </c>
      <c r="C1776" s="27">
        <f>IF(AND(D1776=1,ISNUMBER(Applications!A1776)),Applications!A1776-WEEKDAY(Applications!A1776,3),"")</f>
        <v/>
      </c>
      <c r="D1776" s="26">
        <f>IF(OR(UPPER(TRIM(Applications!I1776))="APPLIED",UPPER(TRIM(Applications!I1776))="INTERVIEWING",UPPER(TRIM(Applications!I1776))="REJECTED",UPPER(TRIM(Applications!I1776))="OFFER"),1,0)</f>
        <v/>
      </c>
      <c r="E1776" s="26">
        <f>IF(AND(ISNUMBER(Applications!M1776),OR(N(Applications!O1776)&gt;0,UPPER(TRIM(Applications!I1776))="INTERVIEWING",UPPER(TRIM(Applications!I1776))="OFFER")),Applications!M1776-WEEKDAY(Applications!M1776,3),"")</f>
        <v/>
      </c>
      <c r="F1776" s="26">
        <f>IF(AND(UPPER(TRIM(Applications!I1776))="SKIPPED",ISNUMBER(Applications!A1776)),Applications!A1776-WEEKDAY(Applications!A1776,3),"")</f>
        <v/>
      </c>
      <c r="G1776" s="26">
        <f>IF(AND(UPPER(TRIM(Applications!I1776))="BOOKMARKED",ISNUMBER(Applications!A1776)),Applications!A1776-WEEKDAY(Applications!A1776,3),"")</f>
        <v/>
      </c>
      <c r="H1776" s="26">
        <f>IF(AND(UPPER(TRIM(Applications!I1776))="NOT APPLIED",ISNUMBER(Applications!A1776)),Applications!A1776-WEEKDAY(Applications!A1776,3),"")</f>
        <v/>
      </c>
      <c r="I1776" s="26">
        <f>IF(AND(UPPER(TRIM(Applications!I1776))="REJECTED",ISNUMBER(Applications!M1776)),Applications!M1776-WEEKDAY(Applications!M1776,3),"")</f>
        <v/>
      </c>
      <c r="J1776" s="26">
        <f>IF(AND(UPPER(TRIM(Applications!I1776))="OFFER",ISNUMBER(Applications!M1776)),Applications!M1776-WEEKDAY(Applications!M1776,3),"")</f>
        <v/>
      </c>
      <c r="K1776" s="26">
        <f>IF(TRIM(Applications!J1776)="","",IFERROR(LOOKUP(2,1/ISNUMBER(SEARCH($R$2:$R$25,Applications!J1776)),$S$2:$S$25),""))</f>
        <v/>
      </c>
      <c r="L1776" s="26">
        <f>IF(K1776="","",IF(COUNTIF(K$2:K1776,K1776)=1,COUNTIF(K$2:K$2000,K1776)+(2001-ROW())/100000,""))</f>
        <v/>
      </c>
      <c r="M1776" s="26">
        <f>IF(TRIM(Applications!D1776)="","",TRIM(LEFT(TRIM(Applications!D1776),FIND(",",TRIM(Applications!D1776)&amp;",")-1)))</f>
        <v/>
      </c>
      <c r="N1776" s="26">
        <f>IF(M1776="","",IF(LEN(TRIM(LEFT(TRIM(MID(TRIM(Applications!D1776),FIND(",",TRIM(Applications!D1776)&amp;",")+1,200)),FIND(",",TRIM(MID(TRIM(Applications!D1776),FIND(",",TRIM(Applications!D1776)&amp;",")+1,200))&amp;",")-1)))=2,UPPER(TRIM(LEFT(TRIM(MID(TRIM(Applications!D1776),FIND(",",TRIM(Applications!D1776)&amp;",")+1,200)),FIND(",",TRIM(MID(TRIM(Applications!D1776),FIND(",",TRIM(Applications!D1776)&amp;",")+1,200))&amp;",")-1))),IFERROR(VLOOKUP(LOWER(TRIM(LEFT(TRIM(MID(TRIM(Applications!D1776),FIND(",",TRIM(Applications!D1776)&amp;",")+1,200)),FIND(",",TRIM(MID(TRIM(Applications!D1776),FIND(",",TRIM(Applications!D1776)&amp;",")+1,200))&amp;",")-1))),$U$2:$V$67,2,FALSE),"")))</f>
        <v/>
      </c>
      <c r="O1776" s="26">
        <f>IF(M1776="","",IF(N1776="",M1776,M1776&amp;", "&amp;N1776))</f>
        <v/>
      </c>
      <c r="P1776" s="26">
        <f>IF(O1776="","",IF(COUNTIF(O$2:O1776,O1776)=1,COUNTIF(O$2:O$2000,O1776)+(2001-ROW())/100000,""))</f>
        <v/>
      </c>
    </row>
    <row r="1777">
      <c r="A1777" s="26">
        <f>IF(AND(ISNUMBER(Applications!A1777),ISNUMBER(Applications!M1777),OR(UPPER(TRIM(Applications!I1777))="INTERVIEWING",UPPER(TRIM(Applications!I1777))="REJECTED",UPPER(TRIM(Applications!I1777))="OFFER")),IF(Applications!M1777&gt;=Applications!A1777,Applications!M1777-Applications!A1777,""),"")</f>
        <v/>
      </c>
      <c r="B1777" s="26">
        <f>IF(AND(D1777=1,ISNUMBER(Applications!A1777)),WEEKDAY(Applications!A1777),"")</f>
        <v/>
      </c>
      <c r="C1777" s="27">
        <f>IF(AND(D1777=1,ISNUMBER(Applications!A1777)),Applications!A1777-WEEKDAY(Applications!A1777,3),"")</f>
        <v/>
      </c>
      <c r="D1777" s="26">
        <f>IF(OR(UPPER(TRIM(Applications!I1777))="APPLIED",UPPER(TRIM(Applications!I1777))="INTERVIEWING",UPPER(TRIM(Applications!I1777))="REJECTED",UPPER(TRIM(Applications!I1777))="OFFER"),1,0)</f>
        <v/>
      </c>
      <c r="E1777" s="26">
        <f>IF(AND(ISNUMBER(Applications!M1777),OR(N(Applications!O1777)&gt;0,UPPER(TRIM(Applications!I1777))="INTERVIEWING",UPPER(TRIM(Applications!I1777))="OFFER")),Applications!M1777-WEEKDAY(Applications!M1777,3),"")</f>
        <v/>
      </c>
      <c r="F1777" s="26">
        <f>IF(AND(UPPER(TRIM(Applications!I1777))="SKIPPED",ISNUMBER(Applications!A1777)),Applications!A1777-WEEKDAY(Applications!A1777,3),"")</f>
        <v/>
      </c>
      <c r="G1777" s="26">
        <f>IF(AND(UPPER(TRIM(Applications!I1777))="BOOKMARKED",ISNUMBER(Applications!A1777)),Applications!A1777-WEEKDAY(Applications!A1777,3),"")</f>
        <v/>
      </c>
      <c r="H1777" s="26">
        <f>IF(AND(UPPER(TRIM(Applications!I1777))="NOT APPLIED",ISNUMBER(Applications!A1777)),Applications!A1777-WEEKDAY(Applications!A1777,3),"")</f>
        <v/>
      </c>
      <c r="I1777" s="26">
        <f>IF(AND(UPPER(TRIM(Applications!I1777))="REJECTED",ISNUMBER(Applications!M1777)),Applications!M1777-WEEKDAY(Applications!M1777,3),"")</f>
        <v/>
      </c>
      <c r="J1777" s="26">
        <f>IF(AND(UPPER(TRIM(Applications!I1777))="OFFER",ISNUMBER(Applications!M1777)),Applications!M1777-WEEKDAY(Applications!M1777,3),"")</f>
        <v/>
      </c>
      <c r="K1777" s="26">
        <f>IF(TRIM(Applications!J1777)="","",IFERROR(LOOKUP(2,1/ISNUMBER(SEARCH($R$2:$R$25,Applications!J1777)),$S$2:$S$25),""))</f>
        <v/>
      </c>
      <c r="L1777" s="26">
        <f>IF(K1777="","",IF(COUNTIF(K$2:K1777,K1777)=1,COUNTIF(K$2:K$2000,K1777)+(2001-ROW())/100000,""))</f>
        <v/>
      </c>
      <c r="M1777" s="26">
        <f>IF(TRIM(Applications!D1777)="","",TRIM(LEFT(TRIM(Applications!D1777),FIND(",",TRIM(Applications!D1777)&amp;",")-1)))</f>
        <v/>
      </c>
      <c r="N1777" s="26">
        <f>IF(M1777="","",IF(LEN(TRIM(LEFT(TRIM(MID(TRIM(Applications!D1777),FIND(",",TRIM(Applications!D1777)&amp;",")+1,200)),FIND(",",TRIM(MID(TRIM(Applications!D1777),FIND(",",TRIM(Applications!D1777)&amp;",")+1,200))&amp;",")-1)))=2,UPPER(TRIM(LEFT(TRIM(MID(TRIM(Applications!D1777),FIND(",",TRIM(Applications!D1777)&amp;",")+1,200)),FIND(",",TRIM(MID(TRIM(Applications!D1777),FIND(",",TRIM(Applications!D1777)&amp;",")+1,200))&amp;",")-1))),IFERROR(VLOOKUP(LOWER(TRIM(LEFT(TRIM(MID(TRIM(Applications!D1777),FIND(",",TRIM(Applications!D1777)&amp;",")+1,200)),FIND(",",TRIM(MID(TRIM(Applications!D1777),FIND(",",TRIM(Applications!D1777)&amp;",")+1,200))&amp;",")-1))),$U$2:$V$67,2,FALSE),"")))</f>
        <v/>
      </c>
      <c r="O1777" s="26">
        <f>IF(M1777="","",IF(N1777="",M1777,M1777&amp;", "&amp;N1777))</f>
        <v/>
      </c>
      <c r="P1777" s="26">
        <f>IF(O1777="","",IF(COUNTIF(O$2:O1777,O1777)=1,COUNTIF(O$2:O$2000,O1777)+(2001-ROW())/100000,""))</f>
        <v/>
      </c>
    </row>
    <row r="1778">
      <c r="A1778" s="26">
        <f>IF(AND(ISNUMBER(Applications!A1778),ISNUMBER(Applications!M1778),OR(UPPER(TRIM(Applications!I1778))="INTERVIEWING",UPPER(TRIM(Applications!I1778))="REJECTED",UPPER(TRIM(Applications!I1778))="OFFER")),IF(Applications!M1778&gt;=Applications!A1778,Applications!M1778-Applications!A1778,""),"")</f>
        <v/>
      </c>
      <c r="B1778" s="26">
        <f>IF(AND(D1778=1,ISNUMBER(Applications!A1778)),WEEKDAY(Applications!A1778),"")</f>
        <v/>
      </c>
      <c r="C1778" s="27">
        <f>IF(AND(D1778=1,ISNUMBER(Applications!A1778)),Applications!A1778-WEEKDAY(Applications!A1778,3),"")</f>
        <v/>
      </c>
      <c r="D1778" s="26">
        <f>IF(OR(UPPER(TRIM(Applications!I1778))="APPLIED",UPPER(TRIM(Applications!I1778))="INTERVIEWING",UPPER(TRIM(Applications!I1778))="REJECTED",UPPER(TRIM(Applications!I1778))="OFFER"),1,0)</f>
        <v/>
      </c>
      <c r="E1778" s="26">
        <f>IF(AND(ISNUMBER(Applications!M1778),OR(N(Applications!O1778)&gt;0,UPPER(TRIM(Applications!I1778))="INTERVIEWING",UPPER(TRIM(Applications!I1778))="OFFER")),Applications!M1778-WEEKDAY(Applications!M1778,3),"")</f>
        <v/>
      </c>
      <c r="F1778" s="26">
        <f>IF(AND(UPPER(TRIM(Applications!I1778))="SKIPPED",ISNUMBER(Applications!A1778)),Applications!A1778-WEEKDAY(Applications!A1778,3),"")</f>
        <v/>
      </c>
      <c r="G1778" s="26">
        <f>IF(AND(UPPER(TRIM(Applications!I1778))="BOOKMARKED",ISNUMBER(Applications!A1778)),Applications!A1778-WEEKDAY(Applications!A1778,3),"")</f>
        <v/>
      </c>
      <c r="H1778" s="26">
        <f>IF(AND(UPPER(TRIM(Applications!I1778))="NOT APPLIED",ISNUMBER(Applications!A1778)),Applications!A1778-WEEKDAY(Applications!A1778,3),"")</f>
        <v/>
      </c>
      <c r="I1778" s="26">
        <f>IF(AND(UPPER(TRIM(Applications!I1778))="REJECTED",ISNUMBER(Applications!M1778)),Applications!M1778-WEEKDAY(Applications!M1778,3),"")</f>
        <v/>
      </c>
      <c r="J1778" s="26">
        <f>IF(AND(UPPER(TRIM(Applications!I1778))="OFFER",ISNUMBER(Applications!M1778)),Applications!M1778-WEEKDAY(Applications!M1778,3),"")</f>
        <v/>
      </c>
      <c r="K1778" s="26">
        <f>IF(TRIM(Applications!J1778)="","",IFERROR(LOOKUP(2,1/ISNUMBER(SEARCH($R$2:$R$25,Applications!J1778)),$S$2:$S$25),""))</f>
        <v/>
      </c>
      <c r="L1778" s="26">
        <f>IF(K1778="","",IF(COUNTIF(K$2:K1778,K1778)=1,COUNTIF(K$2:K$2000,K1778)+(2001-ROW())/100000,""))</f>
        <v/>
      </c>
      <c r="M1778" s="26">
        <f>IF(TRIM(Applications!D1778)="","",TRIM(LEFT(TRIM(Applications!D1778),FIND(",",TRIM(Applications!D1778)&amp;",")-1)))</f>
        <v/>
      </c>
      <c r="N1778" s="26">
        <f>IF(M1778="","",IF(LEN(TRIM(LEFT(TRIM(MID(TRIM(Applications!D1778),FIND(",",TRIM(Applications!D1778)&amp;",")+1,200)),FIND(",",TRIM(MID(TRIM(Applications!D1778),FIND(",",TRIM(Applications!D1778)&amp;",")+1,200))&amp;",")-1)))=2,UPPER(TRIM(LEFT(TRIM(MID(TRIM(Applications!D1778),FIND(",",TRIM(Applications!D1778)&amp;",")+1,200)),FIND(",",TRIM(MID(TRIM(Applications!D1778),FIND(",",TRIM(Applications!D1778)&amp;",")+1,200))&amp;",")-1))),IFERROR(VLOOKUP(LOWER(TRIM(LEFT(TRIM(MID(TRIM(Applications!D1778),FIND(",",TRIM(Applications!D1778)&amp;",")+1,200)),FIND(",",TRIM(MID(TRIM(Applications!D1778),FIND(",",TRIM(Applications!D1778)&amp;",")+1,200))&amp;",")-1))),$U$2:$V$67,2,FALSE),"")))</f>
        <v/>
      </c>
      <c r="O1778" s="26">
        <f>IF(M1778="","",IF(N1778="",M1778,M1778&amp;", "&amp;N1778))</f>
        <v/>
      </c>
      <c r="P1778" s="26">
        <f>IF(O1778="","",IF(COUNTIF(O$2:O1778,O1778)=1,COUNTIF(O$2:O$2000,O1778)+(2001-ROW())/100000,""))</f>
        <v/>
      </c>
    </row>
    <row r="1779">
      <c r="A1779" s="26">
        <f>IF(AND(ISNUMBER(Applications!A1779),ISNUMBER(Applications!M1779),OR(UPPER(TRIM(Applications!I1779))="INTERVIEWING",UPPER(TRIM(Applications!I1779))="REJECTED",UPPER(TRIM(Applications!I1779))="OFFER")),IF(Applications!M1779&gt;=Applications!A1779,Applications!M1779-Applications!A1779,""),"")</f>
        <v/>
      </c>
      <c r="B1779" s="26">
        <f>IF(AND(D1779=1,ISNUMBER(Applications!A1779)),WEEKDAY(Applications!A1779),"")</f>
        <v/>
      </c>
      <c r="C1779" s="27">
        <f>IF(AND(D1779=1,ISNUMBER(Applications!A1779)),Applications!A1779-WEEKDAY(Applications!A1779,3),"")</f>
        <v/>
      </c>
      <c r="D1779" s="26">
        <f>IF(OR(UPPER(TRIM(Applications!I1779))="APPLIED",UPPER(TRIM(Applications!I1779))="INTERVIEWING",UPPER(TRIM(Applications!I1779))="REJECTED",UPPER(TRIM(Applications!I1779))="OFFER"),1,0)</f>
        <v/>
      </c>
      <c r="E1779" s="26">
        <f>IF(AND(ISNUMBER(Applications!M1779),OR(N(Applications!O1779)&gt;0,UPPER(TRIM(Applications!I1779))="INTERVIEWING",UPPER(TRIM(Applications!I1779))="OFFER")),Applications!M1779-WEEKDAY(Applications!M1779,3),"")</f>
        <v/>
      </c>
      <c r="F1779" s="26">
        <f>IF(AND(UPPER(TRIM(Applications!I1779))="SKIPPED",ISNUMBER(Applications!A1779)),Applications!A1779-WEEKDAY(Applications!A1779,3),"")</f>
        <v/>
      </c>
      <c r="G1779" s="26">
        <f>IF(AND(UPPER(TRIM(Applications!I1779))="BOOKMARKED",ISNUMBER(Applications!A1779)),Applications!A1779-WEEKDAY(Applications!A1779,3),"")</f>
        <v/>
      </c>
      <c r="H1779" s="26">
        <f>IF(AND(UPPER(TRIM(Applications!I1779))="NOT APPLIED",ISNUMBER(Applications!A1779)),Applications!A1779-WEEKDAY(Applications!A1779,3),"")</f>
        <v/>
      </c>
      <c r="I1779" s="26">
        <f>IF(AND(UPPER(TRIM(Applications!I1779))="REJECTED",ISNUMBER(Applications!M1779)),Applications!M1779-WEEKDAY(Applications!M1779,3),"")</f>
        <v/>
      </c>
      <c r="J1779" s="26">
        <f>IF(AND(UPPER(TRIM(Applications!I1779))="OFFER",ISNUMBER(Applications!M1779)),Applications!M1779-WEEKDAY(Applications!M1779,3),"")</f>
        <v/>
      </c>
      <c r="K1779" s="26">
        <f>IF(TRIM(Applications!J1779)="","",IFERROR(LOOKUP(2,1/ISNUMBER(SEARCH($R$2:$R$25,Applications!J1779)),$S$2:$S$25),""))</f>
        <v/>
      </c>
      <c r="L1779" s="26">
        <f>IF(K1779="","",IF(COUNTIF(K$2:K1779,K1779)=1,COUNTIF(K$2:K$2000,K1779)+(2001-ROW())/100000,""))</f>
        <v/>
      </c>
      <c r="M1779" s="26">
        <f>IF(TRIM(Applications!D1779)="","",TRIM(LEFT(TRIM(Applications!D1779),FIND(",",TRIM(Applications!D1779)&amp;",")-1)))</f>
        <v/>
      </c>
      <c r="N1779" s="26">
        <f>IF(M1779="","",IF(LEN(TRIM(LEFT(TRIM(MID(TRIM(Applications!D1779),FIND(",",TRIM(Applications!D1779)&amp;",")+1,200)),FIND(",",TRIM(MID(TRIM(Applications!D1779),FIND(",",TRIM(Applications!D1779)&amp;",")+1,200))&amp;",")-1)))=2,UPPER(TRIM(LEFT(TRIM(MID(TRIM(Applications!D1779),FIND(",",TRIM(Applications!D1779)&amp;",")+1,200)),FIND(",",TRIM(MID(TRIM(Applications!D1779),FIND(",",TRIM(Applications!D1779)&amp;",")+1,200))&amp;",")-1))),IFERROR(VLOOKUP(LOWER(TRIM(LEFT(TRIM(MID(TRIM(Applications!D1779),FIND(",",TRIM(Applications!D1779)&amp;",")+1,200)),FIND(",",TRIM(MID(TRIM(Applications!D1779),FIND(",",TRIM(Applications!D1779)&amp;",")+1,200))&amp;",")-1))),$U$2:$V$67,2,FALSE),"")))</f>
        <v/>
      </c>
      <c r="O1779" s="26">
        <f>IF(M1779="","",IF(N1779="",M1779,M1779&amp;", "&amp;N1779))</f>
        <v/>
      </c>
      <c r="P1779" s="26">
        <f>IF(O1779="","",IF(COUNTIF(O$2:O1779,O1779)=1,COUNTIF(O$2:O$2000,O1779)+(2001-ROW())/100000,""))</f>
        <v/>
      </c>
    </row>
    <row r="1780">
      <c r="A1780" s="26">
        <f>IF(AND(ISNUMBER(Applications!A1780),ISNUMBER(Applications!M1780),OR(UPPER(TRIM(Applications!I1780))="INTERVIEWING",UPPER(TRIM(Applications!I1780))="REJECTED",UPPER(TRIM(Applications!I1780))="OFFER")),IF(Applications!M1780&gt;=Applications!A1780,Applications!M1780-Applications!A1780,""),"")</f>
        <v/>
      </c>
      <c r="B1780" s="26">
        <f>IF(AND(D1780=1,ISNUMBER(Applications!A1780)),WEEKDAY(Applications!A1780),"")</f>
        <v/>
      </c>
      <c r="C1780" s="27">
        <f>IF(AND(D1780=1,ISNUMBER(Applications!A1780)),Applications!A1780-WEEKDAY(Applications!A1780,3),"")</f>
        <v/>
      </c>
      <c r="D1780" s="26">
        <f>IF(OR(UPPER(TRIM(Applications!I1780))="APPLIED",UPPER(TRIM(Applications!I1780))="INTERVIEWING",UPPER(TRIM(Applications!I1780))="REJECTED",UPPER(TRIM(Applications!I1780))="OFFER"),1,0)</f>
        <v/>
      </c>
      <c r="E1780" s="26">
        <f>IF(AND(ISNUMBER(Applications!M1780),OR(N(Applications!O1780)&gt;0,UPPER(TRIM(Applications!I1780))="INTERVIEWING",UPPER(TRIM(Applications!I1780))="OFFER")),Applications!M1780-WEEKDAY(Applications!M1780,3),"")</f>
        <v/>
      </c>
      <c r="F1780" s="26">
        <f>IF(AND(UPPER(TRIM(Applications!I1780))="SKIPPED",ISNUMBER(Applications!A1780)),Applications!A1780-WEEKDAY(Applications!A1780,3),"")</f>
        <v/>
      </c>
      <c r="G1780" s="26">
        <f>IF(AND(UPPER(TRIM(Applications!I1780))="BOOKMARKED",ISNUMBER(Applications!A1780)),Applications!A1780-WEEKDAY(Applications!A1780,3),"")</f>
        <v/>
      </c>
      <c r="H1780" s="26">
        <f>IF(AND(UPPER(TRIM(Applications!I1780))="NOT APPLIED",ISNUMBER(Applications!A1780)),Applications!A1780-WEEKDAY(Applications!A1780,3),"")</f>
        <v/>
      </c>
      <c r="I1780" s="26">
        <f>IF(AND(UPPER(TRIM(Applications!I1780))="REJECTED",ISNUMBER(Applications!M1780)),Applications!M1780-WEEKDAY(Applications!M1780,3),"")</f>
        <v/>
      </c>
      <c r="J1780" s="26">
        <f>IF(AND(UPPER(TRIM(Applications!I1780))="OFFER",ISNUMBER(Applications!M1780)),Applications!M1780-WEEKDAY(Applications!M1780,3),"")</f>
        <v/>
      </c>
      <c r="K1780" s="26">
        <f>IF(TRIM(Applications!J1780)="","",IFERROR(LOOKUP(2,1/ISNUMBER(SEARCH($R$2:$R$25,Applications!J1780)),$S$2:$S$25),""))</f>
        <v/>
      </c>
      <c r="L1780" s="26">
        <f>IF(K1780="","",IF(COUNTIF(K$2:K1780,K1780)=1,COUNTIF(K$2:K$2000,K1780)+(2001-ROW())/100000,""))</f>
        <v/>
      </c>
      <c r="M1780" s="26">
        <f>IF(TRIM(Applications!D1780)="","",TRIM(LEFT(TRIM(Applications!D1780),FIND(",",TRIM(Applications!D1780)&amp;",")-1)))</f>
        <v/>
      </c>
      <c r="N1780" s="26">
        <f>IF(M1780="","",IF(LEN(TRIM(LEFT(TRIM(MID(TRIM(Applications!D1780),FIND(",",TRIM(Applications!D1780)&amp;",")+1,200)),FIND(",",TRIM(MID(TRIM(Applications!D1780),FIND(",",TRIM(Applications!D1780)&amp;",")+1,200))&amp;",")-1)))=2,UPPER(TRIM(LEFT(TRIM(MID(TRIM(Applications!D1780),FIND(",",TRIM(Applications!D1780)&amp;",")+1,200)),FIND(",",TRIM(MID(TRIM(Applications!D1780),FIND(",",TRIM(Applications!D1780)&amp;",")+1,200))&amp;",")-1))),IFERROR(VLOOKUP(LOWER(TRIM(LEFT(TRIM(MID(TRIM(Applications!D1780),FIND(",",TRIM(Applications!D1780)&amp;",")+1,200)),FIND(",",TRIM(MID(TRIM(Applications!D1780),FIND(",",TRIM(Applications!D1780)&amp;",")+1,200))&amp;",")-1))),$U$2:$V$67,2,FALSE),"")))</f>
        <v/>
      </c>
      <c r="O1780" s="26">
        <f>IF(M1780="","",IF(N1780="",M1780,M1780&amp;", "&amp;N1780))</f>
        <v/>
      </c>
      <c r="P1780" s="26">
        <f>IF(O1780="","",IF(COUNTIF(O$2:O1780,O1780)=1,COUNTIF(O$2:O$2000,O1780)+(2001-ROW())/100000,""))</f>
        <v/>
      </c>
    </row>
    <row r="1781">
      <c r="A1781" s="26">
        <f>IF(AND(ISNUMBER(Applications!A1781),ISNUMBER(Applications!M1781),OR(UPPER(TRIM(Applications!I1781))="INTERVIEWING",UPPER(TRIM(Applications!I1781))="REJECTED",UPPER(TRIM(Applications!I1781))="OFFER")),IF(Applications!M1781&gt;=Applications!A1781,Applications!M1781-Applications!A1781,""),"")</f>
        <v/>
      </c>
      <c r="B1781" s="26">
        <f>IF(AND(D1781=1,ISNUMBER(Applications!A1781)),WEEKDAY(Applications!A1781),"")</f>
        <v/>
      </c>
      <c r="C1781" s="27">
        <f>IF(AND(D1781=1,ISNUMBER(Applications!A1781)),Applications!A1781-WEEKDAY(Applications!A1781,3),"")</f>
        <v/>
      </c>
      <c r="D1781" s="26">
        <f>IF(OR(UPPER(TRIM(Applications!I1781))="APPLIED",UPPER(TRIM(Applications!I1781))="INTERVIEWING",UPPER(TRIM(Applications!I1781))="REJECTED",UPPER(TRIM(Applications!I1781))="OFFER"),1,0)</f>
        <v/>
      </c>
      <c r="E1781" s="26">
        <f>IF(AND(ISNUMBER(Applications!M1781),OR(N(Applications!O1781)&gt;0,UPPER(TRIM(Applications!I1781))="INTERVIEWING",UPPER(TRIM(Applications!I1781))="OFFER")),Applications!M1781-WEEKDAY(Applications!M1781,3),"")</f>
        <v/>
      </c>
      <c r="F1781" s="26">
        <f>IF(AND(UPPER(TRIM(Applications!I1781))="SKIPPED",ISNUMBER(Applications!A1781)),Applications!A1781-WEEKDAY(Applications!A1781,3),"")</f>
        <v/>
      </c>
      <c r="G1781" s="26">
        <f>IF(AND(UPPER(TRIM(Applications!I1781))="BOOKMARKED",ISNUMBER(Applications!A1781)),Applications!A1781-WEEKDAY(Applications!A1781,3),"")</f>
        <v/>
      </c>
      <c r="H1781" s="26">
        <f>IF(AND(UPPER(TRIM(Applications!I1781))="NOT APPLIED",ISNUMBER(Applications!A1781)),Applications!A1781-WEEKDAY(Applications!A1781,3),"")</f>
        <v/>
      </c>
      <c r="I1781" s="26">
        <f>IF(AND(UPPER(TRIM(Applications!I1781))="REJECTED",ISNUMBER(Applications!M1781)),Applications!M1781-WEEKDAY(Applications!M1781,3),"")</f>
        <v/>
      </c>
      <c r="J1781" s="26">
        <f>IF(AND(UPPER(TRIM(Applications!I1781))="OFFER",ISNUMBER(Applications!M1781)),Applications!M1781-WEEKDAY(Applications!M1781,3),"")</f>
        <v/>
      </c>
      <c r="K1781" s="26">
        <f>IF(TRIM(Applications!J1781)="","",IFERROR(LOOKUP(2,1/ISNUMBER(SEARCH($R$2:$R$25,Applications!J1781)),$S$2:$S$25),""))</f>
        <v/>
      </c>
      <c r="L1781" s="26">
        <f>IF(K1781="","",IF(COUNTIF(K$2:K1781,K1781)=1,COUNTIF(K$2:K$2000,K1781)+(2001-ROW())/100000,""))</f>
        <v/>
      </c>
      <c r="M1781" s="26">
        <f>IF(TRIM(Applications!D1781)="","",TRIM(LEFT(TRIM(Applications!D1781),FIND(",",TRIM(Applications!D1781)&amp;",")-1)))</f>
        <v/>
      </c>
      <c r="N1781" s="26">
        <f>IF(M1781="","",IF(LEN(TRIM(LEFT(TRIM(MID(TRIM(Applications!D1781),FIND(",",TRIM(Applications!D1781)&amp;",")+1,200)),FIND(",",TRIM(MID(TRIM(Applications!D1781),FIND(",",TRIM(Applications!D1781)&amp;",")+1,200))&amp;",")-1)))=2,UPPER(TRIM(LEFT(TRIM(MID(TRIM(Applications!D1781),FIND(",",TRIM(Applications!D1781)&amp;",")+1,200)),FIND(",",TRIM(MID(TRIM(Applications!D1781),FIND(",",TRIM(Applications!D1781)&amp;",")+1,200))&amp;",")-1))),IFERROR(VLOOKUP(LOWER(TRIM(LEFT(TRIM(MID(TRIM(Applications!D1781),FIND(",",TRIM(Applications!D1781)&amp;",")+1,200)),FIND(",",TRIM(MID(TRIM(Applications!D1781),FIND(",",TRIM(Applications!D1781)&amp;",")+1,200))&amp;",")-1))),$U$2:$V$67,2,FALSE),"")))</f>
        <v/>
      </c>
      <c r="O1781" s="26">
        <f>IF(M1781="","",IF(N1781="",M1781,M1781&amp;", "&amp;N1781))</f>
        <v/>
      </c>
      <c r="P1781" s="26">
        <f>IF(O1781="","",IF(COUNTIF(O$2:O1781,O1781)=1,COUNTIF(O$2:O$2000,O1781)+(2001-ROW())/100000,""))</f>
        <v/>
      </c>
    </row>
    <row r="1782">
      <c r="A1782" s="26">
        <f>IF(AND(ISNUMBER(Applications!A1782),ISNUMBER(Applications!M1782),OR(UPPER(TRIM(Applications!I1782))="INTERVIEWING",UPPER(TRIM(Applications!I1782))="REJECTED",UPPER(TRIM(Applications!I1782))="OFFER")),IF(Applications!M1782&gt;=Applications!A1782,Applications!M1782-Applications!A1782,""),"")</f>
        <v/>
      </c>
      <c r="B1782" s="26">
        <f>IF(AND(D1782=1,ISNUMBER(Applications!A1782)),WEEKDAY(Applications!A1782),"")</f>
        <v/>
      </c>
      <c r="C1782" s="27">
        <f>IF(AND(D1782=1,ISNUMBER(Applications!A1782)),Applications!A1782-WEEKDAY(Applications!A1782,3),"")</f>
        <v/>
      </c>
      <c r="D1782" s="26">
        <f>IF(OR(UPPER(TRIM(Applications!I1782))="APPLIED",UPPER(TRIM(Applications!I1782))="INTERVIEWING",UPPER(TRIM(Applications!I1782))="REJECTED",UPPER(TRIM(Applications!I1782))="OFFER"),1,0)</f>
        <v/>
      </c>
      <c r="E1782" s="26">
        <f>IF(AND(ISNUMBER(Applications!M1782),OR(N(Applications!O1782)&gt;0,UPPER(TRIM(Applications!I1782))="INTERVIEWING",UPPER(TRIM(Applications!I1782))="OFFER")),Applications!M1782-WEEKDAY(Applications!M1782,3),"")</f>
        <v/>
      </c>
      <c r="F1782" s="26">
        <f>IF(AND(UPPER(TRIM(Applications!I1782))="SKIPPED",ISNUMBER(Applications!A1782)),Applications!A1782-WEEKDAY(Applications!A1782,3),"")</f>
        <v/>
      </c>
      <c r="G1782" s="26">
        <f>IF(AND(UPPER(TRIM(Applications!I1782))="BOOKMARKED",ISNUMBER(Applications!A1782)),Applications!A1782-WEEKDAY(Applications!A1782,3),"")</f>
        <v/>
      </c>
      <c r="H1782" s="26">
        <f>IF(AND(UPPER(TRIM(Applications!I1782))="NOT APPLIED",ISNUMBER(Applications!A1782)),Applications!A1782-WEEKDAY(Applications!A1782,3),"")</f>
        <v/>
      </c>
      <c r="I1782" s="26">
        <f>IF(AND(UPPER(TRIM(Applications!I1782))="REJECTED",ISNUMBER(Applications!M1782)),Applications!M1782-WEEKDAY(Applications!M1782,3),"")</f>
        <v/>
      </c>
      <c r="J1782" s="26">
        <f>IF(AND(UPPER(TRIM(Applications!I1782))="OFFER",ISNUMBER(Applications!M1782)),Applications!M1782-WEEKDAY(Applications!M1782,3),"")</f>
        <v/>
      </c>
      <c r="K1782" s="26">
        <f>IF(TRIM(Applications!J1782)="","",IFERROR(LOOKUP(2,1/ISNUMBER(SEARCH($R$2:$R$25,Applications!J1782)),$S$2:$S$25),""))</f>
        <v/>
      </c>
      <c r="L1782" s="26">
        <f>IF(K1782="","",IF(COUNTIF(K$2:K1782,K1782)=1,COUNTIF(K$2:K$2000,K1782)+(2001-ROW())/100000,""))</f>
        <v/>
      </c>
      <c r="M1782" s="26">
        <f>IF(TRIM(Applications!D1782)="","",TRIM(LEFT(TRIM(Applications!D1782),FIND(",",TRIM(Applications!D1782)&amp;",")-1)))</f>
        <v/>
      </c>
      <c r="N1782" s="26">
        <f>IF(M1782="","",IF(LEN(TRIM(LEFT(TRIM(MID(TRIM(Applications!D1782),FIND(",",TRIM(Applications!D1782)&amp;",")+1,200)),FIND(",",TRIM(MID(TRIM(Applications!D1782),FIND(",",TRIM(Applications!D1782)&amp;",")+1,200))&amp;",")-1)))=2,UPPER(TRIM(LEFT(TRIM(MID(TRIM(Applications!D1782),FIND(",",TRIM(Applications!D1782)&amp;",")+1,200)),FIND(",",TRIM(MID(TRIM(Applications!D1782),FIND(",",TRIM(Applications!D1782)&amp;",")+1,200))&amp;",")-1))),IFERROR(VLOOKUP(LOWER(TRIM(LEFT(TRIM(MID(TRIM(Applications!D1782),FIND(",",TRIM(Applications!D1782)&amp;",")+1,200)),FIND(",",TRIM(MID(TRIM(Applications!D1782),FIND(",",TRIM(Applications!D1782)&amp;",")+1,200))&amp;",")-1))),$U$2:$V$67,2,FALSE),"")))</f>
        <v/>
      </c>
      <c r="O1782" s="26">
        <f>IF(M1782="","",IF(N1782="",M1782,M1782&amp;", "&amp;N1782))</f>
        <v/>
      </c>
      <c r="P1782" s="26">
        <f>IF(O1782="","",IF(COUNTIF(O$2:O1782,O1782)=1,COUNTIF(O$2:O$2000,O1782)+(2001-ROW())/100000,""))</f>
        <v/>
      </c>
    </row>
    <row r="1783">
      <c r="A1783" s="26">
        <f>IF(AND(ISNUMBER(Applications!A1783),ISNUMBER(Applications!M1783),OR(UPPER(TRIM(Applications!I1783))="INTERVIEWING",UPPER(TRIM(Applications!I1783))="REJECTED",UPPER(TRIM(Applications!I1783))="OFFER")),IF(Applications!M1783&gt;=Applications!A1783,Applications!M1783-Applications!A1783,""),"")</f>
        <v/>
      </c>
      <c r="B1783" s="26">
        <f>IF(AND(D1783=1,ISNUMBER(Applications!A1783)),WEEKDAY(Applications!A1783),"")</f>
        <v/>
      </c>
      <c r="C1783" s="27">
        <f>IF(AND(D1783=1,ISNUMBER(Applications!A1783)),Applications!A1783-WEEKDAY(Applications!A1783,3),"")</f>
        <v/>
      </c>
      <c r="D1783" s="26">
        <f>IF(OR(UPPER(TRIM(Applications!I1783))="APPLIED",UPPER(TRIM(Applications!I1783))="INTERVIEWING",UPPER(TRIM(Applications!I1783))="REJECTED",UPPER(TRIM(Applications!I1783))="OFFER"),1,0)</f>
        <v/>
      </c>
      <c r="E1783" s="26">
        <f>IF(AND(ISNUMBER(Applications!M1783),OR(N(Applications!O1783)&gt;0,UPPER(TRIM(Applications!I1783))="INTERVIEWING",UPPER(TRIM(Applications!I1783))="OFFER")),Applications!M1783-WEEKDAY(Applications!M1783,3),"")</f>
        <v/>
      </c>
      <c r="F1783" s="26">
        <f>IF(AND(UPPER(TRIM(Applications!I1783))="SKIPPED",ISNUMBER(Applications!A1783)),Applications!A1783-WEEKDAY(Applications!A1783,3),"")</f>
        <v/>
      </c>
      <c r="G1783" s="26">
        <f>IF(AND(UPPER(TRIM(Applications!I1783))="BOOKMARKED",ISNUMBER(Applications!A1783)),Applications!A1783-WEEKDAY(Applications!A1783,3),"")</f>
        <v/>
      </c>
      <c r="H1783" s="26">
        <f>IF(AND(UPPER(TRIM(Applications!I1783))="NOT APPLIED",ISNUMBER(Applications!A1783)),Applications!A1783-WEEKDAY(Applications!A1783,3),"")</f>
        <v/>
      </c>
      <c r="I1783" s="26">
        <f>IF(AND(UPPER(TRIM(Applications!I1783))="REJECTED",ISNUMBER(Applications!M1783)),Applications!M1783-WEEKDAY(Applications!M1783,3),"")</f>
        <v/>
      </c>
      <c r="J1783" s="26">
        <f>IF(AND(UPPER(TRIM(Applications!I1783))="OFFER",ISNUMBER(Applications!M1783)),Applications!M1783-WEEKDAY(Applications!M1783,3),"")</f>
        <v/>
      </c>
      <c r="K1783" s="26">
        <f>IF(TRIM(Applications!J1783)="","",IFERROR(LOOKUP(2,1/ISNUMBER(SEARCH($R$2:$R$25,Applications!J1783)),$S$2:$S$25),""))</f>
        <v/>
      </c>
      <c r="L1783" s="26">
        <f>IF(K1783="","",IF(COUNTIF(K$2:K1783,K1783)=1,COUNTIF(K$2:K$2000,K1783)+(2001-ROW())/100000,""))</f>
        <v/>
      </c>
      <c r="M1783" s="26">
        <f>IF(TRIM(Applications!D1783)="","",TRIM(LEFT(TRIM(Applications!D1783),FIND(",",TRIM(Applications!D1783)&amp;",")-1)))</f>
        <v/>
      </c>
      <c r="N1783" s="26">
        <f>IF(M1783="","",IF(LEN(TRIM(LEFT(TRIM(MID(TRIM(Applications!D1783),FIND(",",TRIM(Applications!D1783)&amp;",")+1,200)),FIND(",",TRIM(MID(TRIM(Applications!D1783),FIND(",",TRIM(Applications!D1783)&amp;",")+1,200))&amp;",")-1)))=2,UPPER(TRIM(LEFT(TRIM(MID(TRIM(Applications!D1783),FIND(",",TRIM(Applications!D1783)&amp;",")+1,200)),FIND(",",TRIM(MID(TRIM(Applications!D1783),FIND(",",TRIM(Applications!D1783)&amp;",")+1,200))&amp;",")-1))),IFERROR(VLOOKUP(LOWER(TRIM(LEFT(TRIM(MID(TRIM(Applications!D1783),FIND(",",TRIM(Applications!D1783)&amp;",")+1,200)),FIND(",",TRIM(MID(TRIM(Applications!D1783),FIND(",",TRIM(Applications!D1783)&amp;",")+1,200))&amp;",")-1))),$U$2:$V$67,2,FALSE),"")))</f>
        <v/>
      </c>
      <c r="O1783" s="26">
        <f>IF(M1783="","",IF(N1783="",M1783,M1783&amp;", "&amp;N1783))</f>
        <v/>
      </c>
      <c r="P1783" s="26">
        <f>IF(O1783="","",IF(COUNTIF(O$2:O1783,O1783)=1,COUNTIF(O$2:O$2000,O1783)+(2001-ROW())/100000,""))</f>
        <v/>
      </c>
    </row>
    <row r="1784">
      <c r="A1784" s="26">
        <f>IF(AND(ISNUMBER(Applications!A1784),ISNUMBER(Applications!M1784),OR(UPPER(TRIM(Applications!I1784))="INTERVIEWING",UPPER(TRIM(Applications!I1784))="REJECTED",UPPER(TRIM(Applications!I1784))="OFFER")),IF(Applications!M1784&gt;=Applications!A1784,Applications!M1784-Applications!A1784,""),"")</f>
        <v/>
      </c>
      <c r="B1784" s="26">
        <f>IF(AND(D1784=1,ISNUMBER(Applications!A1784)),WEEKDAY(Applications!A1784),"")</f>
        <v/>
      </c>
      <c r="C1784" s="27">
        <f>IF(AND(D1784=1,ISNUMBER(Applications!A1784)),Applications!A1784-WEEKDAY(Applications!A1784,3),"")</f>
        <v/>
      </c>
      <c r="D1784" s="26">
        <f>IF(OR(UPPER(TRIM(Applications!I1784))="APPLIED",UPPER(TRIM(Applications!I1784))="INTERVIEWING",UPPER(TRIM(Applications!I1784))="REJECTED",UPPER(TRIM(Applications!I1784))="OFFER"),1,0)</f>
        <v/>
      </c>
      <c r="E1784" s="26">
        <f>IF(AND(ISNUMBER(Applications!M1784),OR(N(Applications!O1784)&gt;0,UPPER(TRIM(Applications!I1784))="INTERVIEWING",UPPER(TRIM(Applications!I1784))="OFFER")),Applications!M1784-WEEKDAY(Applications!M1784,3),"")</f>
        <v/>
      </c>
      <c r="F1784" s="26">
        <f>IF(AND(UPPER(TRIM(Applications!I1784))="SKIPPED",ISNUMBER(Applications!A1784)),Applications!A1784-WEEKDAY(Applications!A1784,3),"")</f>
        <v/>
      </c>
      <c r="G1784" s="26">
        <f>IF(AND(UPPER(TRIM(Applications!I1784))="BOOKMARKED",ISNUMBER(Applications!A1784)),Applications!A1784-WEEKDAY(Applications!A1784,3),"")</f>
        <v/>
      </c>
      <c r="H1784" s="26">
        <f>IF(AND(UPPER(TRIM(Applications!I1784))="NOT APPLIED",ISNUMBER(Applications!A1784)),Applications!A1784-WEEKDAY(Applications!A1784,3),"")</f>
        <v/>
      </c>
      <c r="I1784" s="26">
        <f>IF(AND(UPPER(TRIM(Applications!I1784))="REJECTED",ISNUMBER(Applications!M1784)),Applications!M1784-WEEKDAY(Applications!M1784,3),"")</f>
        <v/>
      </c>
      <c r="J1784" s="26">
        <f>IF(AND(UPPER(TRIM(Applications!I1784))="OFFER",ISNUMBER(Applications!M1784)),Applications!M1784-WEEKDAY(Applications!M1784,3),"")</f>
        <v/>
      </c>
      <c r="K1784" s="26">
        <f>IF(TRIM(Applications!J1784)="","",IFERROR(LOOKUP(2,1/ISNUMBER(SEARCH($R$2:$R$25,Applications!J1784)),$S$2:$S$25),""))</f>
        <v/>
      </c>
      <c r="L1784" s="26">
        <f>IF(K1784="","",IF(COUNTIF(K$2:K1784,K1784)=1,COUNTIF(K$2:K$2000,K1784)+(2001-ROW())/100000,""))</f>
        <v/>
      </c>
      <c r="M1784" s="26">
        <f>IF(TRIM(Applications!D1784)="","",TRIM(LEFT(TRIM(Applications!D1784),FIND(",",TRIM(Applications!D1784)&amp;",")-1)))</f>
        <v/>
      </c>
      <c r="N1784" s="26">
        <f>IF(M1784="","",IF(LEN(TRIM(LEFT(TRIM(MID(TRIM(Applications!D1784),FIND(",",TRIM(Applications!D1784)&amp;",")+1,200)),FIND(",",TRIM(MID(TRIM(Applications!D1784),FIND(",",TRIM(Applications!D1784)&amp;",")+1,200))&amp;",")-1)))=2,UPPER(TRIM(LEFT(TRIM(MID(TRIM(Applications!D1784),FIND(",",TRIM(Applications!D1784)&amp;",")+1,200)),FIND(",",TRIM(MID(TRIM(Applications!D1784),FIND(",",TRIM(Applications!D1784)&amp;",")+1,200))&amp;",")-1))),IFERROR(VLOOKUP(LOWER(TRIM(LEFT(TRIM(MID(TRIM(Applications!D1784),FIND(",",TRIM(Applications!D1784)&amp;",")+1,200)),FIND(",",TRIM(MID(TRIM(Applications!D1784),FIND(",",TRIM(Applications!D1784)&amp;",")+1,200))&amp;",")-1))),$U$2:$V$67,2,FALSE),"")))</f>
        <v/>
      </c>
      <c r="O1784" s="26">
        <f>IF(M1784="","",IF(N1784="",M1784,M1784&amp;", "&amp;N1784))</f>
        <v/>
      </c>
      <c r="P1784" s="26">
        <f>IF(O1784="","",IF(COUNTIF(O$2:O1784,O1784)=1,COUNTIF(O$2:O$2000,O1784)+(2001-ROW())/100000,""))</f>
        <v/>
      </c>
    </row>
    <row r="1785">
      <c r="A1785" s="26">
        <f>IF(AND(ISNUMBER(Applications!A1785),ISNUMBER(Applications!M1785),OR(UPPER(TRIM(Applications!I1785))="INTERVIEWING",UPPER(TRIM(Applications!I1785))="REJECTED",UPPER(TRIM(Applications!I1785))="OFFER")),IF(Applications!M1785&gt;=Applications!A1785,Applications!M1785-Applications!A1785,""),"")</f>
        <v/>
      </c>
      <c r="B1785" s="26">
        <f>IF(AND(D1785=1,ISNUMBER(Applications!A1785)),WEEKDAY(Applications!A1785),"")</f>
        <v/>
      </c>
      <c r="C1785" s="27">
        <f>IF(AND(D1785=1,ISNUMBER(Applications!A1785)),Applications!A1785-WEEKDAY(Applications!A1785,3),"")</f>
        <v/>
      </c>
      <c r="D1785" s="26">
        <f>IF(OR(UPPER(TRIM(Applications!I1785))="APPLIED",UPPER(TRIM(Applications!I1785))="INTERVIEWING",UPPER(TRIM(Applications!I1785))="REJECTED",UPPER(TRIM(Applications!I1785))="OFFER"),1,0)</f>
        <v/>
      </c>
      <c r="E1785" s="26">
        <f>IF(AND(ISNUMBER(Applications!M1785),OR(N(Applications!O1785)&gt;0,UPPER(TRIM(Applications!I1785))="INTERVIEWING",UPPER(TRIM(Applications!I1785))="OFFER")),Applications!M1785-WEEKDAY(Applications!M1785,3),"")</f>
        <v/>
      </c>
      <c r="F1785" s="26">
        <f>IF(AND(UPPER(TRIM(Applications!I1785))="SKIPPED",ISNUMBER(Applications!A1785)),Applications!A1785-WEEKDAY(Applications!A1785,3),"")</f>
        <v/>
      </c>
      <c r="G1785" s="26">
        <f>IF(AND(UPPER(TRIM(Applications!I1785))="BOOKMARKED",ISNUMBER(Applications!A1785)),Applications!A1785-WEEKDAY(Applications!A1785,3),"")</f>
        <v/>
      </c>
      <c r="H1785" s="26">
        <f>IF(AND(UPPER(TRIM(Applications!I1785))="NOT APPLIED",ISNUMBER(Applications!A1785)),Applications!A1785-WEEKDAY(Applications!A1785,3),"")</f>
        <v/>
      </c>
      <c r="I1785" s="26">
        <f>IF(AND(UPPER(TRIM(Applications!I1785))="REJECTED",ISNUMBER(Applications!M1785)),Applications!M1785-WEEKDAY(Applications!M1785,3),"")</f>
        <v/>
      </c>
      <c r="J1785" s="26">
        <f>IF(AND(UPPER(TRIM(Applications!I1785))="OFFER",ISNUMBER(Applications!M1785)),Applications!M1785-WEEKDAY(Applications!M1785,3),"")</f>
        <v/>
      </c>
      <c r="K1785" s="26">
        <f>IF(TRIM(Applications!J1785)="","",IFERROR(LOOKUP(2,1/ISNUMBER(SEARCH($R$2:$R$25,Applications!J1785)),$S$2:$S$25),""))</f>
        <v/>
      </c>
      <c r="L1785" s="26">
        <f>IF(K1785="","",IF(COUNTIF(K$2:K1785,K1785)=1,COUNTIF(K$2:K$2000,K1785)+(2001-ROW())/100000,""))</f>
        <v/>
      </c>
      <c r="M1785" s="26">
        <f>IF(TRIM(Applications!D1785)="","",TRIM(LEFT(TRIM(Applications!D1785),FIND(",",TRIM(Applications!D1785)&amp;",")-1)))</f>
        <v/>
      </c>
      <c r="N1785" s="26">
        <f>IF(M1785="","",IF(LEN(TRIM(LEFT(TRIM(MID(TRIM(Applications!D1785),FIND(",",TRIM(Applications!D1785)&amp;",")+1,200)),FIND(",",TRIM(MID(TRIM(Applications!D1785),FIND(",",TRIM(Applications!D1785)&amp;",")+1,200))&amp;",")-1)))=2,UPPER(TRIM(LEFT(TRIM(MID(TRIM(Applications!D1785),FIND(",",TRIM(Applications!D1785)&amp;",")+1,200)),FIND(",",TRIM(MID(TRIM(Applications!D1785),FIND(",",TRIM(Applications!D1785)&amp;",")+1,200))&amp;",")-1))),IFERROR(VLOOKUP(LOWER(TRIM(LEFT(TRIM(MID(TRIM(Applications!D1785),FIND(",",TRIM(Applications!D1785)&amp;",")+1,200)),FIND(",",TRIM(MID(TRIM(Applications!D1785),FIND(",",TRIM(Applications!D1785)&amp;",")+1,200))&amp;",")-1))),$U$2:$V$67,2,FALSE),"")))</f>
        <v/>
      </c>
      <c r="O1785" s="26">
        <f>IF(M1785="","",IF(N1785="",M1785,M1785&amp;", "&amp;N1785))</f>
        <v/>
      </c>
      <c r="P1785" s="26">
        <f>IF(O1785="","",IF(COUNTIF(O$2:O1785,O1785)=1,COUNTIF(O$2:O$2000,O1785)+(2001-ROW())/100000,""))</f>
        <v/>
      </c>
    </row>
    <row r="1786">
      <c r="A1786" s="26">
        <f>IF(AND(ISNUMBER(Applications!A1786),ISNUMBER(Applications!M1786),OR(UPPER(TRIM(Applications!I1786))="INTERVIEWING",UPPER(TRIM(Applications!I1786))="REJECTED",UPPER(TRIM(Applications!I1786))="OFFER")),IF(Applications!M1786&gt;=Applications!A1786,Applications!M1786-Applications!A1786,""),"")</f>
        <v/>
      </c>
      <c r="B1786" s="26">
        <f>IF(AND(D1786=1,ISNUMBER(Applications!A1786)),WEEKDAY(Applications!A1786),"")</f>
        <v/>
      </c>
      <c r="C1786" s="27">
        <f>IF(AND(D1786=1,ISNUMBER(Applications!A1786)),Applications!A1786-WEEKDAY(Applications!A1786,3),"")</f>
        <v/>
      </c>
      <c r="D1786" s="26">
        <f>IF(OR(UPPER(TRIM(Applications!I1786))="APPLIED",UPPER(TRIM(Applications!I1786))="INTERVIEWING",UPPER(TRIM(Applications!I1786))="REJECTED",UPPER(TRIM(Applications!I1786))="OFFER"),1,0)</f>
        <v/>
      </c>
      <c r="E1786" s="26">
        <f>IF(AND(ISNUMBER(Applications!M1786),OR(N(Applications!O1786)&gt;0,UPPER(TRIM(Applications!I1786))="INTERVIEWING",UPPER(TRIM(Applications!I1786))="OFFER")),Applications!M1786-WEEKDAY(Applications!M1786,3),"")</f>
        <v/>
      </c>
      <c r="F1786" s="26">
        <f>IF(AND(UPPER(TRIM(Applications!I1786))="SKIPPED",ISNUMBER(Applications!A1786)),Applications!A1786-WEEKDAY(Applications!A1786,3),"")</f>
        <v/>
      </c>
      <c r="G1786" s="26">
        <f>IF(AND(UPPER(TRIM(Applications!I1786))="BOOKMARKED",ISNUMBER(Applications!A1786)),Applications!A1786-WEEKDAY(Applications!A1786,3),"")</f>
        <v/>
      </c>
      <c r="H1786" s="26">
        <f>IF(AND(UPPER(TRIM(Applications!I1786))="NOT APPLIED",ISNUMBER(Applications!A1786)),Applications!A1786-WEEKDAY(Applications!A1786,3),"")</f>
        <v/>
      </c>
      <c r="I1786" s="26">
        <f>IF(AND(UPPER(TRIM(Applications!I1786))="REJECTED",ISNUMBER(Applications!M1786)),Applications!M1786-WEEKDAY(Applications!M1786,3),"")</f>
        <v/>
      </c>
      <c r="J1786" s="26">
        <f>IF(AND(UPPER(TRIM(Applications!I1786))="OFFER",ISNUMBER(Applications!M1786)),Applications!M1786-WEEKDAY(Applications!M1786,3),"")</f>
        <v/>
      </c>
      <c r="K1786" s="26">
        <f>IF(TRIM(Applications!J1786)="","",IFERROR(LOOKUP(2,1/ISNUMBER(SEARCH($R$2:$R$25,Applications!J1786)),$S$2:$S$25),""))</f>
        <v/>
      </c>
      <c r="L1786" s="26">
        <f>IF(K1786="","",IF(COUNTIF(K$2:K1786,K1786)=1,COUNTIF(K$2:K$2000,K1786)+(2001-ROW())/100000,""))</f>
        <v/>
      </c>
      <c r="M1786" s="26">
        <f>IF(TRIM(Applications!D1786)="","",TRIM(LEFT(TRIM(Applications!D1786),FIND(",",TRIM(Applications!D1786)&amp;",")-1)))</f>
        <v/>
      </c>
      <c r="N1786" s="26">
        <f>IF(M1786="","",IF(LEN(TRIM(LEFT(TRIM(MID(TRIM(Applications!D1786),FIND(",",TRIM(Applications!D1786)&amp;",")+1,200)),FIND(",",TRIM(MID(TRIM(Applications!D1786),FIND(",",TRIM(Applications!D1786)&amp;",")+1,200))&amp;",")-1)))=2,UPPER(TRIM(LEFT(TRIM(MID(TRIM(Applications!D1786),FIND(",",TRIM(Applications!D1786)&amp;",")+1,200)),FIND(",",TRIM(MID(TRIM(Applications!D1786),FIND(",",TRIM(Applications!D1786)&amp;",")+1,200))&amp;",")-1))),IFERROR(VLOOKUP(LOWER(TRIM(LEFT(TRIM(MID(TRIM(Applications!D1786),FIND(",",TRIM(Applications!D1786)&amp;",")+1,200)),FIND(",",TRIM(MID(TRIM(Applications!D1786),FIND(",",TRIM(Applications!D1786)&amp;",")+1,200))&amp;",")-1))),$U$2:$V$67,2,FALSE),"")))</f>
        <v/>
      </c>
      <c r="O1786" s="26">
        <f>IF(M1786="","",IF(N1786="",M1786,M1786&amp;", "&amp;N1786))</f>
        <v/>
      </c>
      <c r="P1786" s="26">
        <f>IF(O1786="","",IF(COUNTIF(O$2:O1786,O1786)=1,COUNTIF(O$2:O$2000,O1786)+(2001-ROW())/100000,""))</f>
        <v/>
      </c>
    </row>
    <row r="1787">
      <c r="A1787" s="26">
        <f>IF(AND(ISNUMBER(Applications!A1787),ISNUMBER(Applications!M1787),OR(UPPER(TRIM(Applications!I1787))="INTERVIEWING",UPPER(TRIM(Applications!I1787))="REJECTED",UPPER(TRIM(Applications!I1787))="OFFER")),IF(Applications!M1787&gt;=Applications!A1787,Applications!M1787-Applications!A1787,""),"")</f>
        <v/>
      </c>
      <c r="B1787" s="26">
        <f>IF(AND(D1787=1,ISNUMBER(Applications!A1787)),WEEKDAY(Applications!A1787),"")</f>
        <v/>
      </c>
      <c r="C1787" s="27">
        <f>IF(AND(D1787=1,ISNUMBER(Applications!A1787)),Applications!A1787-WEEKDAY(Applications!A1787,3),"")</f>
        <v/>
      </c>
      <c r="D1787" s="26">
        <f>IF(OR(UPPER(TRIM(Applications!I1787))="APPLIED",UPPER(TRIM(Applications!I1787))="INTERVIEWING",UPPER(TRIM(Applications!I1787))="REJECTED",UPPER(TRIM(Applications!I1787))="OFFER"),1,0)</f>
        <v/>
      </c>
      <c r="E1787" s="26">
        <f>IF(AND(ISNUMBER(Applications!M1787),OR(N(Applications!O1787)&gt;0,UPPER(TRIM(Applications!I1787))="INTERVIEWING",UPPER(TRIM(Applications!I1787))="OFFER")),Applications!M1787-WEEKDAY(Applications!M1787,3),"")</f>
        <v/>
      </c>
      <c r="F1787" s="26">
        <f>IF(AND(UPPER(TRIM(Applications!I1787))="SKIPPED",ISNUMBER(Applications!A1787)),Applications!A1787-WEEKDAY(Applications!A1787,3),"")</f>
        <v/>
      </c>
      <c r="G1787" s="26">
        <f>IF(AND(UPPER(TRIM(Applications!I1787))="BOOKMARKED",ISNUMBER(Applications!A1787)),Applications!A1787-WEEKDAY(Applications!A1787,3),"")</f>
        <v/>
      </c>
      <c r="H1787" s="26">
        <f>IF(AND(UPPER(TRIM(Applications!I1787))="NOT APPLIED",ISNUMBER(Applications!A1787)),Applications!A1787-WEEKDAY(Applications!A1787,3),"")</f>
        <v/>
      </c>
      <c r="I1787" s="26">
        <f>IF(AND(UPPER(TRIM(Applications!I1787))="REJECTED",ISNUMBER(Applications!M1787)),Applications!M1787-WEEKDAY(Applications!M1787,3),"")</f>
        <v/>
      </c>
      <c r="J1787" s="26">
        <f>IF(AND(UPPER(TRIM(Applications!I1787))="OFFER",ISNUMBER(Applications!M1787)),Applications!M1787-WEEKDAY(Applications!M1787,3),"")</f>
        <v/>
      </c>
      <c r="K1787" s="26">
        <f>IF(TRIM(Applications!J1787)="","",IFERROR(LOOKUP(2,1/ISNUMBER(SEARCH($R$2:$R$25,Applications!J1787)),$S$2:$S$25),""))</f>
        <v/>
      </c>
      <c r="L1787" s="26">
        <f>IF(K1787="","",IF(COUNTIF(K$2:K1787,K1787)=1,COUNTIF(K$2:K$2000,K1787)+(2001-ROW())/100000,""))</f>
        <v/>
      </c>
      <c r="M1787" s="26">
        <f>IF(TRIM(Applications!D1787)="","",TRIM(LEFT(TRIM(Applications!D1787),FIND(",",TRIM(Applications!D1787)&amp;",")-1)))</f>
        <v/>
      </c>
      <c r="N1787" s="26">
        <f>IF(M1787="","",IF(LEN(TRIM(LEFT(TRIM(MID(TRIM(Applications!D1787),FIND(",",TRIM(Applications!D1787)&amp;",")+1,200)),FIND(",",TRIM(MID(TRIM(Applications!D1787),FIND(",",TRIM(Applications!D1787)&amp;",")+1,200))&amp;",")-1)))=2,UPPER(TRIM(LEFT(TRIM(MID(TRIM(Applications!D1787),FIND(",",TRIM(Applications!D1787)&amp;",")+1,200)),FIND(",",TRIM(MID(TRIM(Applications!D1787),FIND(",",TRIM(Applications!D1787)&amp;",")+1,200))&amp;",")-1))),IFERROR(VLOOKUP(LOWER(TRIM(LEFT(TRIM(MID(TRIM(Applications!D1787),FIND(",",TRIM(Applications!D1787)&amp;",")+1,200)),FIND(",",TRIM(MID(TRIM(Applications!D1787),FIND(",",TRIM(Applications!D1787)&amp;",")+1,200))&amp;",")-1))),$U$2:$V$67,2,FALSE),"")))</f>
        <v/>
      </c>
      <c r="O1787" s="26">
        <f>IF(M1787="","",IF(N1787="",M1787,M1787&amp;", "&amp;N1787))</f>
        <v/>
      </c>
      <c r="P1787" s="26">
        <f>IF(O1787="","",IF(COUNTIF(O$2:O1787,O1787)=1,COUNTIF(O$2:O$2000,O1787)+(2001-ROW())/100000,""))</f>
        <v/>
      </c>
    </row>
    <row r="1788">
      <c r="A1788" s="26">
        <f>IF(AND(ISNUMBER(Applications!A1788),ISNUMBER(Applications!M1788),OR(UPPER(TRIM(Applications!I1788))="INTERVIEWING",UPPER(TRIM(Applications!I1788))="REJECTED",UPPER(TRIM(Applications!I1788))="OFFER")),IF(Applications!M1788&gt;=Applications!A1788,Applications!M1788-Applications!A1788,""),"")</f>
        <v/>
      </c>
      <c r="B1788" s="26">
        <f>IF(AND(D1788=1,ISNUMBER(Applications!A1788)),WEEKDAY(Applications!A1788),"")</f>
        <v/>
      </c>
      <c r="C1788" s="27">
        <f>IF(AND(D1788=1,ISNUMBER(Applications!A1788)),Applications!A1788-WEEKDAY(Applications!A1788,3),"")</f>
        <v/>
      </c>
      <c r="D1788" s="26">
        <f>IF(OR(UPPER(TRIM(Applications!I1788))="APPLIED",UPPER(TRIM(Applications!I1788))="INTERVIEWING",UPPER(TRIM(Applications!I1788))="REJECTED",UPPER(TRIM(Applications!I1788))="OFFER"),1,0)</f>
        <v/>
      </c>
      <c r="E1788" s="26">
        <f>IF(AND(ISNUMBER(Applications!M1788),OR(N(Applications!O1788)&gt;0,UPPER(TRIM(Applications!I1788))="INTERVIEWING",UPPER(TRIM(Applications!I1788))="OFFER")),Applications!M1788-WEEKDAY(Applications!M1788,3),"")</f>
        <v/>
      </c>
      <c r="F1788" s="26">
        <f>IF(AND(UPPER(TRIM(Applications!I1788))="SKIPPED",ISNUMBER(Applications!A1788)),Applications!A1788-WEEKDAY(Applications!A1788,3),"")</f>
        <v/>
      </c>
      <c r="G1788" s="26">
        <f>IF(AND(UPPER(TRIM(Applications!I1788))="BOOKMARKED",ISNUMBER(Applications!A1788)),Applications!A1788-WEEKDAY(Applications!A1788,3),"")</f>
        <v/>
      </c>
      <c r="H1788" s="26">
        <f>IF(AND(UPPER(TRIM(Applications!I1788))="NOT APPLIED",ISNUMBER(Applications!A1788)),Applications!A1788-WEEKDAY(Applications!A1788,3),"")</f>
        <v/>
      </c>
      <c r="I1788" s="26">
        <f>IF(AND(UPPER(TRIM(Applications!I1788))="REJECTED",ISNUMBER(Applications!M1788)),Applications!M1788-WEEKDAY(Applications!M1788,3),"")</f>
        <v/>
      </c>
      <c r="J1788" s="26">
        <f>IF(AND(UPPER(TRIM(Applications!I1788))="OFFER",ISNUMBER(Applications!M1788)),Applications!M1788-WEEKDAY(Applications!M1788,3),"")</f>
        <v/>
      </c>
      <c r="K1788" s="26">
        <f>IF(TRIM(Applications!J1788)="","",IFERROR(LOOKUP(2,1/ISNUMBER(SEARCH($R$2:$R$25,Applications!J1788)),$S$2:$S$25),""))</f>
        <v/>
      </c>
      <c r="L1788" s="26">
        <f>IF(K1788="","",IF(COUNTIF(K$2:K1788,K1788)=1,COUNTIF(K$2:K$2000,K1788)+(2001-ROW())/100000,""))</f>
        <v/>
      </c>
      <c r="M1788" s="26">
        <f>IF(TRIM(Applications!D1788)="","",TRIM(LEFT(TRIM(Applications!D1788),FIND(",",TRIM(Applications!D1788)&amp;",")-1)))</f>
        <v/>
      </c>
      <c r="N1788" s="26">
        <f>IF(M1788="","",IF(LEN(TRIM(LEFT(TRIM(MID(TRIM(Applications!D1788),FIND(",",TRIM(Applications!D1788)&amp;",")+1,200)),FIND(",",TRIM(MID(TRIM(Applications!D1788),FIND(",",TRIM(Applications!D1788)&amp;",")+1,200))&amp;",")-1)))=2,UPPER(TRIM(LEFT(TRIM(MID(TRIM(Applications!D1788),FIND(",",TRIM(Applications!D1788)&amp;",")+1,200)),FIND(",",TRIM(MID(TRIM(Applications!D1788),FIND(",",TRIM(Applications!D1788)&amp;",")+1,200))&amp;",")-1))),IFERROR(VLOOKUP(LOWER(TRIM(LEFT(TRIM(MID(TRIM(Applications!D1788),FIND(",",TRIM(Applications!D1788)&amp;",")+1,200)),FIND(",",TRIM(MID(TRIM(Applications!D1788),FIND(",",TRIM(Applications!D1788)&amp;",")+1,200))&amp;",")-1))),$U$2:$V$67,2,FALSE),"")))</f>
        <v/>
      </c>
      <c r="O1788" s="26">
        <f>IF(M1788="","",IF(N1788="",M1788,M1788&amp;", "&amp;N1788))</f>
        <v/>
      </c>
      <c r="P1788" s="26">
        <f>IF(O1788="","",IF(COUNTIF(O$2:O1788,O1788)=1,COUNTIF(O$2:O$2000,O1788)+(2001-ROW())/100000,""))</f>
        <v/>
      </c>
    </row>
    <row r="1789">
      <c r="A1789" s="26">
        <f>IF(AND(ISNUMBER(Applications!A1789),ISNUMBER(Applications!M1789),OR(UPPER(TRIM(Applications!I1789))="INTERVIEWING",UPPER(TRIM(Applications!I1789))="REJECTED",UPPER(TRIM(Applications!I1789))="OFFER")),IF(Applications!M1789&gt;=Applications!A1789,Applications!M1789-Applications!A1789,""),"")</f>
        <v/>
      </c>
      <c r="B1789" s="26">
        <f>IF(AND(D1789=1,ISNUMBER(Applications!A1789)),WEEKDAY(Applications!A1789),"")</f>
        <v/>
      </c>
      <c r="C1789" s="27">
        <f>IF(AND(D1789=1,ISNUMBER(Applications!A1789)),Applications!A1789-WEEKDAY(Applications!A1789,3),"")</f>
        <v/>
      </c>
      <c r="D1789" s="26">
        <f>IF(OR(UPPER(TRIM(Applications!I1789))="APPLIED",UPPER(TRIM(Applications!I1789))="INTERVIEWING",UPPER(TRIM(Applications!I1789))="REJECTED",UPPER(TRIM(Applications!I1789))="OFFER"),1,0)</f>
        <v/>
      </c>
      <c r="E1789" s="26">
        <f>IF(AND(ISNUMBER(Applications!M1789),OR(N(Applications!O1789)&gt;0,UPPER(TRIM(Applications!I1789))="INTERVIEWING",UPPER(TRIM(Applications!I1789))="OFFER")),Applications!M1789-WEEKDAY(Applications!M1789,3),"")</f>
        <v/>
      </c>
      <c r="F1789" s="26">
        <f>IF(AND(UPPER(TRIM(Applications!I1789))="SKIPPED",ISNUMBER(Applications!A1789)),Applications!A1789-WEEKDAY(Applications!A1789,3),"")</f>
        <v/>
      </c>
      <c r="G1789" s="26">
        <f>IF(AND(UPPER(TRIM(Applications!I1789))="BOOKMARKED",ISNUMBER(Applications!A1789)),Applications!A1789-WEEKDAY(Applications!A1789,3),"")</f>
        <v/>
      </c>
      <c r="H1789" s="26">
        <f>IF(AND(UPPER(TRIM(Applications!I1789))="NOT APPLIED",ISNUMBER(Applications!A1789)),Applications!A1789-WEEKDAY(Applications!A1789,3),"")</f>
        <v/>
      </c>
      <c r="I1789" s="26">
        <f>IF(AND(UPPER(TRIM(Applications!I1789))="REJECTED",ISNUMBER(Applications!M1789)),Applications!M1789-WEEKDAY(Applications!M1789,3),"")</f>
        <v/>
      </c>
      <c r="J1789" s="26">
        <f>IF(AND(UPPER(TRIM(Applications!I1789))="OFFER",ISNUMBER(Applications!M1789)),Applications!M1789-WEEKDAY(Applications!M1789,3),"")</f>
        <v/>
      </c>
      <c r="K1789" s="26">
        <f>IF(TRIM(Applications!J1789)="","",IFERROR(LOOKUP(2,1/ISNUMBER(SEARCH($R$2:$R$25,Applications!J1789)),$S$2:$S$25),""))</f>
        <v/>
      </c>
      <c r="L1789" s="26">
        <f>IF(K1789="","",IF(COUNTIF(K$2:K1789,K1789)=1,COUNTIF(K$2:K$2000,K1789)+(2001-ROW())/100000,""))</f>
        <v/>
      </c>
      <c r="M1789" s="26">
        <f>IF(TRIM(Applications!D1789)="","",TRIM(LEFT(TRIM(Applications!D1789),FIND(",",TRIM(Applications!D1789)&amp;",")-1)))</f>
        <v/>
      </c>
      <c r="N1789" s="26">
        <f>IF(M1789="","",IF(LEN(TRIM(LEFT(TRIM(MID(TRIM(Applications!D1789),FIND(",",TRIM(Applications!D1789)&amp;",")+1,200)),FIND(",",TRIM(MID(TRIM(Applications!D1789),FIND(",",TRIM(Applications!D1789)&amp;",")+1,200))&amp;",")-1)))=2,UPPER(TRIM(LEFT(TRIM(MID(TRIM(Applications!D1789),FIND(",",TRIM(Applications!D1789)&amp;",")+1,200)),FIND(",",TRIM(MID(TRIM(Applications!D1789),FIND(",",TRIM(Applications!D1789)&amp;",")+1,200))&amp;",")-1))),IFERROR(VLOOKUP(LOWER(TRIM(LEFT(TRIM(MID(TRIM(Applications!D1789),FIND(",",TRIM(Applications!D1789)&amp;",")+1,200)),FIND(",",TRIM(MID(TRIM(Applications!D1789),FIND(",",TRIM(Applications!D1789)&amp;",")+1,200))&amp;",")-1))),$U$2:$V$67,2,FALSE),"")))</f>
        <v/>
      </c>
      <c r="O1789" s="26">
        <f>IF(M1789="","",IF(N1789="",M1789,M1789&amp;", "&amp;N1789))</f>
        <v/>
      </c>
      <c r="P1789" s="26">
        <f>IF(O1789="","",IF(COUNTIF(O$2:O1789,O1789)=1,COUNTIF(O$2:O$2000,O1789)+(2001-ROW())/100000,""))</f>
        <v/>
      </c>
    </row>
    <row r="1790">
      <c r="A1790" s="26">
        <f>IF(AND(ISNUMBER(Applications!A1790),ISNUMBER(Applications!M1790),OR(UPPER(TRIM(Applications!I1790))="INTERVIEWING",UPPER(TRIM(Applications!I1790))="REJECTED",UPPER(TRIM(Applications!I1790))="OFFER")),IF(Applications!M1790&gt;=Applications!A1790,Applications!M1790-Applications!A1790,""),"")</f>
        <v/>
      </c>
      <c r="B1790" s="26">
        <f>IF(AND(D1790=1,ISNUMBER(Applications!A1790)),WEEKDAY(Applications!A1790),"")</f>
        <v/>
      </c>
      <c r="C1790" s="27">
        <f>IF(AND(D1790=1,ISNUMBER(Applications!A1790)),Applications!A1790-WEEKDAY(Applications!A1790,3),"")</f>
        <v/>
      </c>
      <c r="D1790" s="26">
        <f>IF(OR(UPPER(TRIM(Applications!I1790))="APPLIED",UPPER(TRIM(Applications!I1790))="INTERVIEWING",UPPER(TRIM(Applications!I1790))="REJECTED",UPPER(TRIM(Applications!I1790))="OFFER"),1,0)</f>
        <v/>
      </c>
      <c r="E1790" s="26">
        <f>IF(AND(ISNUMBER(Applications!M1790),OR(N(Applications!O1790)&gt;0,UPPER(TRIM(Applications!I1790))="INTERVIEWING",UPPER(TRIM(Applications!I1790))="OFFER")),Applications!M1790-WEEKDAY(Applications!M1790,3),"")</f>
        <v/>
      </c>
      <c r="F1790" s="26">
        <f>IF(AND(UPPER(TRIM(Applications!I1790))="SKIPPED",ISNUMBER(Applications!A1790)),Applications!A1790-WEEKDAY(Applications!A1790,3),"")</f>
        <v/>
      </c>
      <c r="G1790" s="26">
        <f>IF(AND(UPPER(TRIM(Applications!I1790))="BOOKMARKED",ISNUMBER(Applications!A1790)),Applications!A1790-WEEKDAY(Applications!A1790,3),"")</f>
        <v/>
      </c>
      <c r="H1790" s="26">
        <f>IF(AND(UPPER(TRIM(Applications!I1790))="NOT APPLIED",ISNUMBER(Applications!A1790)),Applications!A1790-WEEKDAY(Applications!A1790,3),"")</f>
        <v/>
      </c>
      <c r="I1790" s="26">
        <f>IF(AND(UPPER(TRIM(Applications!I1790))="REJECTED",ISNUMBER(Applications!M1790)),Applications!M1790-WEEKDAY(Applications!M1790,3),"")</f>
        <v/>
      </c>
      <c r="J1790" s="26">
        <f>IF(AND(UPPER(TRIM(Applications!I1790))="OFFER",ISNUMBER(Applications!M1790)),Applications!M1790-WEEKDAY(Applications!M1790,3),"")</f>
        <v/>
      </c>
      <c r="K1790" s="26">
        <f>IF(TRIM(Applications!J1790)="","",IFERROR(LOOKUP(2,1/ISNUMBER(SEARCH($R$2:$R$25,Applications!J1790)),$S$2:$S$25),""))</f>
        <v/>
      </c>
      <c r="L1790" s="26">
        <f>IF(K1790="","",IF(COUNTIF(K$2:K1790,K1790)=1,COUNTIF(K$2:K$2000,K1790)+(2001-ROW())/100000,""))</f>
        <v/>
      </c>
      <c r="M1790" s="26">
        <f>IF(TRIM(Applications!D1790)="","",TRIM(LEFT(TRIM(Applications!D1790),FIND(",",TRIM(Applications!D1790)&amp;",")-1)))</f>
        <v/>
      </c>
      <c r="N1790" s="26">
        <f>IF(M1790="","",IF(LEN(TRIM(LEFT(TRIM(MID(TRIM(Applications!D1790),FIND(",",TRIM(Applications!D1790)&amp;",")+1,200)),FIND(",",TRIM(MID(TRIM(Applications!D1790),FIND(",",TRIM(Applications!D1790)&amp;",")+1,200))&amp;",")-1)))=2,UPPER(TRIM(LEFT(TRIM(MID(TRIM(Applications!D1790),FIND(",",TRIM(Applications!D1790)&amp;",")+1,200)),FIND(",",TRIM(MID(TRIM(Applications!D1790),FIND(",",TRIM(Applications!D1790)&amp;",")+1,200))&amp;",")-1))),IFERROR(VLOOKUP(LOWER(TRIM(LEFT(TRIM(MID(TRIM(Applications!D1790),FIND(",",TRIM(Applications!D1790)&amp;",")+1,200)),FIND(",",TRIM(MID(TRIM(Applications!D1790),FIND(",",TRIM(Applications!D1790)&amp;",")+1,200))&amp;",")-1))),$U$2:$V$67,2,FALSE),"")))</f>
        <v/>
      </c>
      <c r="O1790" s="26">
        <f>IF(M1790="","",IF(N1790="",M1790,M1790&amp;", "&amp;N1790))</f>
        <v/>
      </c>
      <c r="P1790" s="26">
        <f>IF(O1790="","",IF(COUNTIF(O$2:O1790,O1790)=1,COUNTIF(O$2:O$2000,O1790)+(2001-ROW())/100000,""))</f>
        <v/>
      </c>
    </row>
    <row r="1791">
      <c r="A1791" s="26">
        <f>IF(AND(ISNUMBER(Applications!A1791),ISNUMBER(Applications!M1791),OR(UPPER(TRIM(Applications!I1791))="INTERVIEWING",UPPER(TRIM(Applications!I1791))="REJECTED",UPPER(TRIM(Applications!I1791))="OFFER")),IF(Applications!M1791&gt;=Applications!A1791,Applications!M1791-Applications!A1791,""),"")</f>
        <v/>
      </c>
      <c r="B1791" s="26">
        <f>IF(AND(D1791=1,ISNUMBER(Applications!A1791)),WEEKDAY(Applications!A1791),"")</f>
        <v/>
      </c>
      <c r="C1791" s="27">
        <f>IF(AND(D1791=1,ISNUMBER(Applications!A1791)),Applications!A1791-WEEKDAY(Applications!A1791,3),"")</f>
        <v/>
      </c>
      <c r="D1791" s="26">
        <f>IF(OR(UPPER(TRIM(Applications!I1791))="APPLIED",UPPER(TRIM(Applications!I1791))="INTERVIEWING",UPPER(TRIM(Applications!I1791))="REJECTED",UPPER(TRIM(Applications!I1791))="OFFER"),1,0)</f>
        <v/>
      </c>
      <c r="E1791" s="26">
        <f>IF(AND(ISNUMBER(Applications!M1791),OR(N(Applications!O1791)&gt;0,UPPER(TRIM(Applications!I1791))="INTERVIEWING",UPPER(TRIM(Applications!I1791))="OFFER")),Applications!M1791-WEEKDAY(Applications!M1791,3),"")</f>
        <v/>
      </c>
      <c r="F1791" s="26">
        <f>IF(AND(UPPER(TRIM(Applications!I1791))="SKIPPED",ISNUMBER(Applications!A1791)),Applications!A1791-WEEKDAY(Applications!A1791,3),"")</f>
        <v/>
      </c>
      <c r="G1791" s="26">
        <f>IF(AND(UPPER(TRIM(Applications!I1791))="BOOKMARKED",ISNUMBER(Applications!A1791)),Applications!A1791-WEEKDAY(Applications!A1791,3),"")</f>
        <v/>
      </c>
      <c r="H1791" s="26">
        <f>IF(AND(UPPER(TRIM(Applications!I1791))="NOT APPLIED",ISNUMBER(Applications!A1791)),Applications!A1791-WEEKDAY(Applications!A1791,3),"")</f>
        <v/>
      </c>
      <c r="I1791" s="26">
        <f>IF(AND(UPPER(TRIM(Applications!I1791))="REJECTED",ISNUMBER(Applications!M1791)),Applications!M1791-WEEKDAY(Applications!M1791,3),"")</f>
        <v/>
      </c>
      <c r="J1791" s="26">
        <f>IF(AND(UPPER(TRIM(Applications!I1791))="OFFER",ISNUMBER(Applications!M1791)),Applications!M1791-WEEKDAY(Applications!M1791,3),"")</f>
        <v/>
      </c>
      <c r="K1791" s="26">
        <f>IF(TRIM(Applications!J1791)="","",IFERROR(LOOKUP(2,1/ISNUMBER(SEARCH($R$2:$R$25,Applications!J1791)),$S$2:$S$25),""))</f>
        <v/>
      </c>
      <c r="L1791" s="26">
        <f>IF(K1791="","",IF(COUNTIF(K$2:K1791,K1791)=1,COUNTIF(K$2:K$2000,K1791)+(2001-ROW())/100000,""))</f>
        <v/>
      </c>
      <c r="M1791" s="26">
        <f>IF(TRIM(Applications!D1791)="","",TRIM(LEFT(TRIM(Applications!D1791),FIND(",",TRIM(Applications!D1791)&amp;",")-1)))</f>
        <v/>
      </c>
      <c r="N1791" s="26">
        <f>IF(M1791="","",IF(LEN(TRIM(LEFT(TRIM(MID(TRIM(Applications!D1791),FIND(",",TRIM(Applications!D1791)&amp;",")+1,200)),FIND(",",TRIM(MID(TRIM(Applications!D1791),FIND(",",TRIM(Applications!D1791)&amp;",")+1,200))&amp;",")-1)))=2,UPPER(TRIM(LEFT(TRIM(MID(TRIM(Applications!D1791),FIND(",",TRIM(Applications!D1791)&amp;",")+1,200)),FIND(",",TRIM(MID(TRIM(Applications!D1791),FIND(",",TRIM(Applications!D1791)&amp;",")+1,200))&amp;",")-1))),IFERROR(VLOOKUP(LOWER(TRIM(LEFT(TRIM(MID(TRIM(Applications!D1791),FIND(",",TRIM(Applications!D1791)&amp;",")+1,200)),FIND(",",TRIM(MID(TRIM(Applications!D1791),FIND(",",TRIM(Applications!D1791)&amp;",")+1,200))&amp;",")-1))),$U$2:$V$67,2,FALSE),"")))</f>
        <v/>
      </c>
      <c r="O1791" s="26">
        <f>IF(M1791="","",IF(N1791="",M1791,M1791&amp;", "&amp;N1791))</f>
        <v/>
      </c>
      <c r="P1791" s="26">
        <f>IF(O1791="","",IF(COUNTIF(O$2:O1791,O1791)=1,COUNTIF(O$2:O$2000,O1791)+(2001-ROW())/100000,""))</f>
        <v/>
      </c>
    </row>
    <row r="1792">
      <c r="A1792" s="26">
        <f>IF(AND(ISNUMBER(Applications!A1792),ISNUMBER(Applications!M1792),OR(UPPER(TRIM(Applications!I1792))="INTERVIEWING",UPPER(TRIM(Applications!I1792))="REJECTED",UPPER(TRIM(Applications!I1792))="OFFER")),IF(Applications!M1792&gt;=Applications!A1792,Applications!M1792-Applications!A1792,""),"")</f>
        <v/>
      </c>
      <c r="B1792" s="26">
        <f>IF(AND(D1792=1,ISNUMBER(Applications!A1792)),WEEKDAY(Applications!A1792),"")</f>
        <v/>
      </c>
      <c r="C1792" s="27">
        <f>IF(AND(D1792=1,ISNUMBER(Applications!A1792)),Applications!A1792-WEEKDAY(Applications!A1792,3),"")</f>
        <v/>
      </c>
      <c r="D1792" s="26">
        <f>IF(OR(UPPER(TRIM(Applications!I1792))="APPLIED",UPPER(TRIM(Applications!I1792))="INTERVIEWING",UPPER(TRIM(Applications!I1792))="REJECTED",UPPER(TRIM(Applications!I1792))="OFFER"),1,0)</f>
        <v/>
      </c>
      <c r="E1792" s="26">
        <f>IF(AND(ISNUMBER(Applications!M1792),OR(N(Applications!O1792)&gt;0,UPPER(TRIM(Applications!I1792))="INTERVIEWING",UPPER(TRIM(Applications!I1792))="OFFER")),Applications!M1792-WEEKDAY(Applications!M1792,3),"")</f>
        <v/>
      </c>
      <c r="F1792" s="26">
        <f>IF(AND(UPPER(TRIM(Applications!I1792))="SKIPPED",ISNUMBER(Applications!A1792)),Applications!A1792-WEEKDAY(Applications!A1792,3),"")</f>
        <v/>
      </c>
      <c r="G1792" s="26">
        <f>IF(AND(UPPER(TRIM(Applications!I1792))="BOOKMARKED",ISNUMBER(Applications!A1792)),Applications!A1792-WEEKDAY(Applications!A1792,3),"")</f>
        <v/>
      </c>
      <c r="H1792" s="26">
        <f>IF(AND(UPPER(TRIM(Applications!I1792))="NOT APPLIED",ISNUMBER(Applications!A1792)),Applications!A1792-WEEKDAY(Applications!A1792,3),"")</f>
        <v/>
      </c>
      <c r="I1792" s="26">
        <f>IF(AND(UPPER(TRIM(Applications!I1792))="REJECTED",ISNUMBER(Applications!M1792)),Applications!M1792-WEEKDAY(Applications!M1792,3),"")</f>
        <v/>
      </c>
      <c r="J1792" s="26">
        <f>IF(AND(UPPER(TRIM(Applications!I1792))="OFFER",ISNUMBER(Applications!M1792)),Applications!M1792-WEEKDAY(Applications!M1792,3),"")</f>
        <v/>
      </c>
      <c r="K1792" s="26">
        <f>IF(TRIM(Applications!J1792)="","",IFERROR(LOOKUP(2,1/ISNUMBER(SEARCH($R$2:$R$25,Applications!J1792)),$S$2:$S$25),""))</f>
        <v/>
      </c>
      <c r="L1792" s="26">
        <f>IF(K1792="","",IF(COUNTIF(K$2:K1792,K1792)=1,COUNTIF(K$2:K$2000,K1792)+(2001-ROW())/100000,""))</f>
        <v/>
      </c>
      <c r="M1792" s="26">
        <f>IF(TRIM(Applications!D1792)="","",TRIM(LEFT(TRIM(Applications!D1792),FIND(",",TRIM(Applications!D1792)&amp;",")-1)))</f>
        <v/>
      </c>
      <c r="N1792" s="26">
        <f>IF(M1792="","",IF(LEN(TRIM(LEFT(TRIM(MID(TRIM(Applications!D1792),FIND(",",TRIM(Applications!D1792)&amp;",")+1,200)),FIND(",",TRIM(MID(TRIM(Applications!D1792),FIND(",",TRIM(Applications!D1792)&amp;",")+1,200))&amp;",")-1)))=2,UPPER(TRIM(LEFT(TRIM(MID(TRIM(Applications!D1792),FIND(",",TRIM(Applications!D1792)&amp;",")+1,200)),FIND(",",TRIM(MID(TRIM(Applications!D1792),FIND(",",TRIM(Applications!D1792)&amp;",")+1,200))&amp;",")-1))),IFERROR(VLOOKUP(LOWER(TRIM(LEFT(TRIM(MID(TRIM(Applications!D1792),FIND(",",TRIM(Applications!D1792)&amp;",")+1,200)),FIND(",",TRIM(MID(TRIM(Applications!D1792),FIND(",",TRIM(Applications!D1792)&amp;",")+1,200))&amp;",")-1))),$U$2:$V$67,2,FALSE),"")))</f>
        <v/>
      </c>
      <c r="O1792" s="26">
        <f>IF(M1792="","",IF(N1792="",M1792,M1792&amp;", "&amp;N1792))</f>
        <v/>
      </c>
      <c r="P1792" s="26">
        <f>IF(O1792="","",IF(COUNTIF(O$2:O1792,O1792)=1,COUNTIF(O$2:O$2000,O1792)+(2001-ROW())/100000,""))</f>
        <v/>
      </c>
    </row>
    <row r="1793">
      <c r="A1793" s="26">
        <f>IF(AND(ISNUMBER(Applications!A1793),ISNUMBER(Applications!M1793),OR(UPPER(TRIM(Applications!I1793))="INTERVIEWING",UPPER(TRIM(Applications!I1793))="REJECTED",UPPER(TRIM(Applications!I1793))="OFFER")),IF(Applications!M1793&gt;=Applications!A1793,Applications!M1793-Applications!A1793,""),"")</f>
        <v/>
      </c>
      <c r="B1793" s="26">
        <f>IF(AND(D1793=1,ISNUMBER(Applications!A1793)),WEEKDAY(Applications!A1793),"")</f>
        <v/>
      </c>
      <c r="C1793" s="27">
        <f>IF(AND(D1793=1,ISNUMBER(Applications!A1793)),Applications!A1793-WEEKDAY(Applications!A1793,3),"")</f>
        <v/>
      </c>
      <c r="D1793" s="26">
        <f>IF(OR(UPPER(TRIM(Applications!I1793))="APPLIED",UPPER(TRIM(Applications!I1793))="INTERVIEWING",UPPER(TRIM(Applications!I1793))="REJECTED",UPPER(TRIM(Applications!I1793))="OFFER"),1,0)</f>
        <v/>
      </c>
      <c r="E1793" s="26">
        <f>IF(AND(ISNUMBER(Applications!M1793),OR(N(Applications!O1793)&gt;0,UPPER(TRIM(Applications!I1793))="INTERVIEWING",UPPER(TRIM(Applications!I1793))="OFFER")),Applications!M1793-WEEKDAY(Applications!M1793,3),"")</f>
        <v/>
      </c>
      <c r="F1793" s="26">
        <f>IF(AND(UPPER(TRIM(Applications!I1793))="SKIPPED",ISNUMBER(Applications!A1793)),Applications!A1793-WEEKDAY(Applications!A1793,3),"")</f>
        <v/>
      </c>
      <c r="G1793" s="26">
        <f>IF(AND(UPPER(TRIM(Applications!I1793))="BOOKMARKED",ISNUMBER(Applications!A1793)),Applications!A1793-WEEKDAY(Applications!A1793,3),"")</f>
        <v/>
      </c>
      <c r="H1793" s="26">
        <f>IF(AND(UPPER(TRIM(Applications!I1793))="NOT APPLIED",ISNUMBER(Applications!A1793)),Applications!A1793-WEEKDAY(Applications!A1793,3),"")</f>
        <v/>
      </c>
      <c r="I1793" s="26">
        <f>IF(AND(UPPER(TRIM(Applications!I1793))="REJECTED",ISNUMBER(Applications!M1793)),Applications!M1793-WEEKDAY(Applications!M1793,3),"")</f>
        <v/>
      </c>
      <c r="J1793" s="26">
        <f>IF(AND(UPPER(TRIM(Applications!I1793))="OFFER",ISNUMBER(Applications!M1793)),Applications!M1793-WEEKDAY(Applications!M1793,3),"")</f>
        <v/>
      </c>
      <c r="K1793" s="26">
        <f>IF(TRIM(Applications!J1793)="","",IFERROR(LOOKUP(2,1/ISNUMBER(SEARCH($R$2:$R$25,Applications!J1793)),$S$2:$S$25),""))</f>
        <v/>
      </c>
      <c r="L1793" s="26">
        <f>IF(K1793="","",IF(COUNTIF(K$2:K1793,K1793)=1,COUNTIF(K$2:K$2000,K1793)+(2001-ROW())/100000,""))</f>
        <v/>
      </c>
      <c r="M1793" s="26">
        <f>IF(TRIM(Applications!D1793)="","",TRIM(LEFT(TRIM(Applications!D1793),FIND(",",TRIM(Applications!D1793)&amp;",")-1)))</f>
        <v/>
      </c>
      <c r="N1793" s="26">
        <f>IF(M1793="","",IF(LEN(TRIM(LEFT(TRIM(MID(TRIM(Applications!D1793),FIND(",",TRIM(Applications!D1793)&amp;",")+1,200)),FIND(",",TRIM(MID(TRIM(Applications!D1793),FIND(",",TRIM(Applications!D1793)&amp;",")+1,200))&amp;",")-1)))=2,UPPER(TRIM(LEFT(TRIM(MID(TRIM(Applications!D1793),FIND(",",TRIM(Applications!D1793)&amp;",")+1,200)),FIND(",",TRIM(MID(TRIM(Applications!D1793),FIND(",",TRIM(Applications!D1793)&amp;",")+1,200))&amp;",")-1))),IFERROR(VLOOKUP(LOWER(TRIM(LEFT(TRIM(MID(TRIM(Applications!D1793),FIND(",",TRIM(Applications!D1793)&amp;",")+1,200)),FIND(",",TRIM(MID(TRIM(Applications!D1793),FIND(",",TRIM(Applications!D1793)&amp;",")+1,200))&amp;",")-1))),$U$2:$V$67,2,FALSE),"")))</f>
        <v/>
      </c>
      <c r="O1793" s="26">
        <f>IF(M1793="","",IF(N1793="",M1793,M1793&amp;", "&amp;N1793))</f>
        <v/>
      </c>
      <c r="P1793" s="26">
        <f>IF(O1793="","",IF(COUNTIF(O$2:O1793,O1793)=1,COUNTIF(O$2:O$2000,O1793)+(2001-ROW())/100000,""))</f>
        <v/>
      </c>
    </row>
    <row r="1794">
      <c r="A1794" s="26">
        <f>IF(AND(ISNUMBER(Applications!A1794),ISNUMBER(Applications!M1794),OR(UPPER(TRIM(Applications!I1794))="INTERVIEWING",UPPER(TRIM(Applications!I1794))="REJECTED",UPPER(TRIM(Applications!I1794))="OFFER")),IF(Applications!M1794&gt;=Applications!A1794,Applications!M1794-Applications!A1794,""),"")</f>
        <v/>
      </c>
      <c r="B1794" s="26">
        <f>IF(AND(D1794=1,ISNUMBER(Applications!A1794)),WEEKDAY(Applications!A1794),"")</f>
        <v/>
      </c>
      <c r="C1794" s="27">
        <f>IF(AND(D1794=1,ISNUMBER(Applications!A1794)),Applications!A1794-WEEKDAY(Applications!A1794,3),"")</f>
        <v/>
      </c>
      <c r="D1794" s="26">
        <f>IF(OR(UPPER(TRIM(Applications!I1794))="APPLIED",UPPER(TRIM(Applications!I1794))="INTERVIEWING",UPPER(TRIM(Applications!I1794))="REJECTED",UPPER(TRIM(Applications!I1794))="OFFER"),1,0)</f>
        <v/>
      </c>
      <c r="E1794" s="26">
        <f>IF(AND(ISNUMBER(Applications!M1794),OR(N(Applications!O1794)&gt;0,UPPER(TRIM(Applications!I1794))="INTERVIEWING",UPPER(TRIM(Applications!I1794))="OFFER")),Applications!M1794-WEEKDAY(Applications!M1794,3),"")</f>
        <v/>
      </c>
      <c r="F1794" s="26">
        <f>IF(AND(UPPER(TRIM(Applications!I1794))="SKIPPED",ISNUMBER(Applications!A1794)),Applications!A1794-WEEKDAY(Applications!A1794,3),"")</f>
        <v/>
      </c>
      <c r="G1794" s="26">
        <f>IF(AND(UPPER(TRIM(Applications!I1794))="BOOKMARKED",ISNUMBER(Applications!A1794)),Applications!A1794-WEEKDAY(Applications!A1794,3),"")</f>
        <v/>
      </c>
      <c r="H1794" s="26">
        <f>IF(AND(UPPER(TRIM(Applications!I1794))="NOT APPLIED",ISNUMBER(Applications!A1794)),Applications!A1794-WEEKDAY(Applications!A1794,3),"")</f>
        <v/>
      </c>
      <c r="I1794" s="26">
        <f>IF(AND(UPPER(TRIM(Applications!I1794))="REJECTED",ISNUMBER(Applications!M1794)),Applications!M1794-WEEKDAY(Applications!M1794,3),"")</f>
        <v/>
      </c>
      <c r="J1794" s="26">
        <f>IF(AND(UPPER(TRIM(Applications!I1794))="OFFER",ISNUMBER(Applications!M1794)),Applications!M1794-WEEKDAY(Applications!M1794,3),"")</f>
        <v/>
      </c>
      <c r="K1794" s="26">
        <f>IF(TRIM(Applications!J1794)="","",IFERROR(LOOKUP(2,1/ISNUMBER(SEARCH($R$2:$R$25,Applications!J1794)),$S$2:$S$25),""))</f>
        <v/>
      </c>
      <c r="L1794" s="26">
        <f>IF(K1794="","",IF(COUNTIF(K$2:K1794,K1794)=1,COUNTIF(K$2:K$2000,K1794)+(2001-ROW())/100000,""))</f>
        <v/>
      </c>
      <c r="M1794" s="26">
        <f>IF(TRIM(Applications!D1794)="","",TRIM(LEFT(TRIM(Applications!D1794),FIND(",",TRIM(Applications!D1794)&amp;",")-1)))</f>
        <v/>
      </c>
      <c r="N1794" s="26">
        <f>IF(M1794="","",IF(LEN(TRIM(LEFT(TRIM(MID(TRIM(Applications!D1794),FIND(",",TRIM(Applications!D1794)&amp;",")+1,200)),FIND(",",TRIM(MID(TRIM(Applications!D1794),FIND(",",TRIM(Applications!D1794)&amp;",")+1,200))&amp;",")-1)))=2,UPPER(TRIM(LEFT(TRIM(MID(TRIM(Applications!D1794),FIND(",",TRIM(Applications!D1794)&amp;",")+1,200)),FIND(",",TRIM(MID(TRIM(Applications!D1794),FIND(",",TRIM(Applications!D1794)&amp;",")+1,200))&amp;",")-1))),IFERROR(VLOOKUP(LOWER(TRIM(LEFT(TRIM(MID(TRIM(Applications!D1794),FIND(",",TRIM(Applications!D1794)&amp;",")+1,200)),FIND(",",TRIM(MID(TRIM(Applications!D1794),FIND(",",TRIM(Applications!D1794)&amp;",")+1,200))&amp;",")-1))),$U$2:$V$67,2,FALSE),"")))</f>
        <v/>
      </c>
      <c r="O1794" s="26">
        <f>IF(M1794="","",IF(N1794="",M1794,M1794&amp;", "&amp;N1794))</f>
        <v/>
      </c>
      <c r="P1794" s="26">
        <f>IF(O1794="","",IF(COUNTIF(O$2:O1794,O1794)=1,COUNTIF(O$2:O$2000,O1794)+(2001-ROW())/100000,""))</f>
        <v/>
      </c>
    </row>
    <row r="1795">
      <c r="A1795" s="26">
        <f>IF(AND(ISNUMBER(Applications!A1795),ISNUMBER(Applications!M1795),OR(UPPER(TRIM(Applications!I1795))="INTERVIEWING",UPPER(TRIM(Applications!I1795))="REJECTED",UPPER(TRIM(Applications!I1795))="OFFER")),IF(Applications!M1795&gt;=Applications!A1795,Applications!M1795-Applications!A1795,""),"")</f>
        <v/>
      </c>
      <c r="B1795" s="26">
        <f>IF(AND(D1795=1,ISNUMBER(Applications!A1795)),WEEKDAY(Applications!A1795),"")</f>
        <v/>
      </c>
      <c r="C1795" s="27">
        <f>IF(AND(D1795=1,ISNUMBER(Applications!A1795)),Applications!A1795-WEEKDAY(Applications!A1795,3),"")</f>
        <v/>
      </c>
      <c r="D1795" s="26">
        <f>IF(OR(UPPER(TRIM(Applications!I1795))="APPLIED",UPPER(TRIM(Applications!I1795))="INTERVIEWING",UPPER(TRIM(Applications!I1795))="REJECTED",UPPER(TRIM(Applications!I1795))="OFFER"),1,0)</f>
        <v/>
      </c>
      <c r="E1795" s="26">
        <f>IF(AND(ISNUMBER(Applications!M1795),OR(N(Applications!O1795)&gt;0,UPPER(TRIM(Applications!I1795))="INTERVIEWING",UPPER(TRIM(Applications!I1795))="OFFER")),Applications!M1795-WEEKDAY(Applications!M1795,3),"")</f>
        <v/>
      </c>
      <c r="F1795" s="26">
        <f>IF(AND(UPPER(TRIM(Applications!I1795))="SKIPPED",ISNUMBER(Applications!A1795)),Applications!A1795-WEEKDAY(Applications!A1795,3),"")</f>
        <v/>
      </c>
      <c r="G1795" s="26">
        <f>IF(AND(UPPER(TRIM(Applications!I1795))="BOOKMARKED",ISNUMBER(Applications!A1795)),Applications!A1795-WEEKDAY(Applications!A1795,3),"")</f>
        <v/>
      </c>
      <c r="H1795" s="26">
        <f>IF(AND(UPPER(TRIM(Applications!I1795))="NOT APPLIED",ISNUMBER(Applications!A1795)),Applications!A1795-WEEKDAY(Applications!A1795,3),"")</f>
        <v/>
      </c>
      <c r="I1795" s="26">
        <f>IF(AND(UPPER(TRIM(Applications!I1795))="REJECTED",ISNUMBER(Applications!M1795)),Applications!M1795-WEEKDAY(Applications!M1795,3),"")</f>
        <v/>
      </c>
      <c r="J1795" s="26">
        <f>IF(AND(UPPER(TRIM(Applications!I1795))="OFFER",ISNUMBER(Applications!M1795)),Applications!M1795-WEEKDAY(Applications!M1795,3),"")</f>
        <v/>
      </c>
      <c r="K1795" s="26">
        <f>IF(TRIM(Applications!J1795)="","",IFERROR(LOOKUP(2,1/ISNUMBER(SEARCH($R$2:$R$25,Applications!J1795)),$S$2:$S$25),""))</f>
        <v/>
      </c>
      <c r="L1795" s="26">
        <f>IF(K1795="","",IF(COUNTIF(K$2:K1795,K1795)=1,COUNTIF(K$2:K$2000,K1795)+(2001-ROW())/100000,""))</f>
        <v/>
      </c>
      <c r="M1795" s="26">
        <f>IF(TRIM(Applications!D1795)="","",TRIM(LEFT(TRIM(Applications!D1795),FIND(",",TRIM(Applications!D1795)&amp;",")-1)))</f>
        <v/>
      </c>
      <c r="N1795" s="26">
        <f>IF(M1795="","",IF(LEN(TRIM(LEFT(TRIM(MID(TRIM(Applications!D1795),FIND(",",TRIM(Applications!D1795)&amp;",")+1,200)),FIND(",",TRIM(MID(TRIM(Applications!D1795),FIND(",",TRIM(Applications!D1795)&amp;",")+1,200))&amp;",")-1)))=2,UPPER(TRIM(LEFT(TRIM(MID(TRIM(Applications!D1795),FIND(",",TRIM(Applications!D1795)&amp;",")+1,200)),FIND(",",TRIM(MID(TRIM(Applications!D1795),FIND(",",TRIM(Applications!D1795)&amp;",")+1,200))&amp;",")-1))),IFERROR(VLOOKUP(LOWER(TRIM(LEFT(TRIM(MID(TRIM(Applications!D1795),FIND(",",TRIM(Applications!D1795)&amp;",")+1,200)),FIND(",",TRIM(MID(TRIM(Applications!D1795),FIND(",",TRIM(Applications!D1795)&amp;",")+1,200))&amp;",")-1))),$U$2:$V$67,2,FALSE),"")))</f>
        <v/>
      </c>
      <c r="O1795" s="26">
        <f>IF(M1795="","",IF(N1795="",M1795,M1795&amp;", "&amp;N1795))</f>
        <v/>
      </c>
      <c r="P1795" s="26">
        <f>IF(O1795="","",IF(COUNTIF(O$2:O1795,O1795)=1,COUNTIF(O$2:O$2000,O1795)+(2001-ROW())/100000,""))</f>
        <v/>
      </c>
    </row>
    <row r="1796">
      <c r="A1796" s="26">
        <f>IF(AND(ISNUMBER(Applications!A1796),ISNUMBER(Applications!M1796),OR(UPPER(TRIM(Applications!I1796))="INTERVIEWING",UPPER(TRIM(Applications!I1796))="REJECTED",UPPER(TRIM(Applications!I1796))="OFFER")),IF(Applications!M1796&gt;=Applications!A1796,Applications!M1796-Applications!A1796,""),"")</f>
        <v/>
      </c>
      <c r="B1796" s="26">
        <f>IF(AND(D1796=1,ISNUMBER(Applications!A1796)),WEEKDAY(Applications!A1796),"")</f>
        <v/>
      </c>
      <c r="C1796" s="27">
        <f>IF(AND(D1796=1,ISNUMBER(Applications!A1796)),Applications!A1796-WEEKDAY(Applications!A1796,3),"")</f>
        <v/>
      </c>
      <c r="D1796" s="26">
        <f>IF(OR(UPPER(TRIM(Applications!I1796))="APPLIED",UPPER(TRIM(Applications!I1796))="INTERVIEWING",UPPER(TRIM(Applications!I1796))="REJECTED",UPPER(TRIM(Applications!I1796))="OFFER"),1,0)</f>
        <v/>
      </c>
      <c r="E1796" s="26">
        <f>IF(AND(ISNUMBER(Applications!M1796),OR(N(Applications!O1796)&gt;0,UPPER(TRIM(Applications!I1796))="INTERVIEWING",UPPER(TRIM(Applications!I1796))="OFFER")),Applications!M1796-WEEKDAY(Applications!M1796,3),"")</f>
        <v/>
      </c>
      <c r="F1796" s="26">
        <f>IF(AND(UPPER(TRIM(Applications!I1796))="SKIPPED",ISNUMBER(Applications!A1796)),Applications!A1796-WEEKDAY(Applications!A1796,3),"")</f>
        <v/>
      </c>
      <c r="G1796" s="26">
        <f>IF(AND(UPPER(TRIM(Applications!I1796))="BOOKMARKED",ISNUMBER(Applications!A1796)),Applications!A1796-WEEKDAY(Applications!A1796,3),"")</f>
        <v/>
      </c>
      <c r="H1796" s="26">
        <f>IF(AND(UPPER(TRIM(Applications!I1796))="NOT APPLIED",ISNUMBER(Applications!A1796)),Applications!A1796-WEEKDAY(Applications!A1796,3),"")</f>
        <v/>
      </c>
      <c r="I1796" s="26">
        <f>IF(AND(UPPER(TRIM(Applications!I1796))="REJECTED",ISNUMBER(Applications!M1796)),Applications!M1796-WEEKDAY(Applications!M1796,3),"")</f>
        <v/>
      </c>
      <c r="J1796" s="26">
        <f>IF(AND(UPPER(TRIM(Applications!I1796))="OFFER",ISNUMBER(Applications!M1796)),Applications!M1796-WEEKDAY(Applications!M1796,3),"")</f>
        <v/>
      </c>
      <c r="K1796" s="26">
        <f>IF(TRIM(Applications!J1796)="","",IFERROR(LOOKUP(2,1/ISNUMBER(SEARCH($R$2:$R$25,Applications!J1796)),$S$2:$S$25),""))</f>
        <v/>
      </c>
      <c r="L1796" s="26">
        <f>IF(K1796="","",IF(COUNTIF(K$2:K1796,K1796)=1,COUNTIF(K$2:K$2000,K1796)+(2001-ROW())/100000,""))</f>
        <v/>
      </c>
      <c r="M1796" s="26">
        <f>IF(TRIM(Applications!D1796)="","",TRIM(LEFT(TRIM(Applications!D1796),FIND(",",TRIM(Applications!D1796)&amp;",")-1)))</f>
        <v/>
      </c>
      <c r="N1796" s="26">
        <f>IF(M1796="","",IF(LEN(TRIM(LEFT(TRIM(MID(TRIM(Applications!D1796),FIND(",",TRIM(Applications!D1796)&amp;",")+1,200)),FIND(",",TRIM(MID(TRIM(Applications!D1796),FIND(",",TRIM(Applications!D1796)&amp;",")+1,200))&amp;",")-1)))=2,UPPER(TRIM(LEFT(TRIM(MID(TRIM(Applications!D1796),FIND(",",TRIM(Applications!D1796)&amp;",")+1,200)),FIND(",",TRIM(MID(TRIM(Applications!D1796),FIND(",",TRIM(Applications!D1796)&amp;",")+1,200))&amp;",")-1))),IFERROR(VLOOKUP(LOWER(TRIM(LEFT(TRIM(MID(TRIM(Applications!D1796),FIND(",",TRIM(Applications!D1796)&amp;",")+1,200)),FIND(",",TRIM(MID(TRIM(Applications!D1796),FIND(",",TRIM(Applications!D1796)&amp;",")+1,200))&amp;",")-1))),$U$2:$V$67,2,FALSE),"")))</f>
        <v/>
      </c>
      <c r="O1796" s="26">
        <f>IF(M1796="","",IF(N1796="",M1796,M1796&amp;", "&amp;N1796))</f>
        <v/>
      </c>
      <c r="P1796" s="26">
        <f>IF(O1796="","",IF(COUNTIF(O$2:O1796,O1796)=1,COUNTIF(O$2:O$2000,O1796)+(2001-ROW())/100000,""))</f>
        <v/>
      </c>
    </row>
    <row r="1797">
      <c r="A1797" s="26">
        <f>IF(AND(ISNUMBER(Applications!A1797),ISNUMBER(Applications!M1797),OR(UPPER(TRIM(Applications!I1797))="INTERVIEWING",UPPER(TRIM(Applications!I1797))="REJECTED",UPPER(TRIM(Applications!I1797))="OFFER")),IF(Applications!M1797&gt;=Applications!A1797,Applications!M1797-Applications!A1797,""),"")</f>
        <v/>
      </c>
      <c r="B1797" s="26">
        <f>IF(AND(D1797=1,ISNUMBER(Applications!A1797)),WEEKDAY(Applications!A1797),"")</f>
        <v/>
      </c>
      <c r="C1797" s="27">
        <f>IF(AND(D1797=1,ISNUMBER(Applications!A1797)),Applications!A1797-WEEKDAY(Applications!A1797,3),"")</f>
        <v/>
      </c>
      <c r="D1797" s="26">
        <f>IF(OR(UPPER(TRIM(Applications!I1797))="APPLIED",UPPER(TRIM(Applications!I1797))="INTERVIEWING",UPPER(TRIM(Applications!I1797))="REJECTED",UPPER(TRIM(Applications!I1797))="OFFER"),1,0)</f>
        <v/>
      </c>
      <c r="E1797" s="26">
        <f>IF(AND(ISNUMBER(Applications!M1797),OR(N(Applications!O1797)&gt;0,UPPER(TRIM(Applications!I1797))="INTERVIEWING",UPPER(TRIM(Applications!I1797))="OFFER")),Applications!M1797-WEEKDAY(Applications!M1797,3),"")</f>
        <v/>
      </c>
      <c r="F1797" s="26">
        <f>IF(AND(UPPER(TRIM(Applications!I1797))="SKIPPED",ISNUMBER(Applications!A1797)),Applications!A1797-WEEKDAY(Applications!A1797,3),"")</f>
        <v/>
      </c>
      <c r="G1797" s="26">
        <f>IF(AND(UPPER(TRIM(Applications!I1797))="BOOKMARKED",ISNUMBER(Applications!A1797)),Applications!A1797-WEEKDAY(Applications!A1797,3),"")</f>
        <v/>
      </c>
      <c r="H1797" s="26">
        <f>IF(AND(UPPER(TRIM(Applications!I1797))="NOT APPLIED",ISNUMBER(Applications!A1797)),Applications!A1797-WEEKDAY(Applications!A1797,3),"")</f>
        <v/>
      </c>
      <c r="I1797" s="26">
        <f>IF(AND(UPPER(TRIM(Applications!I1797))="REJECTED",ISNUMBER(Applications!M1797)),Applications!M1797-WEEKDAY(Applications!M1797,3),"")</f>
        <v/>
      </c>
      <c r="J1797" s="26">
        <f>IF(AND(UPPER(TRIM(Applications!I1797))="OFFER",ISNUMBER(Applications!M1797)),Applications!M1797-WEEKDAY(Applications!M1797,3),"")</f>
        <v/>
      </c>
      <c r="K1797" s="26">
        <f>IF(TRIM(Applications!J1797)="","",IFERROR(LOOKUP(2,1/ISNUMBER(SEARCH($R$2:$R$25,Applications!J1797)),$S$2:$S$25),""))</f>
        <v/>
      </c>
      <c r="L1797" s="26">
        <f>IF(K1797="","",IF(COUNTIF(K$2:K1797,K1797)=1,COUNTIF(K$2:K$2000,K1797)+(2001-ROW())/100000,""))</f>
        <v/>
      </c>
      <c r="M1797" s="26">
        <f>IF(TRIM(Applications!D1797)="","",TRIM(LEFT(TRIM(Applications!D1797),FIND(",",TRIM(Applications!D1797)&amp;",")-1)))</f>
        <v/>
      </c>
      <c r="N1797" s="26">
        <f>IF(M1797="","",IF(LEN(TRIM(LEFT(TRIM(MID(TRIM(Applications!D1797),FIND(",",TRIM(Applications!D1797)&amp;",")+1,200)),FIND(",",TRIM(MID(TRIM(Applications!D1797),FIND(",",TRIM(Applications!D1797)&amp;",")+1,200))&amp;",")-1)))=2,UPPER(TRIM(LEFT(TRIM(MID(TRIM(Applications!D1797),FIND(",",TRIM(Applications!D1797)&amp;",")+1,200)),FIND(",",TRIM(MID(TRIM(Applications!D1797),FIND(",",TRIM(Applications!D1797)&amp;",")+1,200))&amp;",")-1))),IFERROR(VLOOKUP(LOWER(TRIM(LEFT(TRIM(MID(TRIM(Applications!D1797),FIND(",",TRIM(Applications!D1797)&amp;",")+1,200)),FIND(",",TRIM(MID(TRIM(Applications!D1797),FIND(",",TRIM(Applications!D1797)&amp;",")+1,200))&amp;",")-1))),$U$2:$V$67,2,FALSE),"")))</f>
        <v/>
      </c>
      <c r="O1797" s="26">
        <f>IF(M1797="","",IF(N1797="",M1797,M1797&amp;", "&amp;N1797))</f>
        <v/>
      </c>
      <c r="P1797" s="26">
        <f>IF(O1797="","",IF(COUNTIF(O$2:O1797,O1797)=1,COUNTIF(O$2:O$2000,O1797)+(2001-ROW())/100000,""))</f>
        <v/>
      </c>
    </row>
    <row r="1798">
      <c r="A1798" s="26">
        <f>IF(AND(ISNUMBER(Applications!A1798),ISNUMBER(Applications!M1798),OR(UPPER(TRIM(Applications!I1798))="INTERVIEWING",UPPER(TRIM(Applications!I1798))="REJECTED",UPPER(TRIM(Applications!I1798))="OFFER")),IF(Applications!M1798&gt;=Applications!A1798,Applications!M1798-Applications!A1798,""),"")</f>
        <v/>
      </c>
      <c r="B1798" s="26">
        <f>IF(AND(D1798=1,ISNUMBER(Applications!A1798)),WEEKDAY(Applications!A1798),"")</f>
        <v/>
      </c>
      <c r="C1798" s="27">
        <f>IF(AND(D1798=1,ISNUMBER(Applications!A1798)),Applications!A1798-WEEKDAY(Applications!A1798,3),"")</f>
        <v/>
      </c>
      <c r="D1798" s="26">
        <f>IF(OR(UPPER(TRIM(Applications!I1798))="APPLIED",UPPER(TRIM(Applications!I1798))="INTERVIEWING",UPPER(TRIM(Applications!I1798))="REJECTED",UPPER(TRIM(Applications!I1798))="OFFER"),1,0)</f>
        <v/>
      </c>
      <c r="E1798" s="26">
        <f>IF(AND(ISNUMBER(Applications!M1798),OR(N(Applications!O1798)&gt;0,UPPER(TRIM(Applications!I1798))="INTERVIEWING",UPPER(TRIM(Applications!I1798))="OFFER")),Applications!M1798-WEEKDAY(Applications!M1798,3),"")</f>
        <v/>
      </c>
      <c r="F1798" s="26">
        <f>IF(AND(UPPER(TRIM(Applications!I1798))="SKIPPED",ISNUMBER(Applications!A1798)),Applications!A1798-WEEKDAY(Applications!A1798,3),"")</f>
        <v/>
      </c>
      <c r="G1798" s="26">
        <f>IF(AND(UPPER(TRIM(Applications!I1798))="BOOKMARKED",ISNUMBER(Applications!A1798)),Applications!A1798-WEEKDAY(Applications!A1798,3),"")</f>
        <v/>
      </c>
      <c r="H1798" s="26">
        <f>IF(AND(UPPER(TRIM(Applications!I1798))="NOT APPLIED",ISNUMBER(Applications!A1798)),Applications!A1798-WEEKDAY(Applications!A1798,3),"")</f>
        <v/>
      </c>
      <c r="I1798" s="26">
        <f>IF(AND(UPPER(TRIM(Applications!I1798))="REJECTED",ISNUMBER(Applications!M1798)),Applications!M1798-WEEKDAY(Applications!M1798,3),"")</f>
        <v/>
      </c>
      <c r="J1798" s="26">
        <f>IF(AND(UPPER(TRIM(Applications!I1798))="OFFER",ISNUMBER(Applications!M1798)),Applications!M1798-WEEKDAY(Applications!M1798,3),"")</f>
        <v/>
      </c>
      <c r="K1798" s="26">
        <f>IF(TRIM(Applications!J1798)="","",IFERROR(LOOKUP(2,1/ISNUMBER(SEARCH($R$2:$R$25,Applications!J1798)),$S$2:$S$25),""))</f>
        <v/>
      </c>
      <c r="L1798" s="26">
        <f>IF(K1798="","",IF(COUNTIF(K$2:K1798,K1798)=1,COUNTIF(K$2:K$2000,K1798)+(2001-ROW())/100000,""))</f>
        <v/>
      </c>
      <c r="M1798" s="26">
        <f>IF(TRIM(Applications!D1798)="","",TRIM(LEFT(TRIM(Applications!D1798),FIND(",",TRIM(Applications!D1798)&amp;",")-1)))</f>
        <v/>
      </c>
      <c r="N1798" s="26">
        <f>IF(M1798="","",IF(LEN(TRIM(LEFT(TRIM(MID(TRIM(Applications!D1798),FIND(",",TRIM(Applications!D1798)&amp;",")+1,200)),FIND(",",TRIM(MID(TRIM(Applications!D1798),FIND(",",TRIM(Applications!D1798)&amp;",")+1,200))&amp;",")-1)))=2,UPPER(TRIM(LEFT(TRIM(MID(TRIM(Applications!D1798),FIND(",",TRIM(Applications!D1798)&amp;",")+1,200)),FIND(",",TRIM(MID(TRIM(Applications!D1798),FIND(",",TRIM(Applications!D1798)&amp;",")+1,200))&amp;",")-1))),IFERROR(VLOOKUP(LOWER(TRIM(LEFT(TRIM(MID(TRIM(Applications!D1798),FIND(",",TRIM(Applications!D1798)&amp;",")+1,200)),FIND(",",TRIM(MID(TRIM(Applications!D1798),FIND(",",TRIM(Applications!D1798)&amp;",")+1,200))&amp;",")-1))),$U$2:$V$67,2,FALSE),"")))</f>
        <v/>
      </c>
      <c r="O1798" s="26">
        <f>IF(M1798="","",IF(N1798="",M1798,M1798&amp;", "&amp;N1798))</f>
        <v/>
      </c>
      <c r="P1798" s="26">
        <f>IF(O1798="","",IF(COUNTIF(O$2:O1798,O1798)=1,COUNTIF(O$2:O$2000,O1798)+(2001-ROW())/100000,""))</f>
        <v/>
      </c>
    </row>
    <row r="1799">
      <c r="A1799" s="26">
        <f>IF(AND(ISNUMBER(Applications!A1799),ISNUMBER(Applications!M1799),OR(UPPER(TRIM(Applications!I1799))="INTERVIEWING",UPPER(TRIM(Applications!I1799))="REJECTED",UPPER(TRIM(Applications!I1799))="OFFER")),IF(Applications!M1799&gt;=Applications!A1799,Applications!M1799-Applications!A1799,""),"")</f>
        <v/>
      </c>
      <c r="B1799" s="26">
        <f>IF(AND(D1799=1,ISNUMBER(Applications!A1799)),WEEKDAY(Applications!A1799),"")</f>
        <v/>
      </c>
      <c r="C1799" s="27">
        <f>IF(AND(D1799=1,ISNUMBER(Applications!A1799)),Applications!A1799-WEEKDAY(Applications!A1799,3),"")</f>
        <v/>
      </c>
      <c r="D1799" s="26">
        <f>IF(OR(UPPER(TRIM(Applications!I1799))="APPLIED",UPPER(TRIM(Applications!I1799))="INTERVIEWING",UPPER(TRIM(Applications!I1799))="REJECTED",UPPER(TRIM(Applications!I1799))="OFFER"),1,0)</f>
        <v/>
      </c>
      <c r="E1799" s="26">
        <f>IF(AND(ISNUMBER(Applications!M1799),OR(N(Applications!O1799)&gt;0,UPPER(TRIM(Applications!I1799))="INTERVIEWING",UPPER(TRIM(Applications!I1799))="OFFER")),Applications!M1799-WEEKDAY(Applications!M1799,3),"")</f>
        <v/>
      </c>
      <c r="F1799" s="26">
        <f>IF(AND(UPPER(TRIM(Applications!I1799))="SKIPPED",ISNUMBER(Applications!A1799)),Applications!A1799-WEEKDAY(Applications!A1799,3),"")</f>
        <v/>
      </c>
      <c r="G1799" s="26">
        <f>IF(AND(UPPER(TRIM(Applications!I1799))="BOOKMARKED",ISNUMBER(Applications!A1799)),Applications!A1799-WEEKDAY(Applications!A1799,3),"")</f>
        <v/>
      </c>
      <c r="H1799" s="26">
        <f>IF(AND(UPPER(TRIM(Applications!I1799))="NOT APPLIED",ISNUMBER(Applications!A1799)),Applications!A1799-WEEKDAY(Applications!A1799,3),"")</f>
        <v/>
      </c>
      <c r="I1799" s="26">
        <f>IF(AND(UPPER(TRIM(Applications!I1799))="REJECTED",ISNUMBER(Applications!M1799)),Applications!M1799-WEEKDAY(Applications!M1799,3),"")</f>
        <v/>
      </c>
      <c r="J1799" s="26">
        <f>IF(AND(UPPER(TRIM(Applications!I1799))="OFFER",ISNUMBER(Applications!M1799)),Applications!M1799-WEEKDAY(Applications!M1799,3),"")</f>
        <v/>
      </c>
      <c r="K1799" s="26">
        <f>IF(TRIM(Applications!J1799)="","",IFERROR(LOOKUP(2,1/ISNUMBER(SEARCH($R$2:$R$25,Applications!J1799)),$S$2:$S$25),""))</f>
        <v/>
      </c>
      <c r="L1799" s="26">
        <f>IF(K1799="","",IF(COUNTIF(K$2:K1799,K1799)=1,COUNTIF(K$2:K$2000,K1799)+(2001-ROW())/100000,""))</f>
        <v/>
      </c>
      <c r="M1799" s="26">
        <f>IF(TRIM(Applications!D1799)="","",TRIM(LEFT(TRIM(Applications!D1799),FIND(",",TRIM(Applications!D1799)&amp;",")-1)))</f>
        <v/>
      </c>
      <c r="N1799" s="26">
        <f>IF(M1799="","",IF(LEN(TRIM(LEFT(TRIM(MID(TRIM(Applications!D1799),FIND(",",TRIM(Applications!D1799)&amp;",")+1,200)),FIND(",",TRIM(MID(TRIM(Applications!D1799),FIND(",",TRIM(Applications!D1799)&amp;",")+1,200))&amp;",")-1)))=2,UPPER(TRIM(LEFT(TRIM(MID(TRIM(Applications!D1799),FIND(",",TRIM(Applications!D1799)&amp;",")+1,200)),FIND(",",TRIM(MID(TRIM(Applications!D1799),FIND(",",TRIM(Applications!D1799)&amp;",")+1,200))&amp;",")-1))),IFERROR(VLOOKUP(LOWER(TRIM(LEFT(TRIM(MID(TRIM(Applications!D1799),FIND(",",TRIM(Applications!D1799)&amp;",")+1,200)),FIND(",",TRIM(MID(TRIM(Applications!D1799),FIND(",",TRIM(Applications!D1799)&amp;",")+1,200))&amp;",")-1))),$U$2:$V$67,2,FALSE),"")))</f>
        <v/>
      </c>
      <c r="O1799" s="26">
        <f>IF(M1799="","",IF(N1799="",M1799,M1799&amp;", "&amp;N1799))</f>
        <v/>
      </c>
      <c r="P1799" s="26">
        <f>IF(O1799="","",IF(COUNTIF(O$2:O1799,O1799)=1,COUNTIF(O$2:O$2000,O1799)+(2001-ROW())/100000,""))</f>
        <v/>
      </c>
    </row>
    <row r="1800">
      <c r="A1800" s="26">
        <f>IF(AND(ISNUMBER(Applications!A1800),ISNUMBER(Applications!M1800),OR(UPPER(TRIM(Applications!I1800))="INTERVIEWING",UPPER(TRIM(Applications!I1800))="REJECTED",UPPER(TRIM(Applications!I1800))="OFFER")),IF(Applications!M1800&gt;=Applications!A1800,Applications!M1800-Applications!A1800,""),"")</f>
        <v/>
      </c>
      <c r="B1800" s="26">
        <f>IF(AND(D1800=1,ISNUMBER(Applications!A1800)),WEEKDAY(Applications!A1800),"")</f>
        <v/>
      </c>
      <c r="C1800" s="27">
        <f>IF(AND(D1800=1,ISNUMBER(Applications!A1800)),Applications!A1800-WEEKDAY(Applications!A1800,3),"")</f>
        <v/>
      </c>
      <c r="D1800" s="26">
        <f>IF(OR(UPPER(TRIM(Applications!I1800))="APPLIED",UPPER(TRIM(Applications!I1800))="INTERVIEWING",UPPER(TRIM(Applications!I1800))="REJECTED",UPPER(TRIM(Applications!I1800))="OFFER"),1,0)</f>
        <v/>
      </c>
      <c r="E1800" s="26">
        <f>IF(AND(ISNUMBER(Applications!M1800),OR(N(Applications!O1800)&gt;0,UPPER(TRIM(Applications!I1800))="INTERVIEWING",UPPER(TRIM(Applications!I1800))="OFFER")),Applications!M1800-WEEKDAY(Applications!M1800,3),"")</f>
        <v/>
      </c>
      <c r="F1800" s="26">
        <f>IF(AND(UPPER(TRIM(Applications!I1800))="SKIPPED",ISNUMBER(Applications!A1800)),Applications!A1800-WEEKDAY(Applications!A1800,3),"")</f>
        <v/>
      </c>
      <c r="G1800" s="26">
        <f>IF(AND(UPPER(TRIM(Applications!I1800))="BOOKMARKED",ISNUMBER(Applications!A1800)),Applications!A1800-WEEKDAY(Applications!A1800,3),"")</f>
        <v/>
      </c>
      <c r="H1800" s="26">
        <f>IF(AND(UPPER(TRIM(Applications!I1800))="NOT APPLIED",ISNUMBER(Applications!A1800)),Applications!A1800-WEEKDAY(Applications!A1800,3),"")</f>
        <v/>
      </c>
      <c r="I1800" s="26">
        <f>IF(AND(UPPER(TRIM(Applications!I1800))="REJECTED",ISNUMBER(Applications!M1800)),Applications!M1800-WEEKDAY(Applications!M1800,3),"")</f>
        <v/>
      </c>
      <c r="J1800" s="26">
        <f>IF(AND(UPPER(TRIM(Applications!I1800))="OFFER",ISNUMBER(Applications!M1800)),Applications!M1800-WEEKDAY(Applications!M1800,3),"")</f>
        <v/>
      </c>
      <c r="K1800" s="26">
        <f>IF(TRIM(Applications!J1800)="","",IFERROR(LOOKUP(2,1/ISNUMBER(SEARCH($R$2:$R$25,Applications!J1800)),$S$2:$S$25),""))</f>
        <v/>
      </c>
      <c r="L1800" s="26">
        <f>IF(K1800="","",IF(COUNTIF(K$2:K1800,K1800)=1,COUNTIF(K$2:K$2000,K1800)+(2001-ROW())/100000,""))</f>
        <v/>
      </c>
      <c r="M1800" s="26">
        <f>IF(TRIM(Applications!D1800)="","",TRIM(LEFT(TRIM(Applications!D1800),FIND(",",TRIM(Applications!D1800)&amp;",")-1)))</f>
        <v/>
      </c>
      <c r="N1800" s="26">
        <f>IF(M1800="","",IF(LEN(TRIM(LEFT(TRIM(MID(TRIM(Applications!D1800),FIND(",",TRIM(Applications!D1800)&amp;",")+1,200)),FIND(",",TRIM(MID(TRIM(Applications!D1800),FIND(",",TRIM(Applications!D1800)&amp;",")+1,200))&amp;",")-1)))=2,UPPER(TRIM(LEFT(TRIM(MID(TRIM(Applications!D1800),FIND(",",TRIM(Applications!D1800)&amp;",")+1,200)),FIND(",",TRIM(MID(TRIM(Applications!D1800),FIND(",",TRIM(Applications!D1800)&amp;",")+1,200))&amp;",")-1))),IFERROR(VLOOKUP(LOWER(TRIM(LEFT(TRIM(MID(TRIM(Applications!D1800),FIND(",",TRIM(Applications!D1800)&amp;",")+1,200)),FIND(",",TRIM(MID(TRIM(Applications!D1800),FIND(",",TRIM(Applications!D1800)&amp;",")+1,200))&amp;",")-1))),$U$2:$V$67,2,FALSE),"")))</f>
        <v/>
      </c>
      <c r="O1800" s="26">
        <f>IF(M1800="","",IF(N1800="",M1800,M1800&amp;", "&amp;N1800))</f>
        <v/>
      </c>
      <c r="P1800" s="26">
        <f>IF(O1800="","",IF(COUNTIF(O$2:O1800,O1800)=1,COUNTIF(O$2:O$2000,O1800)+(2001-ROW())/100000,""))</f>
        <v/>
      </c>
    </row>
    <row r="1801">
      <c r="A1801" s="26">
        <f>IF(AND(ISNUMBER(Applications!A1801),ISNUMBER(Applications!M1801),OR(UPPER(TRIM(Applications!I1801))="INTERVIEWING",UPPER(TRIM(Applications!I1801))="REJECTED",UPPER(TRIM(Applications!I1801))="OFFER")),IF(Applications!M1801&gt;=Applications!A1801,Applications!M1801-Applications!A1801,""),"")</f>
        <v/>
      </c>
      <c r="B1801" s="26">
        <f>IF(AND(D1801=1,ISNUMBER(Applications!A1801)),WEEKDAY(Applications!A1801),"")</f>
        <v/>
      </c>
      <c r="C1801" s="27">
        <f>IF(AND(D1801=1,ISNUMBER(Applications!A1801)),Applications!A1801-WEEKDAY(Applications!A1801,3),"")</f>
        <v/>
      </c>
      <c r="D1801" s="26">
        <f>IF(OR(UPPER(TRIM(Applications!I1801))="APPLIED",UPPER(TRIM(Applications!I1801))="INTERVIEWING",UPPER(TRIM(Applications!I1801))="REJECTED",UPPER(TRIM(Applications!I1801))="OFFER"),1,0)</f>
        <v/>
      </c>
      <c r="E1801" s="26">
        <f>IF(AND(ISNUMBER(Applications!M1801),OR(N(Applications!O1801)&gt;0,UPPER(TRIM(Applications!I1801))="INTERVIEWING",UPPER(TRIM(Applications!I1801))="OFFER")),Applications!M1801-WEEKDAY(Applications!M1801,3),"")</f>
        <v/>
      </c>
      <c r="F1801" s="26">
        <f>IF(AND(UPPER(TRIM(Applications!I1801))="SKIPPED",ISNUMBER(Applications!A1801)),Applications!A1801-WEEKDAY(Applications!A1801,3),"")</f>
        <v/>
      </c>
      <c r="G1801" s="26">
        <f>IF(AND(UPPER(TRIM(Applications!I1801))="BOOKMARKED",ISNUMBER(Applications!A1801)),Applications!A1801-WEEKDAY(Applications!A1801,3),"")</f>
        <v/>
      </c>
      <c r="H1801" s="26">
        <f>IF(AND(UPPER(TRIM(Applications!I1801))="NOT APPLIED",ISNUMBER(Applications!A1801)),Applications!A1801-WEEKDAY(Applications!A1801,3),"")</f>
        <v/>
      </c>
      <c r="I1801" s="26">
        <f>IF(AND(UPPER(TRIM(Applications!I1801))="REJECTED",ISNUMBER(Applications!M1801)),Applications!M1801-WEEKDAY(Applications!M1801,3),"")</f>
        <v/>
      </c>
      <c r="J1801" s="26">
        <f>IF(AND(UPPER(TRIM(Applications!I1801))="OFFER",ISNUMBER(Applications!M1801)),Applications!M1801-WEEKDAY(Applications!M1801,3),"")</f>
        <v/>
      </c>
      <c r="K1801" s="26">
        <f>IF(TRIM(Applications!J1801)="","",IFERROR(LOOKUP(2,1/ISNUMBER(SEARCH($R$2:$R$25,Applications!J1801)),$S$2:$S$25),""))</f>
        <v/>
      </c>
      <c r="L1801" s="26">
        <f>IF(K1801="","",IF(COUNTIF(K$2:K1801,K1801)=1,COUNTIF(K$2:K$2000,K1801)+(2001-ROW())/100000,""))</f>
        <v/>
      </c>
      <c r="M1801" s="26">
        <f>IF(TRIM(Applications!D1801)="","",TRIM(LEFT(TRIM(Applications!D1801),FIND(",",TRIM(Applications!D1801)&amp;",")-1)))</f>
        <v/>
      </c>
      <c r="N1801" s="26">
        <f>IF(M1801="","",IF(LEN(TRIM(LEFT(TRIM(MID(TRIM(Applications!D1801),FIND(",",TRIM(Applications!D1801)&amp;",")+1,200)),FIND(",",TRIM(MID(TRIM(Applications!D1801),FIND(",",TRIM(Applications!D1801)&amp;",")+1,200))&amp;",")-1)))=2,UPPER(TRIM(LEFT(TRIM(MID(TRIM(Applications!D1801),FIND(",",TRIM(Applications!D1801)&amp;",")+1,200)),FIND(",",TRIM(MID(TRIM(Applications!D1801),FIND(",",TRIM(Applications!D1801)&amp;",")+1,200))&amp;",")-1))),IFERROR(VLOOKUP(LOWER(TRIM(LEFT(TRIM(MID(TRIM(Applications!D1801),FIND(",",TRIM(Applications!D1801)&amp;",")+1,200)),FIND(",",TRIM(MID(TRIM(Applications!D1801),FIND(",",TRIM(Applications!D1801)&amp;",")+1,200))&amp;",")-1))),$U$2:$V$67,2,FALSE),"")))</f>
        <v/>
      </c>
      <c r="O1801" s="26">
        <f>IF(M1801="","",IF(N1801="",M1801,M1801&amp;", "&amp;N1801))</f>
        <v/>
      </c>
      <c r="P1801" s="26">
        <f>IF(O1801="","",IF(COUNTIF(O$2:O1801,O1801)=1,COUNTIF(O$2:O$2000,O1801)+(2001-ROW())/100000,""))</f>
        <v/>
      </c>
    </row>
    <row r="1802">
      <c r="A1802" s="26">
        <f>IF(AND(ISNUMBER(Applications!A1802),ISNUMBER(Applications!M1802),OR(UPPER(TRIM(Applications!I1802))="INTERVIEWING",UPPER(TRIM(Applications!I1802))="REJECTED",UPPER(TRIM(Applications!I1802))="OFFER")),IF(Applications!M1802&gt;=Applications!A1802,Applications!M1802-Applications!A1802,""),"")</f>
        <v/>
      </c>
      <c r="B1802" s="26">
        <f>IF(AND(D1802=1,ISNUMBER(Applications!A1802)),WEEKDAY(Applications!A1802),"")</f>
        <v/>
      </c>
      <c r="C1802" s="27">
        <f>IF(AND(D1802=1,ISNUMBER(Applications!A1802)),Applications!A1802-WEEKDAY(Applications!A1802,3),"")</f>
        <v/>
      </c>
      <c r="D1802" s="26">
        <f>IF(OR(UPPER(TRIM(Applications!I1802))="APPLIED",UPPER(TRIM(Applications!I1802))="INTERVIEWING",UPPER(TRIM(Applications!I1802))="REJECTED",UPPER(TRIM(Applications!I1802))="OFFER"),1,0)</f>
        <v/>
      </c>
      <c r="E1802" s="26">
        <f>IF(AND(ISNUMBER(Applications!M1802),OR(N(Applications!O1802)&gt;0,UPPER(TRIM(Applications!I1802))="INTERVIEWING",UPPER(TRIM(Applications!I1802))="OFFER")),Applications!M1802-WEEKDAY(Applications!M1802,3),"")</f>
        <v/>
      </c>
      <c r="F1802" s="26">
        <f>IF(AND(UPPER(TRIM(Applications!I1802))="SKIPPED",ISNUMBER(Applications!A1802)),Applications!A1802-WEEKDAY(Applications!A1802,3),"")</f>
        <v/>
      </c>
      <c r="G1802" s="26">
        <f>IF(AND(UPPER(TRIM(Applications!I1802))="BOOKMARKED",ISNUMBER(Applications!A1802)),Applications!A1802-WEEKDAY(Applications!A1802,3),"")</f>
        <v/>
      </c>
      <c r="H1802" s="26">
        <f>IF(AND(UPPER(TRIM(Applications!I1802))="NOT APPLIED",ISNUMBER(Applications!A1802)),Applications!A1802-WEEKDAY(Applications!A1802,3),"")</f>
        <v/>
      </c>
      <c r="I1802" s="26">
        <f>IF(AND(UPPER(TRIM(Applications!I1802))="REJECTED",ISNUMBER(Applications!M1802)),Applications!M1802-WEEKDAY(Applications!M1802,3),"")</f>
        <v/>
      </c>
      <c r="J1802" s="26">
        <f>IF(AND(UPPER(TRIM(Applications!I1802))="OFFER",ISNUMBER(Applications!M1802)),Applications!M1802-WEEKDAY(Applications!M1802,3),"")</f>
        <v/>
      </c>
      <c r="K1802" s="26">
        <f>IF(TRIM(Applications!J1802)="","",IFERROR(LOOKUP(2,1/ISNUMBER(SEARCH($R$2:$R$25,Applications!J1802)),$S$2:$S$25),""))</f>
        <v/>
      </c>
      <c r="L1802" s="26">
        <f>IF(K1802="","",IF(COUNTIF(K$2:K1802,K1802)=1,COUNTIF(K$2:K$2000,K1802)+(2001-ROW())/100000,""))</f>
        <v/>
      </c>
      <c r="M1802" s="26">
        <f>IF(TRIM(Applications!D1802)="","",TRIM(LEFT(TRIM(Applications!D1802),FIND(",",TRIM(Applications!D1802)&amp;",")-1)))</f>
        <v/>
      </c>
      <c r="N1802" s="26">
        <f>IF(M1802="","",IF(LEN(TRIM(LEFT(TRIM(MID(TRIM(Applications!D1802),FIND(",",TRIM(Applications!D1802)&amp;",")+1,200)),FIND(",",TRIM(MID(TRIM(Applications!D1802),FIND(",",TRIM(Applications!D1802)&amp;",")+1,200))&amp;",")-1)))=2,UPPER(TRIM(LEFT(TRIM(MID(TRIM(Applications!D1802),FIND(",",TRIM(Applications!D1802)&amp;",")+1,200)),FIND(",",TRIM(MID(TRIM(Applications!D1802),FIND(",",TRIM(Applications!D1802)&amp;",")+1,200))&amp;",")-1))),IFERROR(VLOOKUP(LOWER(TRIM(LEFT(TRIM(MID(TRIM(Applications!D1802),FIND(",",TRIM(Applications!D1802)&amp;",")+1,200)),FIND(",",TRIM(MID(TRIM(Applications!D1802),FIND(",",TRIM(Applications!D1802)&amp;",")+1,200))&amp;",")-1))),$U$2:$V$67,2,FALSE),"")))</f>
        <v/>
      </c>
      <c r="O1802" s="26">
        <f>IF(M1802="","",IF(N1802="",M1802,M1802&amp;", "&amp;N1802))</f>
        <v/>
      </c>
      <c r="P1802" s="26">
        <f>IF(O1802="","",IF(COUNTIF(O$2:O1802,O1802)=1,COUNTIF(O$2:O$2000,O1802)+(2001-ROW())/100000,""))</f>
        <v/>
      </c>
    </row>
    <row r="1803">
      <c r="A1803" s="26">
        <f>IF(AND(ISNUMBER(Applications!A1803),ISNUMBER(Applications!M1803),OR(UPPER(TRIM(Applications!I1803))="INTERVIEWING",UPPER(TRIM(Applications!I1803))="REJECTED",UPPER(TRIM(Applications!I1803))="OFFER")),IF(Applications!M1803&gt;=Applications!A1803,Applications!M1803-Applications!A1803,""),"")</f>
        <v/>
      </c>
      <c r="B1803" s="26">
        <f>IF(AND(D1803=1,ISNUMBER(Applications!A1803)),WEEKDAY(Applications!A1803),"")</f>
        <v/>
      </c>
      <c r="C1803" s="27">
        <f>IF(AND(D1803=1,ISNUMBER(Applications!A1803)),Applications!A1803-WEEKDAY(Applications!A1803,3),"")</f>
        <v/>
      </c>
      <c r="D1803" s="26">
        <f>IF(OR(UPPER(TRIM(Applications!I1803))="APPLIED",UPPER(TRIM(Applications!I1803))="INTERVIEWING",UPPER(TRIM(Applications!I1803))="REJECTED",UPPER(TRIM(Applications!I1803))="OFFER"),1,0)</f>
        <v/>
      </c>
      <c r="E1803" s="26">
        <f>IF(AND(ISNUMBER(Applications!M1803),OR(N(Applications!O1803)&gt;0,UPPER(TRIM(Applications!I1803))="INTERVIEWING",UPPER(TRIM(Applications!I1803))="OFFER")),Applications!M1803-WEEKDAY(Applications!M1803,3),"")</f>
        <v/>
      </c>
      <c r="F1803" s="26">
        <f>IF(AND(UPPER(TRIM(Applications!I1803))="SKIPPED",ISNUMBER(Applications!A1803)),Applications!A1803-WEEKDAY(Applications!A1803,3),"")</f>
        <v/>
      </c>
      <c r="G1803" s="26">
        <f>IF(AND(UPPER(TRIM(Applications!I1803))="BOOKMARKED",ISNUMBER(Applications!A1803)),Applications!A1803-WEEKDAY(Applications!A1803,3),"")</f>
        <v/>
      </c>
      <c r="H1803" s="26">
        <f>IF(AND(UPPER(TRIM(Applications!I1803))="NOT APPLIED",ISNUMBER(Applications!A1803)),Applications!A1803-WEEKDAY(Applications!A1803,3),"")</f>
        <v/>
      </c>
      <c r="I1803" s="26">
        <f>IF(AND(UPPER(TRIM(Applications!I1803))="REJECTED",ISNUMBER(Applications!M1803)),Applications!M1803-WEEKDAY(Applications!M1803,3),"")</f>
        <v/>
      </c>
      <c r="J1803" s="26">
        <f>IF(AND(UPPER(TRIM(Applications!I1803))="OFFER",ISNUMBER(Applications!M1803)),Applications!M1803-WEEKDAY(Applications!M1803,3),"")</f>
        <v/>
      </c>
      <c r="K1803" s="26">
        <f>IF(TRIM(Applications!J1803)="","",IFERROR(LOOKUP(2,1/ISNUMBER(SEARCH($R$2:$R$25,Applications!J1803)),$S$2:$S$25),""))</f>
        <v/>
      </c>
      <c r="L1803" s="26">
        <f>IF(K1803="","",IF(COUNTIF(K$2:K1803,K1803)=1,COUNTIF(K$2:K$2000,K1803)+(2001-ROW())/100000,""))</f>
        <v/>
      </c>
      <c r="M1803" s="26">
        <f>IF(TRIM(Applications!D1803)="","",TRIM(LEFT(TRIM(Applications!D1803),FIND(",",TRIM(Applications!D1803)&amp;",")-1)))</f>
        <v/>
      </c>
      <c r="N1803" s="26">
        <f>IF(M1803="","",IF(LEN(TRIM(LEFT(TRIM(MID(TRIM(Applications!D1803),FIND(",",TRIM(Applications!D1803)&amp;",")+1,200)),FIND(",",TRIM(MID(TRIM(Applications!D1803),FIND(",",TRIM(Applications!D1803)&amp;",")+1,200))&amp;",")-1)))=2,UPPER(TRIM(LEFT(TRIM(MID(TRIM(Applications!D1803),FIND(",",TRIM(Applications!D1803)&amp;",")+1,200)),FIND(",",TRIM(MID(TRIM(Applications!D1803),FIND(",",TRIM(Applications!D1803)&amp;",")+1,200))&amp;",")-1))),IFERROR(VLOOKUP(LOWER(TRIM(LEFT(TRIM(MID(TRIM(Applications!D1803),FIND(",",TRIM(Applications!D1803)&amp;",")+1,200)),FIND(",",TRIM(MID(TRIM(Applications!D1803),FIND(",",TRIM(Applications!D1803)&amp;",")+1,200))&amp;",")-1))),$U$2:$V$67,2,FALSE),"")))</f>
        <v/>
      </c>
      <c r="O1803" s="26">
        <f>IF(M1803="","",IF(N1803="",M1803,M1803&amp;", "&amp;N1803))</f>
        <v/>
      </c>
      <c r="P1803" s="26">
        <f>IF(O1803="","",IF(COUNTIF(O$2:O1803,O1803)=1,COUNTIF(O$2:O$2000,O1803)+(2001-ROW())/100000,""))</f>
        <v/>
      </c>
    </row>
    <row r="1804">
      <c r="A1804" s="26">
        <f>IF(AND(ISNUMBER(Applications!A1804),ISNUMBER(Applications!M1804),OR(UPPER(TRIM(Applications!I1804))="INTERVIEWING",UPPER(TRIM(Applications!I1804))="REJECTED",UPPER(TRIM(Applications!I1804))="OFFER")),IF(Applications!M1804&gt;=Applications!A1804,Applications!M1804-Applications!A1804,""),"")</f>
        <v/>
      </c>
      <c r="B1804" s="26">
        <f>IF(AND(D1804=1,ISNUMBER(Applications!A1804)),WEEKDAY(Applications!A1804),"")</f>
        <v/>
      </c>
      <c r="C1804" s="27">
        <f>IF(AND(D1804=1,ISNUMBER(Applications!A1804)),Applications!A1804-WEEKDAY(Applications!A1804,3),"")</f>
        <v/>
      </c>
      <c r="D1804" s="26">
        <f>IF(OR(UPPER(TRIM(Applications!I1804))="APPLIED",UPPER(TRIM(Applications!I1804))="INTERVIEWING",UPPER(TRIM(Applications!I1804))="REJECTED",UPPER(TRIM(Applications!I1804))="OFFER"),1,0)</f>
        <v/>
      </c>
      <c r="E1804" s="26">
        <f>IF(AND(ISNUMBER(Applications!M1804),OR(N(Applications!O1804)&gt;0,UPPER(TRIM(Applications!I1804))="INTERVIEWING",UPPER(TRIM(Applications!I1804))="OFFER")),Applications!M1804-WEEKDAY(Applications!M1804,3),"")</f>
        <v/>
      </c>
      <c r="F1804" s="26">
        <f>IF(AND(UPPER(TRIM(Applications!I1804))="SKIPPED",ISNUMBER(Applications!A1804)),Applications!A1804-WEEKDAY(Applications!A1804,3),"")</f>
        <v/>
      </c>
      <c r="G1804" s="26">
        <f>IF(AND(UPPER(TRIM(Applications!I1804))="BOOKMARKED",ISNUMBER(Applications!A1804)),Applications!A1804-WEEKDAY(Applications!A1804,3),"")</f>
        <v/>
      </c>
      <c r="H1804" s="26">
        <f>IF(AND(UPPER(TRIM(Applications!I1804))="NOT APPLIED",ISNUMBER(Applications!A1804)),Applications!A1804-WEEKDAY(Applications!A1804,3),"")</f>
        <v/>
      </c>
      <c r="I1804" s="26">
        <f>IF(AND(UPPER(TRIM(Applications!I1804))="REJECTED",ISNUMBER(Applications!M1804)),Applications!M1804-WEEKDAY(Applications!M1804,3),"")</f>
        <v/>
      </c>
      <c r="J1804" s="26">
        <f>IF(AND(UPPER(TRIM(Applications!I1804))="OFFER",ISNUMBER(Applications!M1804)),Applications!M1804-WEEKDAY(Applications!M1804,3),"")</f>
        <v/>
      </c>
      <c r="K1804" s="26">
        <f>IF(TRIM(Applications!J1804)="","",IFERROR(LOOKUP(2,1/ISNUMBER(SEARCH($R$2:$R$25,Applications!J1804)),$S$2:$S$25),""))</f>
        <v/>
      </c>
      <c r="L1804" s="26">
        <f>IF(K1804="","",IF(COUNTIF(K$2:K1804,K1804)=1,COUNTIF(K$2:K$2000,K1804)+(2001-ROW())/100000,""))</f>
        <v/>
      </c>
      <c r="M1804" s="26">
        <f>IF(TRIM(Applications!D1804)="","",TRIM(LEFT(TRIM(Applications!D1804),FIND(",",TRIM(Applications!D1804)&amp;",")-1)))</f>
        <v/>
      </c>
      <c r="N1804" s="26">
        <f>IF(M1804="","",IF(LEN(TRIM(LEFT(TRIM(MID(TRIM(Applications!D1804),FIND(",",TRIM(Applications!D1804)&amp;",")+1,200)),FIND(",",TRIM(MID(TRIM(Applications!D1804),FIND(",",TRIM(Applications!D1804)&amp;",")+1,200))&amp;",")-1)))=2,UPPER(TRIM(LEFT(TRIM(MID(TRIM(Applications!D1804),FIND(",",TRIM(Applications!D1804)&amp;",")+1,200)),FIND(",",TRIM(MID(TRIM(Applications!D1804),FIND(",",TRIM(Applications!D1804)&amp;",")+1,200))&amp;",")-1))),IFERROR(VLOOKUP(LOWER(TRIM(LEFT(TRIM(MID(TRIM(Applications!D1804),FIND(",",TRIM(Applications!D1804)&amp;",")+1,200)),FIND(",",TRIM(MID(TRIM(Applications!D1804),FIND(",",TRIM(Applications!D1804)&amp;",")+1,200))&amp;",")-1))),$U$2:$V$67,2,FALSE),"")))</f>
        <v/>
      </c>
      <c r="O1804" s="26">
        <f>IF(M1804="","",IF(N1804="",M1804,M1804&amp;", "&amp;N1804))</f>
        <v/>
      </c>
      <c r="P1804" s="26">
        <f>IF(O1804="","",IF(COUNTIF(O$2:O1804,O1804)=1,COUNTIF(O$2:O$2000,O1804)+(2001-ROW())/100000,""))</f>
        <v/>
      </c>
    </row>
    <row r="1805">
      <c r="A1805" s="26">
        <f>IF(AND(ISNUMBER(Applications!A1805),ISNUMBER(Applications!M1805),OR(UPPER(TRIM(Applications!I1805))="INTERVIEWING",UPPER(TRIM(Applications!I1805))="REJECTED",UPPER(TRIM(Applications!I1805))="OFFER")),IF(Applications!M1805&gt;=Applications!A1805,Applications!M1805-Applications!A1805,""),"")</f>
        <v/>
      </c>
      <c r="B1805" s="26">
        <f>IF(AND(D1805=1,ISNUMBER(Applications!A1805)),WEEKDAY(Applications!A1805),"")</f>
        <v/>
      </c>
      <c r="C1805" s="27">
        <f>IF(AND(D1805=1,ISNUMBER(Applications!A1805)),Applications!A1805-WEEKDAY(Applications!A1805,3),"")</f>
        <v/>
      </c>
      <c r="D1805" s="26">
        <f>IF(OR(UPPER(TRIM(Applications!I1805))="APPLIED",UPPER(TRIM(Applications!I1805))="INTERVIEWING",UPPER(TRIM(Applications!I1805))="REJECTED",UPPER(TRIM(Applications!I1805))="OFFER"),1,0)</f>
        <v/>
      </c>
      <c r="E1805" s="26">
        <f>IF(AND(ISNUMBER(Applications!M1805),OR(N(Applications!O1805)&gt;0,UPPER(TRIM(Applications!I1805))="INTERVIEWING",UPPER(TRIM(Applications!I1805))="OFFER")),Applications!M1805-WEEKDAY(Applications!M1805,3),"")</f>
        <v/>
      </c>
      <c r="F1805" s="26">
        <f>IF(AND(UPPER(TRIM(Applications!I1805))="SKIPPED",ISNUMBER(Applications!A1805)),Applications!A1805-WEEKDAY(Applications!A1805,3),"")</f>
        <v/>
      </c>
      <c r="G1805" s="26">
        <f>IF(AND(UPPER(TRIM(Applications!I1805))="BOOKMARKED",ISNUMBER(Applications!A1805)),Applications!A1805-WEEKDAY(Applications!A1805,3),"")</f>
        <v/>
      </c>
      <c r="H1805" s="26">
        <f>IF(AND(UPPER(TRIM(Applications!I1805))="NOT APPLIED",ISNUMBER(Applications!A1805)),Applications!A1805-WEEKDAY(Applications!A1805,3),"")</f>
        <v/>
      </c>
      <c r="I1805" s="26">
        <f>IF(AND(UPPER(TRIM(Applications!I1805))="REJECTED",ISNUMBER(Applications!M1805)),Applications!M1805-WEEKDAY(Applications!M1805,3),"")</f>
        <v/>
      </c>
      <c r="J1805" s="26">
        <f>IF(AND(UPPER(TRIM(Applications!I1805))="OFFER",ISNUMBER(Applications!M1805)),Applications!M1805-WEEKDAY(Applications!M1805,3),"")</f>
        <v/>
      </c>
      <c r="K1805" s="26">
        <f>IF(TRIM(Applications!J1805)="","",IFERROR(LOOKUP(2,1/ISNUMBER(SEARCH($R$2:$R$25,Applications!J1805)),$S$2:$S$25),""))</f>
        <v/>
      </c>
      <c r="L1805" s="26">
        <f>IF(K1805="","",IF(COUNTIF(K$2:K1805,K1805)=1,COUNTIF(K$2:K$2000,K1805)+(2001-ROW())/100000,""))</f>
        <v/>
      </c>
      <c r="M1805" s="26">
        <f>IF(TRIM(Applications!D1805)="","",TRIM(LEFT(TRIM(Applications!D1805),FIND(",",TRIM(Applications!D1805)&amp;",")-1)))</f>
        <v/>
      </c>
      <c r="N1805" s="26">
        <f>IF(M1805="","",IF(LEN(TRIM(LEFT(TRIM(MID(TRIM(Applications!D1805),FIND(",",TRIM(Applications!D1805)&amp;",")+1,200)),FIND(",",TRIM(MID(TRIM(Applications!D1805),FIND(",",TRIM(Applications!D1805)&amp;",")+1,200))&amp;",")-1)))=2,UPPER(TRIM(LEFT(TRIM(MID(TRIM(Applications!D1805),FIND(",",TRIM(Applications!D1805)&amp;",")+1,200)),FIND(",",TRIM(MID(TRIM(Applications!D1805),FIND(",",TRIM(Applications!D1805)&amp;",")+1,200))&amp;",")-1))),IFERROR(VLOOKUP(LOWER(TRIM(LEFT(TRIM(MID(TRIM(Applications!D1805),FIND(",",TRIM(Applications!D1805)&amp;",")+1,200)),FIND(",",TRIM(MID(TRIM(Applications!D1805),FIND(",",TRIM(Applications!D1805)&amp;",")+1,200))&amp;",")-1))),$U$2:$V$67,2,FALSE),"")))</f>
        <v/>
      </c>
      <c r="O1805" s="26">
        <f>IF(M1805="","",IF(N1805="",M1805,M1805&amp;", "&amp;N1805))</f>
        <v/>
      </c>
      <c r="P1805" s="26">
        <f>IF(O1805="","",IF(COUNTIF(O$2:O1805,O1805)=1,COUNTIF(O$2:O$2000,O1805)+(2001-ROW())/100000,""))</f>
        <v/>
      </c>
    </row>
    <row r="1806">
      <c r="A1806" s="26">
        <f>IF(AND(ISNUMBER(Applications!A1806),ISNUMBER(Applications!M1806),OR(UPPER(TRIM(Applications!I1806))="INTERVIEWING",UPPER(TRIM(Applications!I1806))="REJECTED",UPPER(TRIM(Applications!I1806))="OFFER")),IF(Applications!M1806&gt;=Applications!A1806,Applications!M1806-Applications!A1806,""),"")</f>
        <v/>
      </c>
      <c r="B1806" s="26">
        <f>IF(AND(D1806=1,ISNUMBER(Applications!A1806)),WEEKDAY(Applications!A1806),"")</f>
        <v/>
      </c>
      <c r="C1806" s="27">
        <f>IF(AND(D1806=1,ISNUMBER(Applications!A1806)),Applications!A1806-WEEKDAY(Applications!A1806,3),"")</f>
        <v/>
      </c>
      <c r="D1806" s="26">
        <f>IF(OR(UPPER(TRIM(Applications!I1806))="APPLIED",UPPER(TRIM(Applications!I1806))="INTERVIEWING",UPPER(TRIM(Applications!I1806))="REJECTED",UPPER(TRIM(Applications!I1806))="OFFER"),1,0)</f>
        <v/>
      </c>
      <c r="E1806" s="26">
        <f>IF(AND(ISNUMBER(Applications!M1806),OR(N(Applications!O1806)&gt;0,UPPER(TRIM(Applications!I1806))="INTERVIEWING",UPPER(TRIM(Applications!I1806))="OFFER")),Applications!M1806-WEEKDAY(Applications!M1806,3),"")</f>
        <v/>
      </c>
      <c r="F1806" s="26">
        <f>IF(AND(UPPER(TRIM(Applications!I1806))="SKIPPED",ISNUMBER(Applications!A1806)),Applications!A1806-WEEKDAY(Applications!A1806,3),"")</f>
        <v/>
      </c>
      <c r="G1806" s="26">
        <f>IF(AND(UPPER(TRIM(Applications!I1806))="BOOKMARKED",ISNUMBER(Applications!A1806)),Applications!A1806-WEEKDAY(Applications!A1806,3),"")</f>
        <v/>
      </c>
      <c r="H1806" s="26">
        <f>IF(AND(UPPER(TRIM(Applications!I1806))="NOT APPLIED",ISNUMBER(Applications!A1806)),Applications!A1806-WEEKDAY(Applications!A1806,3),"")</f>
        <v/>
      </c>
      <c r="I1806" s="26">
        <f>IF(AND(UPPER(TRIM(Applications!I1806))="REJECTED",ISNUMBER(Applications!M1806)),Applications!M1806-WEEKDAY(Applications!M1806,3),"")</f>
        <v/>
      </c>
      <c r="J1806" s="26">
        <f>IF(AND(UPPER(TRIM(Applications!I1806))="OFFER",ISNUMBER(Applications!M1806)),Applications!M1806-WEEKDAY(Applications!M1806,3),"")</f>
        <v/>
      </c>
      <c r="K1806" s="26">
        <f>IF(TRIM(Applications!J1806)="","",IFERROR(LOOKUP(2,1/ISNUMBER(SEARCH($R$2:$R$25,Applications!J1806)),$S$2:$S$25),""))</f>
        <v/>
      </c>
      <c r="L1806" s="26">
        <f>IF(K1806="","",IF(COUNTIF(K$2:K1806,K1806)=1,COUNTIF(K$2:K$2000,K1806)+(2001-ROW())/100000,""))</f>
        <v/>
      </c>
      <c r="M1806" s="26">
        <f>IF(TRIM(Applications!D1806)="","",TRIM(LEFT(TRIM(Applications!D1806),FIND(",",TRIM(Applications!D1806)&amp;",")-1)))</f>
        <v/>
      </c>
      <c r="N1806" s="26">
        <f>IF(M1806="","",IF(LEN(TRIM(LEFT(TRIM(MID(TRIM(Applications!D1806),FIND(",",TRIM(Applications!D1806)&amp;",")+1,200)),FIND(",",TRIM(MID(TRIM(Applications!D1806),FIND(",",TRIM(Applications!D1806)&amp;",")+1,200))&amp;",")-1)))=2,UPPER(TRIM(LEFT(TRIM(MID(TRIM(Applications!D1806),FIND(",",TRIM(Applications!D1806)&amp;",")+1,200)),FIND(",",TRIM(MID(TRIM(Applications!D1806),FIND(",",TRIM(Applications!D1806)&amp;",")+1,200))&amp;",")-1))),IFERROR(VLOOKUP(LOWER(TRIM(LEFT(TRIM(MID(TRIM(Applications!D1806),FIND(",",TRIM(Applications!D1806)&amp;",")+1,200)),FIND(",",TRIM(MID(TRIM(Applications!D1806),FIND(",",TRIM(Applications!D1806)&amp;",")+1,200))&amp;",")-1))),$U$2:$V$67,2,FALSE),"")))</f>
        <v/>
      </c>
      <c r="O1806" s="26">
        <f>IF(M1806="","",IF(N1806="",M1806,M1806&amp;", "&amp;N1806))</f>
        <v/>
      </c>
      <c r="P1806" s="26">
        <f>IF(O1806="","",IF(COUNTIF(O$2:O1806,O1806)=1,COUNTIF(O$2:O$2000,O1806)+(2001-ROW())/100000,""))</f>
        <v/>
      </c>
    </row>
    <row r="1807">
      <c r="A1807" s="26">
        <f>IF(AND(ISNUMBER(Applications!A1807),ISNUMBER(Applications!M1807),OR(UPPER(TRIM(Applications!I1807))="INTERVIEWING",UPPER(TRIM(Applications!I1807))="REJECTED",UPPER(TRIM(Applications!I1807))="OFFER")),IF(Applications!M1807&gt;=Applications!A1807,Applications!M1807-Applications!A1807,""),"")</f>
        <v/>
      </c>
      <c r="B1807" s="26">
        <f>IF(AND(D1807=1,ISNUMBER(Applications!A1807)),WEEKDAY(Applications!A1807),"")</f>
        <v/>
      </c>
      <c r="C1807" s="27">
        <f>IF(AND(D1807=1,ISNUMBER(Applications!A1807)),Applications!A1807-WEEKDAY(Applications!A1807,3),"")</f>
        <v/>
      </c>
      <c r="D1807" s="26">
        <f>IF(OR(UPPER(TRIM(Applications!I1807))="APPLIED",UPPER(TRIM(Applications!I1807))="INTERVIEWING",UPPER(TRIM(Applications!I1807))="REJECTED",UPPER(TRIM(Applications!I1807))="OFFER"),1,0)</f>
        <v/>
      </c>
      <c r="E1807" s="26">
        <f>IF(AND(ISNUMBER(Applications!M1807),OR(N(Applications!O1807)&gt;0,UPPER(TRIM(Applications!I1807))="INTERVIEWING",UPPER(TRIM(Applications!I1807))="OFFER")),Applications!M1807-WEEKDAY(Applications!M1807,3),"")</f>
        <v/>
      </c>
      <c r="F1807" s="26">
        <f>IF(AND(UPPER(TRIM(Applications!I1807))="SKIPPED",ISNUMBER(Applications!A1807)),Applications!A1807-WEEKDAY(Applications!A1807,3),"")</f>
        <v/>
      </c>
      <c r="G1807" s="26">
        <f>IF(AND(UPPER(TRIM(Applications!I1807))="BOOKMARKED",ISNUMBER(Applications!A1807)),Applications!A1807-WEEKDAY(Applications!A1807,3),"")</f>
        <v/>
      </c>
      <c r="H1807" s="26">
        <f>IF(AND(UPPER(TRIM(Applications!I1807))="NOT APPLIED",ISNUMBER(Applications!A1807)),Applications!A1807-WEEKDAY(Applications!A1807,3),"")</f>
        <v/>
      </c>
      <c r="I1807" s="26">
        <f>IF(AND(UPPER(TRIM(Applications!I1807))="REJECTED",ISNUMBER(Applications!M1807)),Applications!M1807-WEEKDAY(Applications!M1807,3),"")</f>
        <v/>
      </c>
      <c r="J1807" s="26">
        <f>IF(AND(UPPER(TRIM(Applications!I1807))="OFFER",ISNUMBER(Applications!M1807)),Applications!M1807-WEEKDAY(Applications!M1807,3),"")</f>
        <v/>
      </c>
      <c r="K1807" s="26">
        <f>IF(TRIM(Applications!J1807)="","",IFERROR(LOOKUP(2,1/ISNUMBER(SEARCH($R$2:$R$25,Applications!J1807)),$S$2:$S$25),""))</f>
        <v/>
      </c>
      <c r="L1807" s="26">
        <f>IF(K1807="","",IF(COUNTIF(K$2:K1807,K1807)=1,COUNTIF(K$2:K$2000,K1807)+(2001-ROW())/100000,""))</f>
        <v/>
      </c>
      <c r="M1807" s="26">
        <f>IF(TRIM(Applications!D1807)="","",TRIM(LEFT(TRIM(Applications!D1807),FIND(",",TRIM(Applications!D1807)&amp;",")-1)))</f>
        <v/>
      </c>
      <c r="N1807" s="26">
        <f>IF(M1807="","",IF(LEN(TRIM(LEFT(TRIM(MID(TRIM(Applications!D1807),FIND(",",TRIM(Applications!D1807)&amp;",")+1,200)),FIND(",",TRIM(MID(TRIM(Applications!D1807),FIND(",",TRIM(Applications!D1807)&amp;",")+1,200))&amp;",")-1)))=2,UPPER(TRIM(LEFT(TRIM(MID(TRIM(Applications!D1807),FIND(",",TRIM(Applications!D1807)&amp;",")+1,200)),FIND(",",TRIM(MID(TRIM(Applications!D1807),FIND(",",TRIM(Applications!D1807)&amp;",")+1,200))&amp;",")-1))),IFERROR(VLOOKUP(LOWER(TRIM(LEFT(TRIM(MID(TRIM(Applications!D1807),FIND(",",TRIM(Applications!D1807)&amp;",")+1,200)),FIND(",",TRIM(MID(TRIM(Applications!D1807),FIND(",",TRIM(Applications!D1807)&amp;",")+1,200))&amp;",")-1))),$U$2:$V$67,2,FALSE),"")))</f>
        <v/>
      </c>
      <c r="O1807" s="26">
        <f>IF(M1807="","",IF(N1807="",M1807,M1807&amp;", "&amp;N1807))</f>
        <v/>
      </c>
      <c r="P1807" s="26">
        <f>IF(O1807="","",IF(COUNTIF(O$2:O1807,O1807)=1,COUNTIF(O$2:O$2000,O1807)+(2001-ROW())/100000,""))</f>
        <v/>
      </c>
    </row>
    <row r="1808">
      <c r="A1808" s="26">
        <f>IF(AND(ISNUMBER(Applications!A1808),ISNUMBER(Applications!M1808),OR(UPPER(TRIM(Applications!I1808))="INTERVIEWING",UPPER(TRIM(Applications!I1808))="REJECTED",UPPER(TRIM(Applications!I1808))="OFFER")),IF(Applications!M1808&gt;=Applications!A1808,Applications!M1808-Applications!A1808,""),"")</f>
        <v/>
      </c>
      <c r="B1808" s="26">
        <f>IF(AND(D1808=1,ISNUMBER(Applications!A1808)),WEEKDAY(Applications!A1808),"")</f>
        <v/>
      </c>
      <c r="C1808" s="27">
        <f>IF(AND(D1808=1,ISNUMBER(Applications!A1808)),Applications!A1808-WEEKDAY(Applications!A1808,3),"")</f>
        <v/>
      </c>
      <c r="D1808" s="26">
        <f>IF(OR(UPPER(TRIM(Applications!I1808))="APPLIED",UPPER(TRIM(Applications!I1808))="INTERVIEWING",UPPER(TRIM(Applications!I1808))="REJECTED",UPPER(TRIM(Applications!I1808))="OFFER"),1,0)</f>
        <v/>
      </c>
      <c r="E1808" s="26">
        <f>IF(AND(ISNUMBER(Applications!M1808),OR(N(Applications!O1808)&gt;0,UPPER(TRIM(Applications!I1808))="INTERVIEWING",UPPER(TRIM(Applications!I1808))="OFFER")),Applications!M1808-WEEKDAY(Applications!M1808,3),"")</f>
        <v/>
      </c>
      <c r="F1808" s="26">
        <f>IF(AND(UPPER(TRIM(Applications!I1808))="SKIPPED",ISNUMBER(Applications!A1808)),Applications!A1808-WEEKDAY(Applications!A1808,3),"")</f>
        <v/>
      </c>
      <c r="G1808" s="26">
        <f>IF(AND(UPPER(TRIM(Applications!I1808))="BOOKMARKED",ISNUMBER(Applications!A1808)),Applications!A1808-WEEKDAY(Applications!A1808,3),"")</f>
        <v/>
      </c>
      <c r="H1808" s="26">
        <f>IF(AND(UPPER(TRIM(Applications!I1808))="NOT APPLIED",ISNUMBER(Applications!A1808)),Applications!A1808-WEEKDAY(Applications!A1808,3),"")</f>
        <v/>
      </c>
      <c r="I1808" s="26">
        <f>IF(AND(UPPER(TRIM(Applications!I1808))="REJECTED",ISNUMBER(Applications!M1808)),Applications!M1808-WEEKDAY(Applications!M1808,3),"")</f>
        <v/>
      </c>
      <c r="J1808" s="26">
        <f>IF(AND(UPPER(TRIM(Applications!I1808))="OFFER",ISNUMBER(Applications!M1808)),Applications!M1808-WEEKDAY(Applications!M1808,3),"")</f>
        <v/>
      </c>
      <c r="K1808" s="26">
        <f>IF(TRIM(Applications!J1808)="","",IFERROR(LOOKUP(2,1/ISNUMBER(SEARCH($R$2:$R$25,Applications!J1808)),$S$2:$S$25),""))</f>
        <v/>
      </c>
      <c r="L1808" s="26">
        <f>IF(K1808="","",IF(COUNTIF(K$2:K1808,K1808)=1,COUNTIF(K$2:K$2000,K1808)+(2001-ROW())/100000,""))</f>
        <v/>
      </c>
      <c r="M1808" s="26">
        <f>IF(TRIM(Applications!D1808)="","",TRIM(LEFT(TRIM(Applications!D1808),FIND(",",TRIM(Applications!D1808)&amp;",")-1)))</f>
        <v/>
      </c>
      <c r="N1808" s="26">
        <f>IF(M1808="","",IF(LEN(TRIM(LEFT(TRIM(MID(TRIM(Applications!D1808),FIND(",",TRIM(Applications!D1808)&amp;",")+1,200)),FIND(",",TRIM(MID(TRIM(Applications!D1808),FIND(",",TRIM(Applications!D1808)&amp;",")+1,200))&amp;",")-1)))=2,UPPER(TRIM(LEFT(TRIM(MID(TRIM(Applications!D1808),FIND(",",TRIM(Applications!D1808)&amp;",")+1,200)),FIND(",",TRIM(MID(TRIM(Applications!D1808),FIND(",",TRIM(Applications!D1808)&amp;",")+1,200))&amp;",")-1))),IFERROR(VLOOKUP(LOWER(TRIM(LEFT(TRIM(MID(TRIM(Applications!D1808),FIND(",",TRIM(Applications!D1808)&amp;",")+1,200)),FIND(",",TRIM(MID(TRIM(Applications!D1808),FIND(",",TRIM(Applications!D1808)&amp;",")+1,200))&amp;",")-1))),$U$2:$V$67,2,FALSE),"")))</f>
        <v/>
      </c>
      <c r="O1808" s="26">
        <f>IF(M1808="","",IF(N1808="",M1808,M1808&amp;", "&amp;N1808))</f>
        <v/>
      </c>
      <c r="P1808" s="26">
        <f>IF(O1808="","",IF(COUNTIF(O$2:O1808,O1808)=1,COUNTIF(O$2:O$2000,O1808)+(2001-ROW())/100000,""))</f>
        <v/>
      </c>
    </row>
    <row r="1809">
      <c r="A1809" s="26">
        <f>IF(AND(ISNUMBER(Applications!A1809),ISNUMBER(Applications!M1809),OR(UPPER(TRIM(Applications!I1809))="INTERVIEWING",UPPER(TRIM(Applications!I1809))="REJECTED",UPPER(TRIM(Applications!I1809))="OFFER")),IF(Applications!M1809&gt;=Applications!A1809,Applications!M1809-Applications!A1809,""),"")</f>
        <v/>
      </c>
      <c r="B1809" s="26">
        <f>IF(AND(D1809=1,ISNUMBER(Applications!A1809)),WEEKDAY(Applications!A1809),"")</f>
        <v/>
      </c>
      <c r="C1809" s="27">
        <f>IF(AND(D1809=1,ISNUMBER(Applications!A1809)),Applications!A1809-WEEKDAY(Applications!A1809,3),"")</f>
        <v/>
      </c>
      <c r="D1809" s="26">
        <f>IF(OR(UPPER(TRIM(Applications!I1809))="APPLIED",UPPER(TRIM(Applications!I1809))="INTERVIEWING",UPPER(TRIM(Applications!I1809))="REJECTED",UPPER(TRIM(Applications!I1809))="OFFER"),1,0)</f>
        <v/>
      </c>
      <c r="E1809" s="26">
        <f>IF(AND(ISNUMBER(Applications!M1809),OR(N(Applications!O1809)&gt;0,UPPER(TRIM(Applications!I1809))="INTERVIEWING",UPPER(TRIM(Applications!I1809))="OFFER")),Applications!M1809-WEEKDAY(Applications!M1809,3),"")</f>
        <v/>
      </c>
      <c r="F1809" s="26">
        <f>IF(AND(UPPER(TRIM(Applications!I1809))="SKIPPED",ISNUMBER(Applications!A1809)),Applications!A1809-WEEKDAY(Applications!A1809,3),"")</f>
        <v/>
      </c>
      <c r="G1809" s="26">
        <f>IF(AND(UPPER(TRIM(Applications!I1809))="BOOKMARKED",ISNUMBER(Applications!A1809)),Applications!A1809-WEEKDAY(Applications!A1809,3),"")</f>
        <v/>
      </c>
      <c r="H1809" s="26">
        <f>IF(AND(UPPER(TRIM(Applications!I1809))="NOT APPLIED",ISNUMBER(Applications!A1809)),Applications!A1809-WEEKDAY(Applications!A1809,3),"")</f>
        <v/>
      </c>
      <c r="I1809" s="26">
        <f>IF(AND(UPPER(TRIM(Applications!I1809))="REJECTED",ISNUMBER(Applications!M1809)),Applications!M1809-WEEKDAY(Applications!M1809,3),"")</f>
        <v/>
      </c>
      <c r="J1809" s="26">
        <f>IF(AND(UPPER(TRIM(Applications!I1809))="OFFER",ISNUMBER(Applications!M1809)),Applications!M1809-WEEKDAY(Applications!M1809,3),"")</f>
        <v/>
      </c>
      <c r="K1809" s="26">
        <f>IF(TRIM(Applications!J1809)="","",IFERROR(LOOKUP(2,1/ISNUMBER(SEARCH($R$2:$R$25,Applications!J1809)),$S$2:$S$25),""))</f>
        <v/>
      </c>
      <c r="L1809" s="26">
        <f>IF(K1809="","",IF(COUNTIF(K$2:K1809,K1809)=1,COUNTIF(K$2:K$2000,K1809)+(2001-ROW())/100000,""))</f>
        <v/>
      </c>
      <c r="M1809" s="26">
        <f>IF(TRIM(Applications!D1809)="","",TRIM(LEFT(TRIM(Applications!D1809),FIND(",",TRIM(Applications!D1809)&amp;",")-1)))</f>
        <v/>
      </c>
      <c r="N1809" s="26">
        <f>IF(M1809="","",IF(LEN(TRIM(LEFT(TRIM(MID(TRIM(Applications!D1809),FIND(",",TRIM(Applications!D1809)&amp;",")+1,200)),FIND(",",TRIM(MID(TRIM(Applications!D1809),FIND(",",TRIM(Applications!D1809)&amp;",")+1,200))&amp;",")-1)))=2,UPPER(TRIM(LEFT(TRIM(MID(TRIM(Applications!D1809),FIND(",",TRIM(Applications!D1809)&amp;",")+1,200)),FIND(",",TRIM(MID(TRIM(Applications!D1809),FIND(",",TRIM(Applications!D1809)&amp;",")+1,200))&amp;",")-1))),IFERROR(VLOOKUP(LOWER(TRIM(LEFT(TRIM(MID(TRIM(Applications!D1809),FIND(",",TRIM(Applications!D1809)&amp;",")+1,200)),FIND(",",TRIM(MID(TRIM(Applications!D1809),FIND(",",TRIM(Applications!D1809)&amp;",")+1,200))&amp;",")-1))),$U$2:$V$67,2,FALSE),"")))</f>
        <v/>
      </c>
      <c r="O1809" s="26">
        <f>IF(M1809="","",IF(N1809="",M1809,M1809&amp;", "&amp;N1809))</f>
        <v/>
      </c>
      <c r="P1809" s="26">
        <f>IF(O1809="","",IF(COUNTIF(O$2:O1809,O1809)=1,COUNTIF(O$2:O$2000,O1809)+(2001-ROW())/100000,""))</f>
        <v/>
      </c>
    </row>
    <row r="1810">
      <c r="A1810" s="26">
        <f>IF(AND(ISNUMBER(Applications!A1810),ISNUMBER(Applications!M1810),OR(UPPER(TRIM(Applications!I1810))="INTERVIEWING",UPPER(TRIM(Applications!I1810))="REJECTED",UPPER(TRIM(Applications!I1810))="OFFER")),IF(Applications!M1810&gt;=Applications!A1810,Applications!M1810-Applications!A1810,""),"")</f>
        <v/>
      </c>
      <c r="B1810" s="26">
        <f>IF(AND(D1810=1,ISNUMBER(Applications!A1810)),WEEKDAY(Applications!A1810),"")</f>
        <v/>
      </c>
      <c r="C1810" s="27">
        <f>IF(AND(D1810=1,ISNUMBER(Applications!A1810)),Applications!A1810-WEEKDAY(Applications!A1810,3),"")</f>
        <v/>
      </c>
      <c r="D1810" s="26">
        <f>IF(OR(UPPER(TRIM(Applications!I1810))="APPLIED",UPPER(TRIM(Applications!I1810))="INTERVIEWING",UPPER(TRIM(Applications!I1810))="REJECTED",UPPER(TRIM(Applications!I1810))="OFFER"),1,0)</f>
        <v/>
      </c>
      <c r="E1810" s="26">
        <f>IF(AND(ISNUMBER(Applications!M1810),OR(N(Applications!O1810)&gt;0,UPPER(TRIM(Applications!I1810))="INTERVIEWING",UPPER(TRIM(Applications!I1810))="OFFER")),Applications!M1810-WEEKDAY(Applications!M1810,3),"")</f>
        <v/>
      </c>
      <c r="F1810" s="26">
        <f>IF(AND(UPPER(TRIM(Applications!I1810))="SKIPPED",ISNUMBER(Applications!A1810)),Applications!A1810-WEEKDAY(Applications!A1810,3),"")</f>
        <v/>
      </c>
      <c r="G1810" s="26">
        <f>IF(AND(UPPER(TRIM(Applications!I1810))="BOOKMARKED",ISNUMBER(Applications!A1810)),Applications!A1810-WEEKDAY(Applications!A1810,3),"")</f>
        <v/>
      </c>
      <c r="H1810" s="26">
        <f>IF(AND(UPPER(TRIM(Applications!I1810))="NOT APPLIED",ISNUMBER(Applications!A1810)),Applications!A1810-WEEKDAY(Applications!A1810,3),"")</f>
        <v/>
      </c>
      <c r="I1810" s="26">
        <f>IF(AND(UPPER(TRIM(Applications!I1810))="REJECTED",ISNUMBER(Applications!M1810)),Applications!M1810-WEEKDAY(Applications!M1810,3),"")</f>
        <v/>
      </c>
      <c r="J1810" s="26">
        <f>IF(AND(UPPER(TRIM(Applications!I1810))="OFFER",ISNUMBER(Applications!M1810)),Applications!M1810-WEEKDAY(Applications!M1810,3),"")</f>
        <v/>
      </c>
      <c r="K1810" s="26">
        <f>IF(TRIM(Applications!J1810)="","",IFERROR(LOOKUP(2,1/ISNUMBER(SEARCH($R$2:$R$25,Applications!J1810)),$S$2:$S$25),""))</f>
        <v/>
      </c>
      <c r="L1810" s="26">
        <f>IF(K1810="","",IF(COUNTIF(K$2:K1810,K1810)=1,COUNTIF(K$2:K$2000,K1810)+(2001-ROW())/100000,""))</f>
        <v/>
      </c>
      <c r="M1810" s="26">
        <f>IF(TRIM(Applications!D1810)="","",TRIM(LEFT(TRIM(Applications!D1810),FIND(",",TRIM(Applications!D1810)&amp;",")-1)))</f>
        <v/>
      </c>
      <c r="N1810" s="26">
        <f>IF(M1810="","",IF(LEN(TRIM(LEFT(TRIM(MID(TRIM(Applications!D1810),FIND(",",TRIM(Applications!D1810)&amp;",")+1,200)),FIND(",",TRIM(MID(TRIM(Applications!D1810),FIND(",",TRIM(Applications!D1810)&amp;",")+1,200))&amp;",")-1)))=2,UPPER(TRIM(LEFT(TRIM(MID(TRIM(Applications!D1810),FIND(",",TRIM(Applications!D1810)&amp;",")+1,200)),FIND(",",TRIM(MID(TRIM(Applications!D1810),FIND(",",TRIM(Applications!D1810)&amp;",")+1,200))&amp;",")-1))),IFERROR(VLOOKUP(LOWER(TRIM(LEFT(TRIM(MID(TRIM(Applications!D1810),FIND(",",TRIM(Applications!D1810)&amp;",")+1,200)),FIND(",",TRIM(MID(TRIM(Applications!D1810),FIND(",",TRIM(Applications!D1810)&amp;",")+1,200))&amp;",")-1))),$U$2:$V$67,2,FALSE),"")))</f>
        <v/>
      </c>
      <c r="O1810" s="26">
        <f>IF(M1810="","",IF(N1810="",M1810,M1810&amp;", "&amp;N1810))</f>
        <v/>
      </c>
      <c r="P1810" s="26">
        <f>IF(O1810="","",IF(COUNTIF(O$2:O1810,O1810)=1,COUNTIF(O$2:O$2000,O1810)+(2001-ROW())/100000,""))</f>
        <v/>
      </c>
    </row>
    <row r="1811">
      <c r="A1811" s="26">
        <f>IF(AND(ISNUMBER(Applications!A1811),ISNUMBER(Applications!M1811),OR(UPPER(TRIM(Applications!I1811))="INTERVIEWING",UPPER(TRIM(Applications!I1811))="REJECTED",UPPER(TRIM(Applications!I1811))="OFFER")),IF(Applications!M1811&gt;=Applications!A1811,Applications!M1811-Applications!A1811,""),"")</f>
        <v/>
      </c>
      <c r="B1811" s="26">
        <f>IF(AND(D1811=1,ISNUMBER(Applications!A1811)),WEEKDAY(Applications!A1811),"")</f>
        <v/>
      </c>
      <c r="C1811" s="27">
        <f>IF(AND(D1811=1,ISNUMBER(Applications!A1811)),Applications!A1811-WEEKDAY(Applications!A1811,3),"")</f>
        <v/>
      </c>
      <c r="D1811" s="26">
        <f>IF(OR(UPPER(TRIM(Applications!I1811))="APPLIED",UPPER(TRIM(Applications!I1811))="INTERVIEWING",UPPER(TRIM(Applications!I1811))="REJECTED",UPPER(TRIM(Applications!I1811))="OFFER"),1,0)</f>
        <v/>
      </c>
      <c r="E1811" s="26">
        <f>IF(AND(ISNUMBER(Applications!M1811),OR(N(Applications!O1811)&gt;0,UPPER(TRIM(Applications!I1811))="INTERVIEWING",UPPER(TRIM(Applications!I1811))="OFFER")),Applications!M1811-WEEKDAY(Applications!M1811,3),"")</f>
        <v/>
      </c>
      <c r="F1811" s="26">
        <f>IF(AND(UPPER(TRIM(Applications!I1811))="SKIPPED",ISNUMBER(Applications!A1811)),Applications!A1811-WEEKDAY(Applications!A1811,3),"")</f>
        <v/>
      </c>
      <c r="G1811" s="26">
        <f>IF(AND(UPPER(TRIM(Applications!I1811))="BOOKMARKED",ISNUMBER(Applications!A1811)),Applications!A1811-WEEKDAY(Applications!A1811,3),"")</f>
        <v/>
      </c>
      <c r="H1811" s="26">
        <f>IF(AND(UPPER(TRIM(Applications!I1811))="NOT APPLIED",ISNUMBER(Applications!A1811)),Applications!A1811-WEEKDAY(Applications!A1811,3),"")</f>
        <v/>
      </c>
      <c r="I1811" s="26">
        <f>IF(AND(UPPER(TRIM(Applications!I1811))="REJECTED",ISNUMBER(Applications!M1811)),Applications!M1811-WEEKDAY(Applications!M1811,3),"")</f>
        <v/>
      </c>
      <c r="J1811" s="26">
        <f>IF(AND(UPPER(TRIM(Applications!I1811))="OFFER",ISNUMBER(Applications!M1811)),Applications!M1811-WEEKDAY(Applications!M1811,3),"")</f>
        <v/>
      </c>
      <c r="K1811" s="26">
        <f>IF(TRIM(Applications!J1811)="","",IFERROR(LOOKUP(2,1/ISNUMBER(SEARCH($R$2:$R$25,Applications!J1811)),$S$2:$S$25),""))</f>
        <v/>
      </c>
      <c r="L1811" s="26">
        <f>IF(K1811="","",IF(COUNTIF(K$2:K1811,K1811)=1,COUNTIF(K$2:K$2000,K1811)+(2001-ROW())/100000,""))</f>
        <v/>
      </c>
      <c r="M1811" s="26">
        <f>IF(TRIM(Applications!D1811)="","",TRIM(LEFT(TRIM(Applications!D1811),FIND(",",TRIM(Applications!D1811)&amp;",")-1)))</f>
        <v/>
      </c>
      <c r="N1811" s="26">
        <f>IF(M1811="","",IF(LEN(TRIM(LEFT(TRIM(MID(TRIM(Applications!D1811),FIND(",",TRIM(Applications!D1811)&amp;",")+1,200)),FIND(",",TRIM(MID(TRIM(Applications!D1811),FIND(",",TRIM(Applications!D1811)&amp;",")+1,200))&amp;",")-1)))=2,UPPER(TRIM(LEFT(TRIM(MID(TRIM(Applications!D1811),FIND(",",TRIM(Applications!D1811)&amp;",")+1,200)),FIND(",",TRIM(MID(TRIM(Applications!D1811),FIND(",",TRIM(Applications!D1811)&amp;",")+1,200))&amp;",")-1))),IFERROR(VLOOKUP(LOWER(TRIM(LEFT(TRIM(MID(TRIM(Applications!D1811),FIND(",",TRIM(Applications!D1811)&amp;",")+1,200)),FIND(",",TRIM(MID(TRIM(Applications!D1811),FIND(",",TRIM(Applications!D1811)&amp;",")+1,200))&amp;",")-1))),$U$2:$V$67,2,FALSE),"")))</f>
        <v/>
      </c>
      <c r="O1811" s="26">
        <f>IF(M1811="","",IF(N1811="",M1811,M1811&amp;", "&amp;N1811))</f>
        <v/>
      </c>
      <c r="P1811" s="26">
        <f>IF(O1811="","",IF(COUNTIF(O$2:O1811,O1811)=1,COUNTIF(O$2:O$2000,O1811)+(2001-ROW())/100000,""))</f>
        <v/>
      </c>
    </row>
    <row r="1812">
      <c r="A1812" s="26">
        <f>IF(AND(ISNUMBER(Applications!A1812),ISNUMBER(Applications!M1812),OR(UPPER(TRIM(Applications!I1812))="INTERVIEWING",UPPER(TRIM(Applications!I1812))="REJECTED",UPPER(TRIM(Applications!I1812))="OFFER")),IF(Applications!M1812&gt;=Applications!A1812,Applications!M1812-Applications!A1812,""),"")</f>
        <v/>
      </c>
      <c r="B1812" s="26">
        <f>IF(AND(D1812=1,ISNUMBER(Applications!A1812)),WEEKDAY(Applications!A1812),"")</f>
        <v/>
      </c>
      <c r="C1812" s="27">
        <f>IF(AND(D1812=1,ISNUMBER(Applications!A1812)),Applications!A1812-WEEKDAY(Applications!A1812,3),"")</f>
        <v/>
      </c>
      <c r="D1812" s="26">
        <f>IF(OR(UPPER(TRIM(Applications!I1812))="APPLIED",UPPER(TRIM(Applications!I1812))="INTERVIEWING",UPPER(TRIM(Applications!I1812))="REJECTED",UPPER(TRIM(Applications!I1812))="OFFER"),1,0)</f>
        <v/>
      </c>
      <c r="E1812" s="26">
        <f>IF(AND(ISNUMBER(Applications!M1812),OR(N(Applications!O1812)&gt;0,UPPER(TRIM(Applications!I1812))="INTERVIEWING",UPPER(TRIM(Applications!I1812))="OFFER")),Applications!M1812-WEEKDAY(Applications!M1812,3),"")</f>
        <v/>
      </c>
      <c r="F1812" s="26">
        <f>IF(AND(UPPER(TRIM(Applications!I1812))="SKIPPED",ISNUMBER(Applications!A1812)),Applications!A1812-WEEKDAY(Applications!A1812,3),"")</f>
        <v/>
      </c>
      <c r="G1812" s="26">
        <f>IF(AND(UPPER(TRIM(Applications!I1812))="BOOKMARKED",ISNUMBER(Applications!A1812)),Applications!A1812-WEEKDAY(Applications!A1812,3),"")</f>
        <v/>
      </c>
      <c r="H1812" s="26">
        <f>IF(AND(UPPER(TRIM(Applications!I1812))="NOT APPLIED",ISNUMBER(Applications!A1812)),Applications!A1812-WEEKDAY(Applications!A1812,3),"")</f>
        <v/>
      </c>
      <c r="I1812" s="26">
        <f>IF(AND(UPPER(TRIM(Applications!I1812))="REJECTED",ISNUMBER(Applications!M1812)),Applications!M1812-WEEKDAY(Applications!M1812,3),"")</f>
        <v/>
      </c>
      <c r="J1812" s="26">
        <f>IF(AND(UPPER(TRIM(Applications!I1812))="OFFER",ISNUMBER(Applications!M1812)),Applications!M1812-WEEKDAY(Applications!M1812,3),"")</f>
        <v/>
      </c>
      <c r="K1812" s="26">
        <f>IF(TRIM(Applications!J1812)="","",IFERROR(LOOKUP(2,1/ISNUMBER(SEARCH($R$2:$R$25,Applications!J1812)),$S$2:$S$25),""))</f>
        <v/>
      </c>
      <c r="L1812" s="26">
        <f>IF(K1812="","",IF(COUNTIF(K$2:K1812,K1812)=1,COUNTIF(K$2:K$2000,K1812)+(2001-ROW())/100000,""))</f>
        <v/>
      </c>
      <c r="M1812" s="26">
        <f>IF(TRIM(Applications!D1812)="","",TRIM(LEFT(TRIM(Applications!D1812),FIND(",",TRIM(Applications!D1812)&amp;",")-1)))</f>
        <v/>
      </c>
      <c r="N1812" s="26">
        <f>IF(M1812="","",IF(LEN(TRIM(LEFT(TRIM(MID(TRIM(Applications!D1812),FIND(",",TRIM(Applications!D1812)&amp;",")+1,200)),FIND(",",TRIM(MID(TRIM(Applications!D1812),FIND(",",TRIM(Applications!D1812)&amp;",")+1,200))&amp;",")-1)))=2,UPPER(TRIM(LEFT(TRIM(MID(TRIM(Applications!D1812),FIND(",",TRIM(Applications!D1812)&amp;",")+1,200)),FIND(",",TRIM(MID(TRIM(Applications!D1812),FIND(",",TRIM(Applications!D1812)&amp;",")+1,200))&amp;",")-1))),IFERROR(VLOOKUP(LOWER(TRIM(LEFT(TRIM(MID(TRIM(Applications!D1812),FIND(",",TRIM(Applications!D1812)&amp;",")+1,200)),FIND(",",TRIM(MID(TRIM(Applications!D1812),FIND(",",TRIM(Applications!D1812)&amp;",")+1,200))&amp;",")-1))),$U$2:$V$67,2,FALSE),"")))</f>
        <v/>
      </c>
      <c r="O1812" s="26">
        <f>IF(M1812="","",IF(N1812="",M1812,M1812&amp;", "&amp;N1812))</f>
        <v/>
      </c>
      <c r="P1812" s="26">
        <f>IF(O1812="","",IF(COUNTIF(O$2:O1812,O1812)=1,COUNTIF(O$2:O$2000,O1812)+(2001-ROW())/100000,""))</f>
        <v/>
      </c>
    </row>
    <row r="1813">
      <c r="A1813" s="26">
        <f>IF(AND(ISNUMBER(Applications!A1813),ISNUMBER(Applications!M1813),OR(UPPER(TRIM(Applications!I1813))="INTERVIEWING",UPPER(TRIM(Applications!I1813))="REJECTED",UPPER(TRIM(Applications!I1813))="OFFER")),IF(Applications!M1813&gt;=Applications!A1813,Applications!M1813-Applications!A1813,""),"")</f>
        <v/>
      </c>
      <c r="B1813" s="26">
        <f>IF(AND(D1813=1,ISNUMBER(Applications!A1813)),WEEKDAY(Applications!A1813),"")</f>
        <v/>
      </c>
      <c r="C1813" s="27">
        <f>IF(AND(D1813=1,ISNUMBER(Applications!A1813)),Applications!A1813-WEEKDAY(Applications!A1813,3),"")</f>
        <v/>
      </c>
      <c r="D1813" s="26">
        <f>IF(OR(UPPER(TRIM(Applications!I1813))="APPLIED",UPPER(TRIM(Applications!I1813))="INTERVIEWING",UPPER(TRIM(Applications!I1813))="REJECTED",UPPER(TRIM(Applications!I1813))="OFFER"),1,0)</f>
        <v/>
      </c>
      <c r="E1813" s="26">
        <f>IF(AND(ISNUMBER(Applications!M1813),OR(N(Applications!O1813)&gt;0,UPPER(TRIM(Applications!I1813))="INTERVIEWING",UPPER(TRIM(Applications!I1813))="OFFER")),Applications!M1813-WEEKDAY(Applications!M1813,3),"")</f>
        <v/>
      </c>
      <c r="F1813" s="26">
        <f>IF(AND(UPPER(TRIM(Applications!I1813))="SKIPPED",ISNUMBER(Applications!A1813)),Applications!A1813-WEEKDAY(Applications!A1813,3),"")</f>
        <v/>
      </c>
      <c r="G1813" s="26">
        <f>IF(AND(UPPER(TRIM(Applications!I1813))="BOOKMARKED",ISNUMBER(Applications!A1813)),Applications!A1813-WEEKDAY(Applications!A1813,3),"")</f>
        <v/>
      </c>
      <c r="H1813" s="26">
        <f>IF(AND(UPPER(TRIM(Applications!I1813))="NOT APPLIED",ISNUMBER(Applications!A1813)),Applications!A1813-WEEKDAY(Applications!A1813,3),"")</f>
        <v/>
      </c>
      <c r="I1813" s="26">
        <f>IF(AND(UPPER(TRIM(Applications!I1813))="REJECTED",ISNUMBER(Applications!M1813)),Applications!M1813-WEEKDAY(Applications!M1813,3),"")</f>
        <v/>
      </c>
      <c r="J1813" s="26">
        <f>IF(AND(UPPER(TRIM(Applications!I1813))="OFFER",ISNUMBER(Applications!M1813)),Applications!M1813-WEEKDAY(Applications!M1813,3),"")</f>
        <v/>
      </c>
      <c r="K1813" s="26">
        <f>IF(TRIM(Applications!J1813)="","",IFERROR(LOOKUP(2,1/ISNUMBER(SEARCH($R$2:$R$25,Applications!J1813)),$S$2:$S$25),""))</f>
        <v/>
      </c>
      <c r="L1813" s="26">
        <f>IF(K1813="","",IF(COUNTIF(K$2:K1813,K1813)=1,COUNTIF(K$2:K$2000,K1813)+(2001-ROW())/100000,""))</f>
        <v/>
      </c>
      <c r="M1813" s="26">
        <f>IF(TRIM(Applications!D1813)="","",TRIM(LEFT(TRIM(Applications!D1813),FIND(",",TRIM(Applications!D1813)&amp;",")-1)))</f>
        <v/>
      </c>
      <c r="N1813" s="26">
        <f>IF(M1813="","",IF(LEN(TRIM(LEFT(TRIM(MID(TRIM(Applications!D1813),FIND(",",TRIM(Applications!D1813)&amp;",")+1,200)),FIND(",",TRIM(MID(TRIM(Applications!D1813),FIND(",",TRIM(Applications!D1813)&amp;",")+1,200))&amp;",")-1)))=2,UPPER(TRIM(LEFT(TRIM(MID(TRIM(Applications!D1813),FIND(",",TRIM(Applications!D1813)&amp;",")+1,200)),FIND(",",TRIM(MID(TRIM(Applications!D1813),FIND(",",TRIM(Applications!D1813)&amp;",")+1,200))&amp;",")-1))),IFERROR(VLOOKUP(LOWER(TRIM(LEFT(TRIM(MID(TRIM(Applications!D1813),FIND(",",TRIM(Applications!D1813)&amp;",")+1,200)),FIND(",",TRIM(MID(TRIM(Applications!D1813),FIND(",",TRIM(Applications!D1813)&amp;",")+1,200))&amp;",")-1))),$U$2:$V$67,2,FALSE),"")))</f>
        <v/>
      </c>
      <c r="O1813" s="26">
        <f>IF(M1813="","",IF(N1813="",M1813,M1813&amp;", "&amp;N1813))</f>
        <v/>
      </c>
      <c r="P1813" s="26">
        <f>IF(O1813="","",IF(COUNTIF(O$2:O1813,O1813)=1,COUNTIF(O$2:O$2000,O1813)+(2001-ROW())/100000,""))</f>
        <v/>
      </c>
    </row>
    <row r="1814">
      <c r="A1814" s="26">
        <f>IF(AND(ISNUMBER(Applications!A1814),ISNUMBER(Applications!M1814),OR(UPPER(TRIM(Applications!I1814))="INTERVIEWING",UPPER(TRIM(Applications!I1814))="REJECTED",UPPER(TRIM(Applications!I1814))="OFFER")),IF(Applications!M1814&gt;=Applications!A1814,Applications!M1814-Applications!A1814,""),"")</f>
        <v/>
      </c>
      <c r="B1814" s="26">
        <f>IF(AND(D1814=1,ISNUMBER(Applications!A1814)),WEEKDAY(Applications!A1814),"")</f>
        <v/>
      </c>
      <c r="C1814" s="27">
        <f>IF(AND(D1814=1,ISNUMBER(Applications!A1814)),Applications!A1814-WEEKDAY(Applications!A1814,3),"")</f>
        <v/>
      </c>
      <c r="D1814" s="26">
        <f>IF(OR(UPPER(TRIM(Applications!I1814))="APPLIED",UPPER(TRIM(Applications!I1814))="INTERVIEWING",UPPER(TRIM(Applications!I1814))="REJECTED",UPPER(TRIM(Applications!I1814))="OFFER"),1,0)</f>
        <v/>
      </c>
      <c r="E1814" s="26">
        <f>IF(AND(ISNUMBER(Applications!M1814),OR(N(Applications!O1814)&gt;0,UPPER(TRIM(Applications!I1814))="INTERVIEWING",UPPER(TRIM(Applications!I1814))="OFFER")),Applications!M1814-WEEKDAY(Applications!M1814,3),"")</f>
        <v/>
      </c>
      <c r="F1814" s="26">
        <f>IF(AND(UPPER(TRIM(Applications!I1814))="SKIPPED",ISNUMBER(Applications!A1814)),Applications!A1814-WEEKDAY(Applications!A1814,3),"")</f>
        <v/>
      </c>
      <c r="G1814" s="26">
        <f>IF(AND(UPPER(TRIM(Applications!I1814))="BOOKMARKED",ISNUMBER(Applications!A1814)),Applications!A1814-WEEKDAY(Applications!A1814,3),"")</f>
        <v/>
      </c>
      <c r="H1814" s="26">
        <f>IF(AND(UPPER(TRIM(Applications!I1814))="NOT APPLIED",ISNUMBER(Applications!A1814)),Applications!A1814-WEEKDAY(Applications!A1814,3),"")</f>
        <v/>
      </c>
      <c r="I1814" s="26">
        <f>IF(AND(UPPER(TRIM(Applications!I1814))="REJECTED",ISNUMBER(Applications!M1814)),Applications!M1814-WEEKDAY(Applications!M1814,3),"")</f>
        <v/>
      </c>
      <c r="J1814" s="26">
        <f>IF(AND(UPPER(TRIM(Applications!I1814))="OFFER",ISNUMBER(Applications!M1814)),Applications!M1814-WEEKDAY(Applications!M1814,3),"")</f>
        <v/>
      </c>
      <c r="K1814" s="26">
        <f>IF(TRIM(Applications!J1814)="","",IFERROR(LOOKUP(2,1/ISNUMBER(SEARCH($R$2:$R$25,Applications!J1814)),$S$2:$S$25),""))</f>
        <v/>
      </c>
      <c r="L1814" s="26">
        <f>IF(K1814="","",IF(COUNTIF(K$2:K1814,K1814)=1,COUNTIF(K$2:K$2000,K1814)+(2001-ROW())/100000,""))</f>
        <v/>
      </c>
      <c r="M1814" s="26">
        <f>IF(TRIM(Applications!D1814)="","",TRIM(LEFT(TRIM(Applications!D1814),FIND(",",TRIM(Applications!D1814)&amp;",")-1)))</f>
        <v/>
      </c>
      <c r="N1814" s="26">
        <f>IF(M1814="","",IF(LEN(TRIM(LEFT(TRIM(MID(TRIM(Applications!D1814),FIND(",",TRIM(Applications!D1814)&amp;",")+1,200)),FIND(",",TRIM(MID(TRIM(Applications!D1814),FIND(",",TRIM(Applications!D1814)&amp;",")+1,200))&amp;",")-1)))=2,UPPER(TRIM(LEFT(TRIM(MID(TRIM(Applications!D1814),FIND(",",TRIM(Applications!D1814)&amp;",")+1,200)),FIND(",",TRIM(MID(TRIM(Applications!D1814),FIND(",",TRIM(Applications!D1814)&amp;",")+1,200))&amp;",")-1))),IFERROR(VLOOKUP(LOWER(TRIM(LEFT(TRIM(MID(TRIM(Applications!D1814),FIND(",",TRIM(Applications!D1814)&amp;",")+1,200)),FIND(",",TRIM(MID(TRIM(Applications!D1814),FIND(",",TRIM(Applications!D1814)&amp;",")+1,200))&amp;",")-1))),$U$2:$V$67,2,FALSE),"")))</f>
        <v/>
      </c>
      <c r="O1814" s="26">
        <f>IF(M1814="","",IF(N1814="",M1814,M1814&amp;", "&amp;N1814))</f>
        <v/>
      </c>
      <c r="P1814" s="26">
        <f>IF(O1814="","",IF(COUNTIF(O$2:O1814,O1814)=1,COUNTIF(O$2:O$2000,O1814)+(2001-ROW())/100000,""))</f>
        <v/>
      </c>
    </row>
    <row r="1815">
      <c r="A1815" s="26">
        <f>IF(AND(ISNUMBER(Applications!A1815),ISNUMBER(Applications!M1815),OR(UPPER(TRIM(Applications!I1815))="INTERVIEWING",UPPER(TRIM(Applications!I1815))="REJECTED",UPPER(TRIM(Applications!I1815))="OFFER")),IF(Applications!M1815&gt;=Applications!A1815,Applications!M1815-Applications!A1815,""),"")</f>
        <v/>
      </c>
      <c r="B1815" s="26">
        <f>IF(AND(D1815=1,ISNUMBER(Applications!A1815)),WEEKDAY(Applications!A1815),"")</f>
        <v/>
      </c>
      <c r="C1815" s="27">
        <f>IF(AND(D1815=1,ISNUMBER(Applications!A1815)),Applications!A1815-WEEKDAY(Applications!A1815,3),"")</f>
        <v/>
      </c>
      <c r="D1815" s="26">
        <f>IF(OR(UPPER(TRIM(Applications!I1815))="APPLIED",UPPER(TRIM(Applications!I1815))="INTERVIEWING",UPPER(TRIM(Applications!I1815))="REJECTED",UPPER(TRIM(Applications!I1815))="OFFER"),1,0)</f>
        <v/>
      </c>
      <c r="E1815" s="26">
        <f>IF(AND(ISNUMBER(Applications!M1815),OR(N(Applications!O1815)&gt;0,UPPER(TRIM(Applications!I1815))="INTERVIEWING",UPPER(TRIM(Applications!I1815))="OFFER")),Applications!M1815-WEEKDAY(Applications!M1815,3),"")</f>
        <v/>
      </c>
      <c r="F1815" s="26">
        <f>IF(AND(UPPER(TRIM(Applications!I1815))="SKIPPED",ISNUMBER(Applications!A1815)),Applications!A1815-WEEKDAY(Applications!A1815,3),"")</f>
        <v/>
      </c>
      <c r="G1815" s="26">
        <f>IF(AND(UPPER(TRIM(Applications!I1815))="BOOKMARKED",ISNUMBER(Applications!A1815)),Applications!A1815-WEEKDAY(Applications!A1815,3),"")</f>
        <v/>
      </c>
      <c r="H1815" s="26">
        <f>IF(AND(UPPER(TRIM(Applications!I1815))="NOT APPLIED",ISNUMBER(Applications!A1815)),Applications!A1815-WEEKDAY(Applications!A1815,3),"")</f>
        <v/>
      </c>
      <c r="I1815" s="26">
        <f>IF(AND(UPPER(TRIM(Applications!I1815))="REJECTED",ISNUMBER(Applications!M1815)),Applications!M1815-WEEKDAY(Applications!M1815,3),"")</f>
        <v/>
      </c>
      <c r="J1815" s="26">
        <f>IF(AND(UPPER(TRIM(Applications!I1815))="OFFER",ISNUMBER(Applications!M1815)),Applications!M1815-WEEKDAY(Applications!M1815,3),"")</f>
        <v/>
      </c>
      <c r="K1815" s="26">
        <f>IF(TRIM(Applications!J1815)="","",IFERROR(LOOKUP(2,1/ISNUMBER(SEARCH($R$2:$R$25,Applications!J1815)),$S$2:$S$25),""))</f>
        <v/>
      </c>
      <c r="L1815" s="26">
        <f>IF(K1815="","",IF(COUNTIF(K$2:K1815,K1815)=1,COUNTIF(K$2:K$2000,K1815)+(2001-ROW())/100000,""))</f>
        <v/>
      </c>
      <c r="M1815" s="26">
        <f>IF(TRIM(Applications!D1815)="","",TRIM(LEFT(TRIM(Applications!D1815),FIND(",",TRIM(Applications!D1815)&amp;",")-1)))</f>
        <v/>
      </c>
      <c r="N1815" s="26">
        <f>IF(M1815="","",IF(LEN(TRIM(LEFT(TRIM(MID(TRIM(Applications!D1815),FIND(",",TRIM(Applications!D1815)&amp;",")+1,200)),FIND(",",TRIM(MID(TRIM(Applications!D1815),FIND(",",TRIM(Applications!D1815)&amp;",")+1,200))&amp;",")-1)))=2,UPPER(TRIM(LEFT(TRIM(MID(TRIM(Applications!D1815),FIND(",",TRIM(Applications!D1815)&amp;",")+1,200)),FIND(",",TRIM(MID(TRIM(Applications!D1815),FIND(",",TRIM(Applications!D1815)&amp;",")+1,200))&amp;",")-1))),IFERROR(VLOOKUP(LOWER(TRIM(LEFT(TRIM(MID(TRIM(Applications!D1815),FIND(",",TRIM(Applications!D1815)&amp;",")+1,200)),FIND(",",TRIM(MID(TRIM(Applications!D1815),FIND(",",TRIM(Applications!D1815)&amp;",")+1,200))&amp;",")-1))),$U$2:$V$67,2,FALSE),"")))</f>
        <v/>
      </c>
      <c r="O1815" s="26">
        <f>IF(M1815="","",IF(N1815="",M1815,M1815&amp;", "&amp;N1815))</f>
        <v/>
      </c>
      <c r="P1815" s="26">
        <f>IF(O1815="","",IF(COUNTIF(O$2:O1815,O1815)=1,COUNTIF(O$2:O$2000,O1815)+(2001-ROW())/100000,""))</f>
        <v/>
      </c>
    </row>
    <row r="1816">
      <c r="A1816" s="26">
        <f>IF(AND(ISNUMBER(Applications!A1816),ISNUMBER(Applications!M1816),OR(UPPER(TRIM(Applications!I1816))="INTERVIEWING",UPPER(TRIM(Applications!I1816))="REJECTED",UPPER(TRIM(Applications!I1816))="OFFER")),IF(Applications!M1816&gt;=Applications!A1816,Applications!M1816-Applications!A1816,""),"")</f>
        <v/>
      </c>
      <c r="B1816" s="26">
        <f>IF(AND(D1816=1,ISNUMBER(Applications!A1816)),WEEKDAY(Applications!A1816),"")</f>
        <v/>
      </c>
      <c r="C1816" s="27">
        <f>IF(AND(D1816=1,ISNUMBER(Applications!A1816)),Applications!A1816-WEEKDAY(Applications!A1816,3),"")</f>
        <v/>
      </c>
      <c r="D1816" s="26">
        <f>IF(OR(UPPER(TRIM(Applications!I1816))="APPLIED",UPPER(TRIM(Applications!I1816))="INTERVIEWING",UPPER(TRIM(Applications!I1816))="REJECTED",UPPER(TRIM(Applications!I1816))="OFFER"),1,0)</f>
        <v/>
      </c>
      <c r="E1816" s="26">
        <f>IF(AND(ISNUMBER(Applications!M1816),OR(N(Applications!O1816)&gt;0,UPPER(TRIM(Applications!I1816))="INTERVIEWING",UPPER(TRIM(Applications!I1816))="OFFER")),Applications!M1816-WEEKDAY(Applications!M1816,3),"")</f>
        <v/>
      </c>
      <c r="F1816" s="26">
        <f>IF(AND(UPPER(TRIM(Applications!I1816))="SKIPPED",ISNUMBER(Applications!A1816)),Applications!A1816-WEEKDAY(Applications!A1816,3),"")</f>
        <v/>
      </c>
      <c r="G1816" s="26">
        <f>IF(AND(UPPER(TRIM(Applications!I1816))="BOOKMARKED",ISNUMBER(Applications!A1816)),Applications!A1816-WEEKDAY(Applications!A1816,3),"")</f>
        <v/>
      </c>
      <c r="H1816" s="26">
        <f>IF(AND(UPPER(TRIM(Applications!I1816))="NOT APPLIED",ISNUMBER(Applications!A1816)),Applications!A1816-WEEKDAY(Applications!A1816,3),"")</f>
        <v/>
      </c>
      <c r="I1816" s="26">
        <f>IF(AND(UPPER(TRIM(Applications!I1816))="REJECTED",ISNUMBER(Applications!M1816)),Applications!M1816-WEEKDAY(Applications!M1816,3),"")</f>
        <v/>
      </c>
      <c r="J1816" s="26">
        <f>IF(AND(UPPER(TRIM(Applications!I1816))="OFFER",ISNUMBER(Applications!M1816)),Applications!M1816-WEEKDAY(Applications!M1816,3),"")</f>
        <v/>
      </c>
      <c r="K1816" s="26">
        <f>IF(TRIM(Applications!J1816)="","",IFERROR(LOOKUP(2,1/ISNUMBER(SEARCH($R$2:$R$25,Applications!J1816)),$S$2:$S$25),""))</f>
        <v/>
      </c>
      <c r="L1816" s="26">
        <f>IF(K1816="","",IF(COUNTIF(K$2:K1816,K1816)=1,COUNTIF(K$2:K$2000,K1816)+(2001-ROW())/100000,""))</f>
        <v/>
      </c>
      <c r="M1816" s="26">
        <f>IF(TRIM(Applications!D1816)="","",TRIM(LEFT(TRIM(Applications!D1816),FIND(",",TRIM(Applications!D1816)&amp;",")-1)))</f>
        <v/>
      </c>
      <c r="N1816" s="26">
        <f>IF(M1816="","",IF(LEN(TRIM(LEFT(TRIM(MID(TRIM(Applications!D1816),FIND(",",TRIM(Applications!D1816)&amp;",")+1,200)),FIND(",",TRIM(MID(TRIM(Applications!D1816),FIND(",",TRIM(Applications!D1816)&amp;",")+1,200))&amp;",")-1)))=2,UPPER(TRIM(LEFT(TRIM(MID(TRIM(Applications!D1816),FIND(",",TRIM(Applications!D1816)&amp;",")+1,200)),FIND(",",TRIM(MID(TRIM(Applications!D1816),FIND(",",TRIM(Applications!D1816)&amp;",")+1,200))&amp;",")-1))),IFERROR(VLOOKUP(LOWER(TRIM(LEFT(TRIM(MID(TRIM(Applications!D1816),FIND(",",TRIM(Applications!D1816)&amp;",")+1,200)),FIND(",",TRIM(MID(TRIM(Applications!D1816),FIND(",",TRIM(Applications!D1816)&amp;",")+1,200))&amp;",")-1))),$U$2:$V$67,2,FALSE),"")))</f>
        <v/>
      </c>
      <c r="O1816" s="26">
        <f>IF(M1816="","",IF(N1816="",M1816,M1816&amp;", "&amp;N1816))</f>
        <v/>
      </c>
      <c r="P1816" s="26">
        <f>IF(O1816="","",IF(COUNTIF(O$2:O1816,O1816)=1,COUNTIF(O$2:O$2000,O1816)+(2001-ROW())/100000,""))</f>
        <v/>
      </c>
    </row>
    <row r="1817">
      <c r="A1817" s="26">
        <f>IF(AND(ISNUMBER(Applications!A1817),ISNUMBER(Applications!M1817),OR(UPPER(TRIM(Applications!I1817))="INTERVIEWING",UPPER(TRIM(Applications!I1817))="REJECTED",UPPER(TRIM(Applications!I1817))="OFFER")),IF(Applications!M1817&gt;=Applications!A1817,Applications!M1817-Applications!A1817,""),"")</f>
        <v/>
      </c>
      <c r="B1817" s="26">
        <f>IF(AND(D1817=1,ISNUMBER(Applications!A1817)),WEEKDAY(Applications!A1817),"")</f>
        <v/>
      </c>
      <c r="C1817" s="27">
        <f>IF(AND(D1817=1,ISNUMBER(Applications!A1817)),Applications!A1817-WEEKDAY(Applications!A1817,3),"")</f>
        <v/>
      </c>
      <c r="D1817" s="26">
        <f>IF(OR(UPPER(TRIM(Applications!I1817))="APPLIED",UPPER(TRIM(Applications!I1817))="INTERVIEWING",UPPER(TRIM(Applications!I1817))="REJECTED",UPPER(TRIM(Applications!I1817))="OFFER"),1,0)</f>
        <v/>
      </c>
      <c r="E1817" s="26">
        <f>IF(AND(ISNUMBER(Applications!M1817),OR(N(Applications!O1817)&gt;0,UPPER(TRIM(Applications!I1817))="INTERVIEWING",UPPER(TRIM(Applications!I1817))="OFFER")),Applications!M1817-WEEKDAY(Applications!M1817,3),"")</f>
        <v/>
      </c>
      <c r="F1817" s="26">
        <f>IF(AND(UPPER(TRIM(Applications!I1817))="SKIPPED",ISNUMBER(Applications!A1817)),Applications!A1817-WEEKDAY(Applications!A1817,3),"")</f>
        <v/>
      </c>
      <c r="G1817" s="26">
        <f>IF(AND(UPPER(TRIM(Applications!I1817))="BOOKMARKED",ISNUMBER(Applications!A1817)),Applications!A1817-WEEKDAY(Applications!A1817,3),"")</f>
        <v/>
      </c>
      <c r="H1817" s="26">
        <f>IF(AND(UPPER(TRIM(Applications!I1817))="NOT APPLIED",ISNUMBER(Applications!A1817)),Applications!A1817-WEEKDAY(Applications!A1817,3),"")</f>
        <v/>
      </c>
      <c r="I1817" s="26">
        <f>IF(AND(UPPER(TRIM(Applications!I1817))="REJECTED",ISNUMBER(Applications!M1817)),Applications!M1817-WEEKDAY(Applications!M1817,3),"")</f>
        <v/>
      </c>
      <c r="J1817" s="26">
        <f>IF(AND(UPPER(TRIM(Applications!I1817))="OFFER",ISNUMBER(Applications!M1817)),Applications!M1817-WEEKDAY(Applications!M1817,3),"")</f>
        <v/>
      </c>
      <c r="K1817" s="26">
        <f>IF(TRIM(Applications!J1817)="","",IFERROR(LOOKUP(2,1/ISNUMBER(SEARCH($R$2:$R$25,Applications!J1817)),$S$2:$S$25),""))</f>
        <v/>
      </c>
      <c r="L1817" s="26">
        <f>IF(K1817="","",IF(COUNTIF(K$2:K1817,K1817)=1,COUNTIF(K$2:K$2000,K1817)+(2001-ROW())/100000,""))</f>
        <v/>
      </c>
      <c r="M1817" s="26">
        <f>IF(TRIM(Applications!D1817)="","",TRIM(LEFT(TRIM(Applications!D1817),FIND(",",TRIM(Applications!D1817)&amp;",")-1)))</f>
        <v/>
      </c>
      <c r="N1817" s="26">
        <f>IF(M1817="","",IF(LEN(TRIM(LEFT(TRIM(MID(TRIM(Applications!D1817),FIND(",",TRIM(Applications!D1817)&amp;",")+1,200)),FIND(",",TRIM(MID(TRIM(Applications!D1817),FIND(",",TRIM(Applications!D1817)&amp;",")+1,200))&amp;",")-1)))=2,UPPER(TRIM(LEFT(TRIM(MID(TRIM(Applications!D1817),FIND(",",TRIM(Applications!D1817)&amp;",")+1,200)),FIND(",",TRIM(MID(TRIM(Applications!D1817),FIND(",",TRIM(Applications!D1817)&amp;",")+1,200))&amp;",")-1))),IFERROR(VLOOKUP(LOWER(TRIM(LEFT(TRIM(MID(TRIM(Applications!D1817),FIND(",",TRIM(Applications!D1817)&amp;",")+1,200)),FIND(",",TRIM(MID(TRIM(Applications!D1817),FIND(",",TRIM(Applications!D1817)&amp;",")+1,200))&amp;",")-1))),$U$2:$V$67,2,FALSE),"")))</f>
        <v/>
      </c>
      <c r="O1817" s="26">
        <f>IF(M1817="","",IF(N1817="",M1817,M1817&amp;", "&amp;N1817))</f>
        <v/>
      </c>
      <c r="P1817" s="26">
        <f>IF(O1817="","",IF(COUNTIF(O$2:O1817,O1817)=1,COUNTIF(O$2:O$2000,O1817)+(2001-ROW())/100000,""))</f>
        <v/>
      </c>
    </row>
    <row r="1818">
      <c r="A1818" s="26">
        <f>IF(AND(ISNUMBER(Applications!A1818),ISNUMBER(Applications!M1818),OR(UPPER(TRIM(Applications!I1818))="INTERVIEWING",UPPER(TRIM(Applications!I1818))="REJECTED",UPPER(TRIM(Applications!I1818))="OFFER")),IF(Applications!M1818&gt;=Applications!A1818,Applications!M1818-Applications!A1818,""),"")</f>
        <v/>
      </c>
      <c r="B1818" s="26">
        <f>IF(AND(D1818=1,ISNUMBER(Applications!A1818)),WEEKDAY(Applications!A1818),"")</f>
        <v/>
      </c>
      <c r="C1818" s="27">
        <f>IF(AND(D1818=1,ISNUMBER(Applications!A1818)),Applications!A1818-WEEKDAY(Applications!A1818,3),"")</f>
        <v/>
      </c>
      <c r="D1818" s="26">
        <f>IF(OR(UPPER(TRIM(Applications!I1818))="APPLIED",UPPER(TRIM(Applications!I1818))="INTERVIEWING",UPPER(TRIM(Applications!I1818))="REJECTED",UPPER(TRIM(Applications!I1818))="OFFER"),1,0)</f>
        <v/>
      </c>
      <c r="E1818" s="26">
        <f>IF(AND(ISNUMBER(Applications!M1818),OR(N(Applications!O1818)&gt;0,UPPER(TRIM(Applications!I1818))="INTERVIEWING",UPPER(TRIM(Applications!I1818))="OFFER")),Applications!M1818-WEEKDAY(Applications!M1818,3),"")</f>
        <v/>
      </c>
      <c r="F1818" s="26">
        <f>IF(AND(UPPER(TRIM(Applications!I1818))="SKIPPED",ISNUMBER(Applications!A1818)),Applications!A1818-WEEKDAY(Applications!A1818,3),"")</f>
        <v/>
      </c>
      <c r="G1818" s="26">
        <f>IF(AND(UPPER(TRIM(Applications!I1818))="BOOKMARKED",ISNUMBER(Applications!A1818)),Applications!A1818-WEEKDAY(Applications!A1818,3),"")</f>
        <v/>
      </c>
      <c r="H1818" s="26">
        <f>IF(AND(UPPER(TRIM(Applications!I1818))="NOT APPLIED",ISNUMBER(Applications!A1818)),Applications!A1818-WEEKDAY(Applications!A1818,3),"")</f>
        <v/>
      </c>
      <c r="I1818" s="26">
        <f>IF(AND(UPPER(TRIM(Applications!I1818))="REJECTED",ISNUMBER(Applications!M1818)),Applications!M1818-WEEKDAY(Applications!M1818,3),"")</f>
        <v/>
      </c>
      <c r="J1818" s="26">
        <f>IF(AND(UPPER(TRIM(Applications!I1818))="OFFER",ISNUMBER(Applications!M1818)),Applications!M1818-WEEKDAY(Applications!M1818,3),"")</f>
        <v/>
      </c>
      <c r="K1818" s="26">
        <f>IF(TRIM(Applications!J1818)="","",IFERROR(LOOKUP(2,1/ISNUMBER(SEARCH($R$2:$R$25,Applications!J1818)),$S$2:$S$25),""))</f>
        <v/>
      </c>
      <c r="L1818" s="26">
        <f>IF(K1818="","",IF(COUNTIF(K$2:K1818,K1818)=1,COUNTIF(K$2:K$2000,K1818)+(2001-ROW())/100000,""))</f>
        <v/>
      </c>
      <c r="M1818" s="26">
        <f>IF(TRIM(Applications!D1818)="","",TRIM(LEFT(TRIM(Applications!D1818),FIND(",",TRIM(Applications!D1818)&amp;",")-1)))</f>
        <v/>
      </c>
      <c r="N1818" s="26">
        <f>IF(M1818="","",IF(LEN(TRIM(LEFT(TRIM(MID(TRIM(Applications!D1818),FIND(",",TRIM(Applications!D1818)&amp;",")+1,200)),FIND(",",TRIM(MID(TRIM(Applications!D1818),FIND(",",TRIM(Applications!D1818)&amp;",")+1,200))&amp;",")-1)))=2,UPPER(TRIM(LEFT(TRIM(MID(TRIM(Applications!D1818),FIND(",",TRIM(Applications!D1818)&amp;",")+1,200)),FIND(",",TRIM(MID(TRIM(Applications!D1818),FIND(",",TRIM(Applications!D1818)&amp;",")+1,200))&amp;",")-1))),IFERROR(VLOOKUP(LOWER(TRIM(LEFT(TRIM(MID(TRIM(Applications!D1818),FIND(",",TRIM(Applications!D1818)&amp;",")+1,200)),FIND(",",TRIM(MID(TRIM(Applications!D1818),FIND(",",TRIM(Applications!D1818)&amp;",")+1,200))&amp;",")-1))),$U$2:$V$67,2,FALSE),"")))</f>
        <v/>
      </c>
      <c r="O1818" s="26">
        <f>IF(M1818="","",IF(N1818="",M1818,M1818&amp;", "&amp;N1818))</f>
        <v/>
      </c>
      <c r="P1818" s="26">
        <f>IF(O1818="","",IF(COUNTIF(O$2:O1818,O1818)=1,COUNTIF(O$2:O$2000,O1818)+(2001-ROW())/100000,""))</f>
        <v/>
      </c>
    </row>
    <row r="1819">
      <c r="A1819" s="26">
        <f>IF(AND(ISNUMBER(Applications!A1819),ISNUMBER(Applications!M1819),OR(UPPER(TRIM(Applications!I1819))="INTERVIEWING",UPPER(TRIM(Applications!I1819))="REJECTED",UPPER(TRIM(Applications!I1819))="OFFER")),IF(Applications!M1819&gt;=Applications!A1819,Applications!M1819-Applications!A1819,""),"")</f>
        <v/>
      </c>
      <c r="B1819" s="26">
        <f>IF(AND(D1819=1,ISNUMBER(Applications!A1819)),WEEKDAY(Applications!A1819),"")</f>
        <v/>
      </c>
      <c r="C1819" s="27">
        <f>IF(AND(D1819=1,ISNUMBER(Applications!A1819)),Applications!A1819-WEEKDAY(Applications!A1819,3),"")</f>
        <v/>
      </c>
      <c r="D1819" s="26">
        <f>IF(OR(UPPER(TRIM(Applications!I1819))="APPLIED",UPPER(TRIM(Applications!I1819))="INTERVIEWING",UPPER(TRIM(Applications!I1819))="REJECTED",UPPER(TRIM(Applications!I1819))="OFFER"),1,0)</f>
        <v/>
      </c>
      <c r="E1819" s="26">
        <f>IF(AND(ISNUMBER(Applications!M1819),OR(N(Applications!O1819)&gt;0,UPPER(TRIM(Applications!I1819))="INTERVIEWING",UPPER(TRIM(Applications!I1819))="OFFER")),Applications!M1819-WEEKDAY(Applications!M1819,3),"")</f>
        <v/>
      </c>
      <c r="F1819" s="26">
        <f>IF(AND(UPPER(TRIM(Applications!I1819))="SKIPPED",ISNUMBER(Applications!A1819)),Applications!A1819-WEEKDAY(Applications!A1819,3),"")</f>
        <v/>
      </c>
      <c r="G1819" s="26">
        <f>IF(AND(UPPER(TRIM(Applications!I1819))="BOOKMARKED",ISNUMBER(Applications!A1819)),Applications!A1819-WEEKDAY(Applications!A1819,3),"")</f>
        <v/>
      </c>
      <c r="H1819" s="26">
        <f>IF(AND(UPPER(TRIM(Applications!I1819))="NOT APPLIED",ISNUMBER(Applications!A1819)),Applications!A1819-WEEKDAY(Applications!A1819,3),"")</f>
        <v/>
      </c>
      <c r="I1819" s="26">
        <f>IF(AND(UPPER(TRIM(Applications!I1819))="REJECTED",ISNUMBER(Applications!M1819)),Applications!M1819-WEEKDAY(Applications!M1819,3),"")</f>
        <v/>
      </c>
      <c r="J1819" s="26">
        <f>IF(AND(UPPER(TRIM(Applications!I1819))="OFFER",ISNUMBER(Applications!M1819)),Applications!M1819-WEEKDAY(Applications!M1819,3),"")</f>
        <v/>
      </c>
      <c r="K1819" s="26">
        <f>IF(TRIM(Applications!J1819)="","",IFERROR(LOOKUP(2,1/ISNUMBER(SEARCH($R$2:$R$25,Applications!J1819)),$S$2:$S$25),""))</f>
        <v/>
      </c>
      <c r="L1819" s="26">
        <f>IF(K1819="","",IF(COUNTIF(K$2:K1819,K1819)=1,COUNTIF(K$2:K$2000,K1819)+(2001-ROW())/100000,""))</f>
        <v/>
      </c>
      <c r="M1819" s="26">
        <f>IF(TRIM(Applications!D1819)="","",TRIM(LEFT(TRIM(Applications!D1819),FIND(",",TRIM(Applications!D1819)&amp;",")-1)))</f>
        <v/>
      </c>
      <c r="N1819" s="26">
        <f>IF(M1819="","",IF(LEN(TRIM(LEFT(TRIM(MID(TRIM(Applications!D1819),FIND(",",TRIM(Applications!D1819)&amp;",")+1,200)),FIND(",",TRIM(MID(TRIM(Applications!D1819),FIND(",",TRIM(Applications!D1819)&amp;",")+1,200))&amp;",")-1)))=2,UPPER(TRIM(LEFT(TRIM(MID(TRIM(Applications!D1819),FIND(",",TRIM(Applications!D1819)&amp;",")+1,200)),FIND(",",TRIM(MID(TRIM(Applications!D1819),FIND(",",TRIM(Applications!D1819)&amp;",")+1,200))&amp;",")-1))),IFERROR(VLOOKUP(LOWER(TRIM(LEFT(TRIM(MID(TRIM(Applications!D1819),FIND(",",TRIM(Applications!D1819)&amp;",")+1,200)),FIND(",",TRIM(MID(TRIM(Applications!D1819),FIND(",",TRIM(Applications!D1819)&amp;",")+1,200))&amp;",")-1))),$U$2:$V$67,2,FALSE),"")))</f>
        <v/>
      </c>
      <c r="O1819" s="26">
        <f>IF(M1819="","",IF(N1819="",M1819,M1819&amp;", "&amp;N1819))</f>
        <v/>
      </c>
      <c r="P1819" s="26">
        <f>IF(O1819="","",IF(COUNTIF(O$2:O1819,O1819)=1,COUNTIF(O$2:O$2000,O1819)+(2001-ROW())/100000,""))</f>
        <v/>
      </c>
    </row>
    <row r="1820">
      <c r="A1820" s="26">
        <f>IF(AND(ISNUMBER(Applications!A1820),ISNUMBER(Applications!M1820),OR(UPPER(TRIM(Applications!I1820))="INTERVIEWING",UPPER(TRIM(Applications!I1820))="REJECTED",UPPER(TRIM(Applications!I1820))="OFFER")),IF(Applications!M1820&gt;=Applications!A1820,Applications!M1820-Applications!A1820,""),"")</f>
        <v/>
      </c>
      <c r="B1820" s="26">
        <f>IF(AND(D1820=1,ISNUMBER(Applications!A1820)),WEEKDAY(Applications!A1820),"")</f>
        <v/>
      </c>
      <c r="C1820" s="27">
        <f>IF(AND(D1820=1,ISNUMBER(Applications!A1820)),Applications!A1820-WEEKDAY(Applications!A1820,3),"")</f>
        <v/>
      </c>
      <c r="D1820" s="26">
        <f>IF(OR(UPPER(TRIM(Applications!I1820))="APPLIED",UPPER(TRIM(Applications!I1820))="INTERVIEWING",UPPER(TRIM(Applications!I1820))="REJECTED",UPPER(TRIM(Applications!I1820))="OFFER"),1,0)</f>
        <v/>
      </c>
      <c r="E1820" s="26">
        <f>IF(AND(ISNUMBER(Applications!M1820),OR(N(Applications!O1820)&gt;0,UPPER(TRIM(Applications!I1820))="INTERVIEWING",UPPER(TRIM(Applications!I1820))="OFFER")),Applications!M1820-WEEKDAY(Applications!M1820,3),"")</f>
        <v/>
      </c>
      <c r="F1820" s="26">
        <f>IF(AND(UPPER(TRIM(Applications!I1820))="SKIPPED",ISNUMBER(Applications!A1820)),Applications!A1820-WEEKDAY(Applications!A1820,3),"")</f>
        <v/>
      </c>
      <c r="G1820" s="26">
        <f>IF(AND(UPPER(TRIM(Applications!I1820))="BOOKMARKED",ISNUMBER(Applications!A1820)),Applications!A1820-WEEKDAY(Applications!A1820,3),"")</f>
        <v/>
      </c>
      <c r="H1820" s="26">
        <f>IF(AND(UPPER(TRIM(Applications!I1820))="NOT APPLIED",ISNUMBER(Applications!A1820)),Applications!A1820-WEEKDAY(Applications!A1820,3),"")</f>
        <v/>
      </c>
      <c r="I1820" s="26">
        <f>IF(AND(UPPER(TRIM(Applications!I1820))="REJECTED",ISNUMBER(Applications!M1820)),Applications!M1820-WEEKDAY(Applications!M1820,3),"")</f>
        <v/>
      </c>
      <c r="J1820" s="26">
        <f>IF(AND(UPPER(TRIM(Applications!I1820))="OFFER",ISNUMBER(Applications!M1820)),Applications!M1820-WEEKDAY(Applications!M1820,3),"")</f>
        <v/>
      </c>
      <c r="K1820" s="26">
        <f>IF(TRIM(Applications!J1820)="","",IFERROR(LOOKUP(2,1/ISNUMBER(SEARCH($R$2:$R$25,Applications!J1820)),$S$2:$S$25),""))</f>
        <v/>
      </c>
      <c r="L1820" s="26">
        <f>IF(K1820="","",IF(COUNTIF(K$2:K1820,K1820)=1,COUNTIF(K$2:K$2000,K1820)+(2001-ROW())/100000,""))</f>
        <v/>
      </c>
      <c r="M1820" s="26">
        <f>IF(TRIM(Applications!D1820)="","",TRIM(LEFT(TRIM(Applications!D1820),FIND(",",TRIM(Applications!D1820)&amp;",")-1)))</f>
        <v/>
      </c>
      <c r="N1820" s="26">
        <f>IF(M1820="","",IF(LEN(TRIM(LEFT(TRIM(MID(TRIM(Applications!D1820),FIND(",",TRIM(Applications!D1820)&amp;",")+1,200)),FIND(",",TRIM(MID(TRIM(Applications!D1820),FIND(",",TRIM(Applications!D1820)&amp;",")+1,200))&amp;",")-1)))=2,UPPER(TRIM(LEFT(TRIM(MID(TRIM(Applications!D1820),FIND(",",TRIM(Applications!D1820)&amp;",")+1,200)),FIND(",",TRIM(MID(TRIM(Applications!D1820),FIND(",",TRIM(Applications!D1820)&amp;",")+1,200))&amp;",")-1))),IFERROR(VLOOKUP(LOWER(TRIM(LEFT(TRIM(MID(TRIM(Applications!D1820),FIND(",",TRIM(Applications!D1820)&amp;",")+1,200)),FIND(",",TRIM(MID(TRIM(Applications!D1820),FIND(",",TRIM(Applications!D1820)&amp;",")+1,200))&amp;",")-1))),$U$2:$V$67,2,FALSE),"")))</f>
        <v/>
      </c>
      <c r="O1820" s="26">
        <f>IF(M1820="","",IF(N1820="",M1820,M1820&amp;", "&amp;N1820))</f>
        <v/>
      </c>
      <c r="P1820" s="26">
        <f>IF(O1820="","",IF(COUNTIF(O$2:O1820,O1820)=1,COUNTIF(O$2:O$2000,O1820)+(2001-ROW())/100000,""))</f>
        <v/>
      </c>
    </row>
    <row r="1821">
      <c r="A1821" s="26">
        <f>IF(AND(ISNUMBER(Applications!A1821),ISNUMBER(Applications!M1821),OR(UPPER(TRIM(Applications!I1821))="INTERVIEWING",UPPER(TRIM(Applications!I1821))="REJECTED",UPPER(TRIM(Applications!I1821))="OFFER")),IF(Applications!M1821&gt;=Applications!A1821,Applications!M1821-Applications!A1821,""),"")</f>
        <v/>
      </c>
      <c r="B1821" s="26">
        <f>IF(AND(D1821=1,ISNUMBER(Applications!A1821)),WEEKDAY(Applications!A1821),"")</f>
        <v/>
      </c>
      <c r="C1821" s="27">
        <f>IF(AND(D1821=1,ISNUMBER(Applications!A1821)),Applications!A1821-WEEKDAY(Applications!A1821,3),"")</f>
        <v/>
      </c>
      <c r="D1821" s="26">
        <f>IF(OR(UPPER(TRIM(Applications!I1821))="APPLIED",UPPER(TRIM(Applications!I1821))="INTERVIEWING",UPPER(TRIM(Applications!I1821))="REJECTED",UPPER(TRIM(Applications!I1821))="OFFER"),1,0)</f>
        <v/>
      </c>
      <c r="E1821" s="26">
        <f>IF(AND(ISNUMBER(Applications!M1821),OR(N(Applications!O1821)&gt;0,UPPER(TRIM(Applications!I1821))="INTERVIEWING",UPPER(TRIM(Applications!I1821))="OFFER")),Applications!M1821-WEEKDAY(Applications!M1821,3),"")</f>
        <v/>
      </c>
      <c r="F1821" s="26">
        <f>IF(AND(UPPER(TRIM(Applications!I1821))="SKIPPED",ISNUMBER(Applications!A1821)),Applications!A1821-WEEKDAY(Applications!A1821,3),"")</f>
        <v/>
      </c>
      <c r="G1821" s="26">
        <f>IF(AND(UPPER(TRIM(Applications!I1821))="BOOKMARKED",ISNUMBER(Applications!A1821)),Applications!A1821-WEEKDAY(Applications!A1821,3),"")</f>
        <v/>
      </c>
      <c r="H1821" s="26">
        <f>IF(AND(UPPER(TRIM(Applications!I1821))="NOT APPLIED",ISNUMBER(Applications!A1821)),Applications!A1821-WEEKDAY(Applications!A1821,3),"")</f>
        <v/>
      </c>
      <c r="I1821" s="26">
        <f>IF(AND(UPPER(TRIM(Applications!I1821))="REJECTED",ISNUMBER(Applications!M1821)),Applications!M1821-WEEKDAY(Applications!M1821,3),"")</f>
        <v/>
      </c>
      <c r="J1821" s="26">
        <f>IF(AND(UPPER(TRIM(Applications!I1821))="OFFER",ISNUMBER(Applications!M1821)),Applications!M1821-WEEKDAY(Applications!M1821,3),"")</f>
        <v/>
      </c>
      <c r="K1821" s="26">
        <f>IF(TRIM(Applications!J1821)="","",IFERROR(LOOKUP(2,1/ISNUMBER(SEARCH($R$2:$R$25,Applications!J1821)),$S$2:$S$25),""))</f>
        <v/>
      </c>
      <c r="L1821" s="26">
        <f>IF(K1821="","",IF(COUNTIF(K$2:K1821,K1821)=1,COUNTIF(K$2:K$2000,K1821)+(2001-ROW())/100000,""))</f>
        <v/>
      </c>
      <c r="M1821" s="26">
        <f>IF(TRIM(Applications!D1821)="","",TRIM(LEFT(TRIM(Applications!D1821),FIND(",",TRIM(Applications!D1821)&amp;",")-1)))</f>
        <v/>
      </c>
      <c r="N1821" s="26">
        <f>IF(M1821="","",IF(LEN(TRIM(LEFT(TRIM(MID(TRIM(Applications!D1821),FIND(",",TRIM(Applications!D1821)&amp;",")+1,200)),FIND(",",TRIM(MID(TRIM(Applications!D1821),FIND(",",TRIM(Applications!D1821)&amp;",")+1,200))&amp;",")-1)))=2,UPPER(TRIM(LEFT(TRIM(MID(TRIM(Applications!D1821),FIND(",",TRIM(Applications!D1821)&amp;",")+1,200)),FIND(",",TRIM(MID(TRIM(Applications!D1821),FIND(",",TRIM(Applications!D1821)&amp;",")+1,200))&amp;",")-1))),IFERROR(VLOOKUP(LOWER(TRIM(LEFT(TRIM(MID(TRIM(Applications!D1821),FIND(",",TRIM(Applications!D1821)&amp;",")+1,200)),FIND(",",TRIM(MID(TRIM(Applications!D1821),FIND(",",TRIM(Applications!D1821)&amp;",")+1,200))&amp;",")-1))),$U$2:$V$67,2,FALSE),"")))</f>
        <v/>
      </c>
      <c r="O1821" s="26">
        <f>IF(M1821="","",IF(N1821="",M1821,M1821&amp;", "&amp;N1821))</f>
        <v/>
      </c>
      <c r="P1821" s="26">
        <f>IF(O1821="","",IF(COUNTIF(O$2:O1821,O1821)=1,COUNTIF(O$2:O$2000,O1821)+(2001-ROW())/100000,""))</f>
        <v/>
      </c>
    </row>
    <row r="1822">
      <c r="A1822" s="26">
        <f>IF(AND(ISNUMBER(Applications!A1822),ISNUMBER(Applications!M1822),OR(UPPER(TRIM(Applications!I1822))="INTERVIEWING",UPPER(TRIM(Applications!I1822))="REJECTED",UPPER(TRIM(Applications!I1822))="OFFER")),IF(Applications!M1822&gt;=Applications!A1822,Applications!M1822-Applications!A1822,""),"")</f>
        <v/>
      </c>
      <c r="B1822" s="26">
        <f>IF(AND(D1822=1,ISNUMBER(Applications!A1822)),WEEKDAY(Applications!A1822),"")</f>
        <v/>
      </c>
      <c r="C1822" s="27">
        <f>IF(AND(D1822=1,ISNUMBER(Applications!A1822)),Applications!A1822-WEEKDAY(Applications!A1822,3),"")</f>
        <v/>
      </c>
      <c r="D1822" s="26">
        <f>IF(OR(UPPER(TRIM(Applications!I1822))="APPLIED",UPPER(TRIM(Applications!I1822))="INTERVIEWING",UPPER(TRIM(Applications!I1822))="REJECTED",UPPER(TRIM(Applications!I1822))="OFFER"),1,0)</f>
        <v/>
      </c>
      <c r="E1822" s="26">
        <f>IF(AND(ISNUMBER(Applications!M1822),OR(N(Applications!O1822)&gt;0,UPPER(TRIM(Applications!I1822))="INTERVIEWING",UPPER(TRIM(Applications!I1822))="OFFER")),Applications!M1822-WEEKDAY(Applications!M1822,3),"")</f>
        <v/>
      </c>
      <c r="F1822" s="26">
        <f>IF(AND(UPPER(TRIM(Applications!I1822))="SKIPPED",ISNUMBER(Applications!A1822)),Applications!A1822-WEEKDAY(Applications!A1822,3),"")</f>
        <v/>
      </c>
      <c r="G1822" s="26">
        <f>IF(AND(UPPER(TRIM(Applications!I1822))="BOOKMARKED",ISNUMBER(Applications!A1822)),Applications!A1822-WEEKDAY(Applications!A1822,3),"")</f>
        <v/>
      </c>
      <c r="H1822" s="26">
        <f>IF(AND(UPPER(TRIM(Applications!I1822))="NOT APPLIED",ISNUMBER(Applications!A1822)),Applications!A1822-WEEKDAY(Applications!A1822,3),"")</f>
        <v/>
      </c>
      <c r="I1822" s="26">
        <f>IF(AND(UPPER(TRIM(Applications!I1822))="REJECTED",ISNUMBER(Applications!M1822)),Applications!M1822-WEEKDAY(Applications!M1822,3),"")</f>
        <v/>
      </c>
      <c r="J1822" s="26">
        <f>IF(AND(UPPER(TRIM(Applications!I1822))="OFFER",ISNUMBER(Applications!M1822)),Applications!M1822-WEEKDAY(Applications!M1822,3),"")</f>
        <v/>
      </c>
      <c r="K1822" s="26">
        <f>IF(TRIM(Applications!J1822)="","",IFERROR(LOOKUP(2,1/ISNUMBER(SEARCH($R$2:$R$25,Applications!J1822)),$S$2:$S$25),""))</f>
        <v/>
      </c>
      <c r="L1822" s="26">
        <f>IF(K1822="","",IF(COUNTIF(K$2:K1822,K1822)=1,COUNTIF(K$2:K$2000,K1822)+(2001-ROW())/100000,""))</f>
        <v/>
      </c>
      <c r="M1822" s="26">
        <f>IF(TRIM(Applications!D1822)="","",TRIM(LEFT(TRIM(Applications!D1822),FIND(",",TRIM(Applications!D1822)&amp;",")-1)))</f>
        <v/>
      </c>
      <c r="N1822" s="26">
        <f>IF(M1822="","",IF(LEN(TRIM(LEFT(TRIM(MID(TRIM(Applications!D1822),FIND(",",TRIM(Applications!D1822)&amp;",")+1,200)),FIND(",",TRIM(MID(TRIM(Applications!D1822),FIND(",",TRIM(Applications!D1822)&amp;",")+1,200))&amp;",")-1)))=2,UPPER(TRIM(LEFT(TRIM(MID(TRIM(Applications!D1822),FIND(",",TRIM(Applications!D1822)&amp;",")+1,200)),FIND(",",TRIM(MID(TRIM(Applications!D1822),FIND(",",TRIM(Applications!D1822)&amp;",")+1,200))&amp;",")-1))),IFERROR(VLOOKUP(LOWER(TRIM(LEFT(TRIM(MID(TRIM(Applications!D1822),FIND(",",TRIM(Applications!D1822)&amp;",")+1,200)),FIND(",",TRIM(MID(TRIM(Applications!D1822),FIND(",",TRIM(Applications!D1822)&amp;",")+1,200))&amp;",")-1))),$U$2:$V$67,2,FALSE),"")))</f>
        <v/>
      </c>
      <c r="O1822" s="26">
        <f>IF(M1822="","",IF(N1822="",M1822,M1822&amp;", "&amp;N1822))</f>
        <v/>
      </c>
      <c r="P1822" s="26">
        <f>IF(O1822="","",IF(COUNTIF(O$2:O1822,O1822)=1,COUNTIF(O$2:O$2000,O1822)+(2001-ROW())/100000,""))</f>
        <v/>
      </c>
    </row>
    <row r="1823">
      <c r="A1823" s="26">
        <f>IF(AND(ISNUMBER(Applications!A1823),ISNUMBER(Applications!M1823),OR(UPPER(TRIM(Applications!I1823))="INTERVIEWING",UPPER(TRIM(Applications!I1823))="REJECTED",UPPER(TRIM(Applications!I1823))="OFFER")),IF(Applications!M1823&gt;=Applications!A1823,Applications!M1823-Applications!A1823,""),"")</f>
        <v/>
      </c>
      <c r="B1823" s="26">
        <f>IF(AND(D1823=1,ISNUMBER(Applications!A1823)),WEEKDAY(Applications!A1823),"")</f>
        <v/>
      </c>
      <c r="C1823" s="27">
        <f>IF(AND(D1823=1,ISNUMBER(Applications!A1823)),Applications!A1823-WEEKDAY(Applications!A1823,3),"")</f>
        <v/>
      </c>
      <c r="D1823" s="26">
        <f>IF(OR(UPPER(TRIM(Applications!I1823))="APPLIED",UPPER(TRIM(Applications!I1823))="INTERVIEWING",UPPER(TRIM(Applications!I1823))="REJECTED",UPPER(TRIM(Applications!I1823))="OFFER"),1,0)</f>
        <v/>
      </c>
      <c r="E1823" s="26">
        <f>IF(AND(ISNUMBER(Applications!M1823),OR(N(Applications!O1823)&gt;0,UPPER(TRIM(Applications!I1823))="INTERVIEWING",UPPER(TRIM(Applications!I1823))="OFFER")),Applications!M1823-WEEKDAY(Applications!M1823,3),"")</f>
        <v/>
      </c>
      <c r="F1823" s="26">
        <f>IF(AND(UPPER(TRIM(Applications!I1823))="SKIPPED",ISNUMBER(Applications!A1823)),Applications!A1823-WEEKDAY(Applications!A1823,3),"")</f>
        <v/>
      </c>
      <c r="G1823" s="26">
        <f>IF(AND(UPPER(TRIM(Applications!I1823))="BOOKMARKED",ISNUMBER(Applications!A1823)),Applications!A1823-WEEKDAY(Applications!A1823,3),"")</f>
        <v/>
      </c>
      <c r="H1823" s="26">
        <f>IF(AND(UPPER(TRIM(Applications!I1823))="NOT APPLIED",ISNUMBER(Applications!A1823)),Applications!A1823-WEEKDAY(Applications!A1823,3),"")</f>
        <v/>
      </c>
      <c r="I1823" s="26">
        <f>IF(AND(UPPER(TRIM(Applications!I1823))="REJECTED",ISNUMBER(Applications!M1823)),Applications!M1823-WEEKDAY(Applications!M1823,3),"")</f>
        <v/>
      </c>
      <c r="J1823" s="26">
        <f>IF(AND(UPPER(TRIM(Applications!I1823))="OFFER",ISNUMBER(Applications!M1823)),Applications!M1823-WEEKDAY(Applications!M1823,3),"")</f>
        <v/>
      </c>
      <c r="K1823" s="26">
        <f>IF(TRIM(Applications!J1823)="","",IFERROR(LOOKUP(2,1/ISNUMBER(SEARCH($R$2:$R$25,Applications!J1823)),$S$2:$S$25),""))</f>
        <v/>
      </c>
      <c r="L1823" s="26">
        <f>IF(K1823="","",IF(COUNTIF(K$2:K1823,K1823)=1,COUNTIF(K$2:K$2000,K1823)+(2001-ROW())/100000,""))</f>
        <v/>
      </c>
      <c r="M1823" s="26">
        <f>IF(TRIM(Applications!D1823)="","",TRIM(LEFT(TRIM(Applications!D1823),FIND(",",TRIM(Applications!D1823)&amp;",")-1)))</f>
        <v/>
      </c>
      <c r="N1823" s="26">
        <f>IF(M1823="","",IF(LEN(TRIM(LEFT(TRIM(MID(TRIM(Applications!D1823),FIND(",",TRIM(Applications!D1823)&amp;",")+1,200)),FIND(",",TRIM(MID(TRIM(Applications!D1823),FIND(",",TRIM(Applications!D1823)&amp;",")+1,200))&amp;",")-1)))=2,UPPER(TRIM(LEFT(TRIM(MID(TRIM(Applications!D1823),FIND(",",TRIM(Applications!D1823)&amp;",")+1,200)),FIND(",",TRIM(MID(TRIM(Applications!D1823),FIND(",",TRIM(Applications!D1823)&amp;",")+1,200))&amp;",")-1))),IFERROR(VLOOKUP(LOWER(TRIM(LEFT(TRIM(MID(TRIM(Applications!D1823),FIND(",",TRIM(Applications!D1823)&amp;",")+1,200)),FIND(",",TRIM(MID(TRIM(Applications!D1823),FIND(",",TRIM(Applications!D1823)&amp;",")+1,200))&amp;",")-1))),$U$2:$V$67,2,FALSE),"")))</f>
        <v/>
      </c>
      <c r="O1823" s="26">
        <f>IF(M1823="","",IF(N1823="",M1823,M1823&amp;", "&amp;N1823))</f>
        <v/>
      </c>
      <c r="P1823" s="26">
        <f>IF(O1823="","",IF(COUNTIF(O$2:O1823,O1823)=1,COUNTIF(O$2:O$2000,O1823)+(2001-ROW())/100000,""))</f>
        <v/>
      </c>
    </row>
    <row r="1824">
      <c r="A1824" s="26">
        <f>IF(AND(ISNUMBER(Applications!A1824),ISNUMBER(Applications!M1824),OR(UPPER(TRIM(Applications!I1824))="INTERVIEWING",UPPER(TRIM(Applications!I1824))="REJECTED",UPPER(TRIM(Applications!I1824))="OFFER")),IF(Applications!M1824&gt;=Applications!A1824,Applications!M1824-Applications!A1824,""),"")</f>
        <v/>
      </c>
      <c r="B1824" s="26">
        <f>IF(AND(D1824=1,ISNUMBER(Applications!A1824)),WEEKDAY(Applications!A1824),"")</f>
        <v/>
      </c>
      <c r="C1824" s="27">
        <f>IF(AND(D1824=1,ISNUMBER(Applications!A1824)),Applications!A1824-WEEKDAY(Applications!A1824,3),"")</f>
        <v/>
      </c>
      <c r="D1824" s="26">
        <f>IF(OR(UPPER(TRIM(Applications!I1824))="APPLIED",UPPER(TRIM(Applications!I1824))="INTERVIEWING",UPPER(TRIM(Applications!I1824))="REJECTED",UPPER(TRIM(Applications!I1824))="OFFER"),1,0)</f>
        <v/>
      </c>
      <c r="E1824" s="26">
        <f>IF(AND(ISNUMBER(Applications!M1824),OR(N(Applications!O1824)&gt;0,UPPER(TRIM(Applications!I1824))="INTERVIEWING",UPPER(TRIM(Applications!I1824))="OFFER")),Applications!M1824-WEEKDAY(Applications!M1824,3),"")</f>
        <v/>
      </c>
      <c r="F1824" s="26">
        <f>IF(AND(UPPER(TRIM(Applications!I1824))="SKIPPED",ISNUMBER(Applications!A1824)),Applications!A1824-WEEKDAY(Applications!A1824,3),"")</f>
        <v/>
      </c>
      <c r="G1824" s="26">
        <f>IF(AND(UPPER(TRIM(Applications!I1824))="BOOKMARKED",ISNUMBER(Applications!A1824)),Applications!A1824-WEEKDAY(Applications!A1824,3),"")</f>
        <v/>
      </c>
      <c r="H1824" s="26">
        <f>IF(AND(UPPER(TRIM(Applications!I1824))="NOT APPLIED",ISNUMBER(Applications!A1824)),Applications!A1824-WEEKDAY(Applications!A1824,3),"")</f>
        <v/>
      </c>
      <c r="I1824" s="26">
        <f>IF(AND(UPPER(TRIM(Applications!I1824))="REJECTED",ISNUMBER(Applications!M1824)),Applications!M1824-WEEKDAY(Applications!M1824,3),"")</f>
        <v/>
      </c>
      <c r="J1824" s="26">
        <f>IF(AND(UPPER(TRIM(Applications!I1824))="OFFER",ISNUMBER(Applications!M1824)),Applications!M1824-WEEKDAY(Applications!M1824,3),"")</f>
        <v/>
      </c>
      <c r="K1824" s="26">
        <f>IF(TRIM(Applications!J1824)="","",IFERROR(LOOKUP(2,1/ISNUMBER(SEARCH($R$2:$R$25,Applications!J1824)),$S$2:$S$25),""))</f>
        <v/>
      </c>
      <c r="L1824" s="26">
        <f>IF(K1824="","",IF(COUNTIF(K$2:K1824,K1824)=1,COUNTIF(K$2:K$2000,K1824)+(2001-ROW())/100000,""))</f>
        <v/>
      </c>
      <c r="M1824" s="26">
        <f>IF(TRIM(Applications!D1824)="","",TRIM(LEFT(TRIM(Applications!D1824),FIND(",",TRIM(Applications!D1824)&amp;",")-1)))</f>
        <v/>
      </c>
      <c r="N1824" s="26">
        <f>IF(M1824="","",IF(LEN(TRIM(LEFT(TRIM(MID(TRIM(Applications!D1824),FIND(",",TRIM(Applications!D1824)&amp;",")+1,200)),FIND(",",TRIM(MID(TRIM(Applications!D1824),FIND(",",TRIM(Applications!D1824)&amp;",")+1,200))&amp;",")-1)))=2,UPPER(TRIM(LEFT(TRIM(MID(TRIM(Applications!D1824),FIND(",",TRIM(Applications!D1824)&amp;",")+1,200)),FIND(",",TRIM(MID(TRIM(Applications!D1824),FIND(",",TRIM(Applications!D1824)&amp;",")+1,200))&amp;",")-1))),IFERROR(VLOOKUP(LOWER(TRIM(LEFT(TRIM(MID(TRIM(Applications!D1824),FIND(",",TRIM(Applications!D1824)&amp;",")+1,200)),FIND(",",TRIM(MID(TRIM(Applications!D1824),FIND(",",TRIM(Applications!D1824)&amp;",")+1,200))&amp;",")-1))),$U$2:$V$67,2,FALSE),"")))</f>
        <v/>
      </c>
      <c r="O1824" s="26">
        <f>IF(M1824="","",IF(N1824="",M1824,M1824&amp;", "&amp;N1824))</f>
        <v/>
      </c>
      <c r="P1824" s="26">
        <f>IF(O1824="","",IF(COUNTIF(O$2:O1824,O1824)=1,COUNTIF(O$2:O$2000,O1824)+(2001-ROW())/100000,""))</f>
        <v/>
      </c>
    </row>
    <row r="1825">
      <c r="A1825" s="26">
        <f>IF(AND(ISNUMBER(Applications!A1825),ISNUMBER(Applications!M1825),OR(UPPER(TRIM(Applications!I1825))="INTERVIEWING",UPPER(TRIM(Applications!I1825))="REJECTED",UPPER(TRIM(Applications!I1825))="OFFER")),IF(Applications!M1825&gt;=Applications!A1825,Applications!M1825-Applications!A1825,""),"")</f>
        <v/>
      </c>
      <c r="B1825" s="26">
        <f>IF(AND(D1825=1,ISNUMBER(Applications!A1825)),WEEKDAY(Applications!A1825),"")</f>
        <v/>
      </c>
      <c r="C1825" s="27">
        <f>IF(AND(D1825=1,ISNUMBER(Applications!A1825)),Applications!A1825-WEEKDAY(Applications!A1825,3),"")</f>
        <v/>
      </c>
      <c r="D1825" s="26">
        <f>IF(OR(UPPER(TRIM(Applications!I1825))="APPLIED",UPPER(TRIM(Applications!I1825))="INTERVIEWING",UPPER(TRIM(Applications!I1825))="REJECTED",UPPER(TRIM(Applications!I1825))="OFFER"),1,0)</f>
        <v/>
      </c>
      <c r="E1825" s="26">
        <f>IF(AND(ISNUMBER(Applications!M1825),OR(N(Applications!O1825)&gt;0,UPPER(TRIM(Applications!I1825))="INTERVIEWING",UPPER(TRIM(Applications!I1825))="OFFER")),Applications!M1825-WEEKDAY(Applications!M1825,3),"")</f>
        <v/>
      </c>
      <c r="F1825" s="26">
        <f>IF(AND(UPPER(TRIM(Applications!I1825))="SKIPPED",ISNUMBER(Applications!A1825)),Applications!A1825-WEEKDAY(Applications!A1825,3),"")</f>
        <v/>
      </c>
      <c r="G1825" s="26">
        <f>IF(AND(UPPER(TRIM(Applications!I1825))="BOOKMARKED",ISNUMBER(Applications!A1825)),Applications!A1825-WEEKDAY(Applications!A1825,3),"")</f>
        <v/>
      </c>
      <c r="H1825" s="26">
        <f>IF(AND(UPPER(TRIM(Applications!I1825))="NOT APPLIED",ISNUMBER(Applications!A1825)),Applications!A1825-WEEKDAY(Applications!A1825,3),"")</f>
        <v/>
      </c>
      <c r="I1825" s="26">
        <f>IF(AND(UPPER(TRIM(Applications!I1825))="REJECTED",ISNUMBER(Applications!M1825)),Applications!M1825-WEEKDAY(Applications!M1825,3),"")</f>
        <v/>
      </c>
      <c r="J1825" s="26">
        <f>IF(AND(UPPER(TRIM(Applications!I1825))="OFFER",ISNUMBER(Applications!M1825)),Applications!M1825-WEEKDAY(Applications!M1825,3),"")</f>
        <v/>
      </c>
      <c r="K1825" s="26">
        <f>IF(TRIM(Applications!J1825)="","",IFERROR(LOOKUP(2,1/ISNUMBER(SEARCH($R$2:$R$25,Applications!J1825)),$S$2:$S$25),""))</f>
        <v/>
      </c>
      <c r="L1825" s="26">
        <f>IF(K1825="","",IF(COUNTIF(K$2:K1825,K1825)=1,COUNTIF(K$2:K$2000,K1825)+(2001-ROW())/100000,""))</f>
        <v/>
      </c>
      <c r="M1825" s="26">
        <f>IF(TRIM(Applications!D1825)="","",TRIM(LEFT(TRIM(Applications!D1825),FIND(",",TRIM(Applications!D1825)&amp;",")-1)))</f>
        <v/>
      </c>
      <c r="N1825" s="26">
        <f>IF(M1825="","",IF(LEN(TRIM(LEFT(TRIM(MID(TRIM(Applications!D1825),FIND(",",TRIM(Applications!D1825)&amp;",")+1,200)),FIND(",",TRIM(MID(TRIM(Applications!D1825),FIND(",",TRIM(Applications!D1825)&amp;",")+1,200))&amp;",")-1)))=2,UPPER(TRIM(LEFT(TRIM(MID(TRIM(Applications!D1825),FIND(",",TRIM(Applications!D1825)&amp;",")+1,200)),FIND(",",TRIM(MID(TRIM(Applications!D1825),FIND(",",TRIM(Applications!D1825)&amp;",")+1,200))&amp;",")-1))),IFERROR(VLOOKUP(LOWER(TRIM(LEFT(TRIM(MID(TRIM(Applications!D1825),FIND(",",TRIM(Applications!D1825)&amp;",")+1,200)),FIND(",",TRIM(MID(TRIM(Applications!D1825),FIND(",",TRIM(Applications!D1825)&amp;",")+1,200))&amp;",")-1))),$U$2:$V$67,2,FALSE),"")))</f>
        <v/>
      </c>
      <c r="O1825" s="26">
        <f>IF(M1825="","",IF(N1825="",M1825,M1825&amp;", "&amp;N1825))</f>
        <v/>
      </c>
      <c r="P1825" s="26">
        <f>IF(O1825="","",IF(COUNTIF(O$2:O1825,O1825)=1,COUNTIF(O$2:O$2000,O1825)+(2001-ROW())/100000,""))</f>
        <v/>
      </c>
    </row>
    <row r="1826">
      <c r="A1826" s="26">
        <f>IF(AND(ISNUMBER(Applications!A1826),ISNUMBER(Applications!M1826),OR(UPPER(TRIM(Applications!I1826))="INTERVIEWING",UPPER(TRIM(Applications!I1826))="REJECTED",UPPER(TRIM(Applications!I1826))="OFFER")),IF(Applications!M1826&gt;=Applications!A1826,Applications!M1826-Applications!A1826,""),"")</f>
        <v/>
      </c>
      <c r="B1826" s="26">
        <f>IF(AND(D1826=1,ISNUMBER(Applications!A1826)),WEEKDAY(Applications!A1826),"")</f>
        <v/>
      </c>
      <c r="C1826" s="27">
        <f>IF(AND(D1826=1,ISNUMBER(Applications!A1826)),Applications!A1826-WEEKDAY(Applications!A1826,3),"")</f>
        <v/>
      </c>
      <c r="D1826" s="26">
        <f>IF(OR(UPPER(TRIM(Applications!I1826))="APPLIED",UPPER(TRIM(Applications!I1826))="INTERVIEWING",UPPER(TRIM(Applications!I1826))="REJECTED",UPPER(TRIM(Applications!I1826))="OFFER"),1,0)</f>
        <v/>
      </c>
      <c r="E1826" s="26">
        <f>IF(AND(ISNUMBER(Applications!M1826),OR(N(Applications!O1826)&gt;0,UPPER(TRIM(Applications!I1826))="INTERVIEWING",UPPER(TRIM(Applications!I1826))="OFFER")),Applications!M1826-WEEKDAY(Applications!M1826,3),"")</f>
        <v/>
      </c>
      <c r="F1826" s="26">
        <f>IF(AND(UPPER(TRIM(Applications!I1826))="SKIPPED",ISNUMBER(Applications!A1826)),Applications!A1826-WEEKDAY(Applications!A1826,3),"")</f>
        <v/>
      </c>
      <c r="G1826" s="26">
        <f>IF(AND(UPPER(TRIM(Applications!I1826))="BOOKMARKED",ISNUMBER(Applications!A1826)),Applications!A1826-WEEKDAY(Applications!A1826,3),"")</f>
        <v/>
      </c>
      <c r="H1826" s="26">
        <f>IF(AND(UPPER(TRIM(Applications!I1826))="NOT APPLIED",ISNUMBER(Applications!A1826)),Applications!A1826-WEEKDAY(Applications!A1826,3),"")</f>
        <v/>
      </c>
      <c r="I1826" s="26">
        <f>IF(AND(UPPER(TRIM(Applications!I1826))="REJECTED",ISNUMBER(Applications!M1826)),Applications!M1826-WEEKDAY(Applications!M1826,3),"")</f>
        <v/>
      </c>
      <c r="J1826" s="26">
        <f>IF(AND(UPPER(TRIM(Applications!I1826))="OFFER",ISNUMBER(Applications!M1826)),Applications!M1826-WEEKDAY(Applications!M1826,3),"")</f>
        <v/>
      </c>
      <c r="K1826" s="26">
        <f>IF(TRIM(Applications!J1826)="","",IFERROR(LOOKUP(2,1/ISNUMBER(SEARCH($R$2:$R$25,Applications!J1826)),$S$2:$S$25),""))</f>
        <v/>
      </c>
      <c r="L1826" s="26">
        <f>IF(K1826="","",IF(COUNTIF(K$2:K1826,K1826)=1,COUNTIF(K$2:K$2000,K1826)+(2001-ROW())/100000,""))</f>
        <v/>
      </c>
      <c r="M1826" s="26">
        <f>IF(TRIM(Applications!D1826)="","",TRIM(LEFT(TRIM(Applications!D1826),FIND(",",TRIM(Applications!D1826)&amp;",")-1)))</f>
        <v/>
      </c>
      <c r="N1826" s="26">
        <f>IF(M1826="","",IF(LEN(TRIM(LEFT(TRIM(MID(TRIM(Applications!D1826),FIND(",",TRIM(Applications!D1826)&amp;",")+1,200)),FIND(",",TRIM(MID(TRIM(Applications!D1826),FIND(",",TRIM(Applications!D1826)&amp;",")+1,200))&amp;",")-1)))=2,UPPER(TRIM(LEFT(TRIM(MID(TRIM(Applications!D1826),FIND(",",TRIM(Applications!D1826)&amp;",")+1,200)),FIND(",",TRIM(MID(TRIM(Applications!D1826),FIND(",",TRIM(Applications!D1826)&amp;",")+1,200))&amp;",")-1))),IFERROR(VLOOKUP(LOWER(TRIM(LEFT(TRIM(MID(TRIM(Applications!D1826),FIND(",",TRIM(Applications!D1826)&amp;",")+1,200)),FIND(",",TRIM(MID(TRIM(Applications!D1826),FIND(",",TRIM(Applications!D1826)&amp;",")+1,200))&amp;",")-1))),$U$2:$V$67,2,FALSE),"")))</f>
        <v/>
      </c>
      <c r="O1826" s="26">
        <f>IF(M1826="","",IF(N1826="",M1826,M1826&amp;", "&amp;N1826))</f>
        <v/>
      </c>
      <c r="P1826" s="26">
        <f>IF(O1826="","",IF(COUNTIF(O$2:O1826,O1826)=1,COUNTIF(O$2:O$2000,O1826)+(2001-ROW())/100000,""))</f>
        <v/>
      </c>
    </row>
    <row r="1827">
      <c r="A1827" s="26">
        <f>IF(AND(ISNUMBER(Applications!A1827),ISNUMBER(Applications!M1827),OR(UPPER(TRIM(Applications!I1827))="INTERVIEWING",UPPER(TRIM(Applications!I1827))="REJECTED",UPPER(TRIM(Applications!I1827))="OFFER")),IF(Applications!M1827&gt;=Applications!A1827,Applications!M1827-Applications!A1827,""),"")</f>
        <v/>
      </c>
      <c r="B1827" s="26">
        <f>IF(AND(D1827=1,ISNUMBER(Applications!A1827)),WEEKDAY(Applications!A1827),"")</f>
        <v/>
      </c>
      <c r="C1827" s="27">
        <f>IF(AND(D1827=1,ISNUMBER(Applications!A1827)),Applications!A1827-WEEKDAY(Applications!A1827,3),"")</f>
        <v/>
      </c>
      <c r="D1827" s="26">
        <f>IF(OR(UPPER(TRIM(Applications!I1827))="APPLIED",UPPER(TRIM(Applications!I1827))="INTERVIEWING",UPPER(TRIM(Applications!I1827))="REJECTED",UPPER(TRIM(Applications!I1827))="OFFER"),1,0)</f>
        <v/>
      </c>
      <c r="E1827" s="26">
        <f>IF(AND(ISNUMBER(Applications!M1827),OR(N(Applications!O1827)&gt;0,UPPER(TRIM(Applications!I1827))="INTERVIEWING",UPPER(TRIM(Applications!I1827))="OFFER")),Applications!M1827-WEEKDAY(Applications!M1827,3),"")</f>
        <v/>
      </c>
      <c r="F1827" s="26">
        <f>IF(AND(UPPER(TRIM(Applications!I1827))="SKIPPED",ISNUMBER(Applications!A1827)),Applications!A1827-WEEKDAY(Applications!A1827,3),"")</f>
        <v/>
      </c>
      <c r="G1827" s="26">
        <f>IF(AND(UPPER(TRIM(Applications!I1827))="BOOKMARKED",ISNUMBER(Applications!A1827)),Applications!A1827-WEEKDAY(Applications!A1827,3),"")</f>
        <v/>
      </c>
      <c r="H1827" s="26">
        <f>IF(AND(UPPER(TRIM(Applications!I1827))="NOT APPLIED",ISNUMBER(Applications!A1827)),Applications!A1827-WEEKDAY(Applications!A1827,3),"")</f>
        <v/>
      </c>
      <c r="I1827" s="26">
        <f>IF(AND(UPPER(TRIM(Applications!I1827))="REJECTED",ISNUMBER(Applications!M1827)),Applications!M1827-WEEKDAY(Applications!M1827,3),"")</f>
        <v/>
      </c>
      <c r="J1827" s="26">
        <f>IF(AND(UPPER(TRIM(Applications!I1827))="OFFER",ISNUMBER(Applications!M1827)),Applications!M1827-WEEKDAY(Applications!M1827,3),"")</f>
        <v/>
      </c>
      <c r="K1827" s="26">
        <f>IF(TRIM(Applications!J1827)="","",IFERROR(LOOKUP(2,1/ISNUMBER(SEARCH($R$2:$R$25,Applications!J1827)),$S$2:$S$25),""))</f>
        <v/>
      </c>
      <c r="L1827" s="26">
        <f>IF(K1827="","",IF(COUNTIF(K$2:K1827,K1827)=1,COUNTIF(K$2:K$2000,K1827)+(2001-ROW())/100000,""))</f>
        <v/>
      </c>
      <c r="M1827" s="26">
        <f>IF(TRIM(Applications!D1827)="","",TRIM(LEFT(TRIM(Applications!D1827),FIND(",",TRIM(Applications!D1827)&amp;",")-1)))</f>
        <v/>
      </c>
      <c r="N1827" s="26">
        <f>IF(M1827="","",IF(LEN(TRIM(LEFT(TRIM(MID(TRIM(Applications!D1827),FIND(",",TRIM(Applications!D1827)&amp;",")+1,200)),FIND(",",TRIM(MID(TRIM(Applications!D1827),FIND(",",TRIM(Applications!D1827)&amp;",")+1,200))&amp;",")-1)))=2,UPPER(TRIM(LEFT(TRIM(MID(TRIM(Applications!D1827),FIND(",",TRIM(Applications!D1827)&amp;",")+1,200)),FIND(",",TRIM(MID(TRIM(Applications!D1827),FIND(",",TRIM(Applications!D1827)&amp;",")+1,200))&amp;",")-1))),IFERROR(VLOOKUP(LOWER(TRIM(LEFT(TRIM(MID(TRIM(Applications!D1827),FIND(",",TRIM(Applications!D1827)&amp;",")+1,200)),FIND(",",TRIM(MID(TRIM(Applications!D1827),FIND(",",TRIM(Applications!D1827)&amp;",")+1,200))&amp;",")-1))),$U$2:$V$67,2,FALSE),"")))</f>
        <v/>
      </c>
      <c r="O1827" s="26">
        <f>IF(M1827="","",IF(N1827="",M1827,M1827&amp;", "&amp;N1827))</f>
        <v/>
      </c>
      <c r="P1827" s="26">
        <f>IF(O1827="","",IF(COUNTIF(O$2:O1827,O1827)=1,COUNTIF(O$2:O$2000,O1827)+(2001-ROW())/100000,""))</f>
        <v/>
      </c>
    </row>
    <row r="1828">
      <c r="A1828" s="26">
        <f>IF(AND(ISNUMBER(Applications!A1828),ISNUMBER(Applications!M1828),OR(UPPER(TRIM(Applications!I1828))="INTERVIEWING",UPPER(TRIM(Applications!I1828))="REJECTED",UPPER(TRIM(Applications!I1828))="OFFER")),IF(Applications!M1828&gt;=Applications!A1828,Applications!M1828-Applications!A1828,""),"")</f>
        <v/>
      </c>
      <c r="B1828" s="26">
        <f>IF(AND(D1828=1,ISNUMBER(Applications!A1828)),WEEKDAY(Applications!A1828),"")</f>
        <v/>
      </c>
      <c r="C1828" s="27">
        <f>IF(AND(D1828=1,ISNUMBER(Applications!A1828)),Applications!A1828-WEEKDAY(Applications!A1828,3),"")</f>
        <v/>
      </c>
      <c r="D1828" s="26">
        <f>IF(OR(UPPER(TRIM(Applications!I1828))="APPLIED",UPPER(TRIM(Applications!I1828))="INTERVIEWING",UPPER(TRIM(Applications!I1828))="REJECTED",UPPER(TRIM(Applications!I1828))="OFFER"),1,0)</f>
        <v/>
      </c>
      <c r="E1828" s="26">
        <f>IF(AND(ISNUMBER(Applications!M1828),OR(N(Applications!O1828)&gt;0,UPPER(TRIM(Applications!I1828))="INTERVIEWING",UPPER(TRIM(Applications!I1828))="OFFER")),Applications!M1828-WEEKDAY(Applications!M1828,3),"")</f>
        <v/>
      </c>
      <c r="F1828" s="26">
        <f>IF(AND(UPPER(TRIM(Applications!I1828))="SKIPPED",ISNUMBER(Applications!A1828)),Applications!A1828-WEEKDAY(Applications!A1828,3),"")</f>
        <v/>
      </c>
      <c r="G1828" s="26">
        <f>IF(AND(UPPER(TRIM(Applications!I1828))="BOOKMARKED",ISNUMBER(Applications!A1828)),Applications!A1828-WEEKDAY(Applications!A1828,3),"")</f>
        <v/>
      </c>
      <c r="H1828" s="26">
        <f>IF(AND(UPPER(TRIM(Applications!I1828))="NOT APPLIED",ISNUMBER(Applications!A1828)),Applications!A1828-WEEKDAY(Applications!A1828,3),"")</f>
        <v/>
      </c>
      <c r="I1828" s="26">
        <f>IF(AND(UPPER(TRIM(Applications!I1828))="REJECTED",ISNUMBER(Applications!M1828)),Applications!M1828-WEEKDAY(Applications!M1828,3),"")</f>
        <v/>
      </c>
      <c r="J1828" s="26">
        <f>IF(AND(UPPER(TRIM(Applications!I1828))="OFFER",ISNUMBER(Applications!M1828)),Applications!M1828-WEEKDAY(Applications!M1828,3),"")</f>
        <v/>
      </c>
      <c r="K1828" s="26">
        <f>IF(TRIM(Applications!J1828)="","",IFERROR(LOOKUP(2,1/ISNUMBER(SEARCH($R$2:$R$25,Applications!J1828)),$S$2:$S$25),""))</f>
        <v/>
      </c>
      <c r="L1828" s="26">
        <f>IF(K1828="","",IF(COUNTIF(K$2:K1828,K1828)=1,COUNTIF(K$2:K$2000,K1828)+(2001-ROW())/100000,""))</f>
        <v/>
      </c>
      <c r="M1828" s="26">
        <f>IF(TRIM(Applications!D1828)="","",TRIM(LEFT(TRIM(Applications!D1828),FIND(",",TRIM(Applications!D1828)&amp;",")-1)))</f>
        <v/>
      </c>
      <c r="N1828" s="26">
        <f>IF(M1828="","",IF(LEN(TRIM(LEFT(TRIM(MID(TRIM(Applications!D1828),FIND(",",TRIM(Applications!D1828)&amp;",")+1,200)),FIND(",",TRIM(MID(TRIM(Applications!D1828),FIND(",",TRIM(Applications!D1828)&amp;",")+1,200))&amp;",")-1)))=2,UPPER(TRIM(LEFT(TRIM(MID(TRIM(Applications!D1828),FIND(",",TRIM(Applications!D1828)&amp;",")+1,200)),FIND(",",TRIM(MID(TRIM(Applications!D1828),FIND(",",TRIM(Applications!D1828)&amp;",")+1,200))&amp;",")-1))),IFERROR(VLOOKUP(LOWER(TRIM(LEFT(TRIM(MID(TRIM(Applications!D1828),FIND(",",TRIM(Applications!D1828)&amp;",")+1,200)),FIND(",",TRIM(MID(TRIM(Applications!D1828),FIND(",",TRIM(Applications!D1828)&amp;",")+1,200))&amp;",")-1))),$U$2:$V$67,2,FALSE),"")))</f>
        <v/>
      </c>
      <c r="O1828" s="26">
        <f>IF(M1828="","",IF(N1828="",M1828,M1828&amp;", "&amp;N1828))</f>
        <v/>
      </c>
      <c r="P1828" s="26">
        <f>IF(O1828="","",IF(COUNTIF(O$2:O1828,O1828)=1,COUNTIF(O$2:O$2000,O1828)+(2001-ROW())/100000,""))</f>
        <v/>
      </c>
    </row>
    <row r="1829">
      <c r="A1829" s="26">
        <f>IF(AND(ISNUMBER(Applications!A1829),ISNUMBER(Applications!M1829),OR(UPPER(TRIM(Applications!I1829))="INTERVIEWING",UPPER(TRIM(Applications!I1829))="REJECTED",UPPER(TRIM(Applications!I1829))="OFFER")),IF(Applications!M1829&gt;=Applications!A1829,Applications!M1829-Applications!A1829,""),"")</f>
        <v/>
      </c>
      <c r="B1829" s="26">
        <f>IF(AND(D1829=1,ISNUMBER(Applications!A1829)),WEEKDAY(Applications!A1829),"")</f>
        <v/>
      </c>
      <c r="C1829" s="27">
        <f>IF(AND(D1829=1,ISNUMBER(Applications!A1829)),Applications!A1829-WEEKDAY(Applications!A1829,3),"")</f>
        <v/>
      </c>
      <c r="D1829" s="26">
        <f>IF(OR(UPPER(TRIM(Applications!I1829))="APPLIED",UPPER(TRIM(Applications!I1829))="INTERVIEWING",UPPER(TRIM(Applications!I1829))="REJECTED",UPPER(TRIM(Applications!I1829))="OFFER"),1,0)</f>
        <v/>
      </c>
      <c r="E1829" s="26">
        <f>IF(AND(ISNUMBER(Applications!M1829),OR(N(Applications!O1829)&gt;0,UPPER(TRIM(Applications!I1829))="INTERVIEWING",UPPER(TRIM(Applications!I1829))="OFFER")),Applications!M1829-WEEKDAY(Applications!M1829,3),"")</f>
        <v/>
      </c>
      <c r="F1829" s="26">
        <f>IF(AND(UPPER(TRIM(Applications!I1829))="SKIPPED",ISNUMBER(Applications!A1829)),Applications!A1829-WEEKDAY(Applications!A1829,3),"")</f>
        <v/>
      </c>
      <c r="G1829" s="26">
        <f>IF(AND(UPPER(TRIM(Applications!I1829))="BOOKMARKED",ISNUMBER(Applications!A1829)),Applications!A1829-WEEKDAY(Applications!A1829,3),"")</f>
        <v/>
      </c>
      <c r="H1829" s="26">
        <f>IF(AND(UPPER(TRIM(Applications!I1829))="NOT APPLIED",ISNUMBER(Applications!A1829)),Applications!A1829-WEEKDAY(Applications!A1829,3),"")</f>
        <v/>
      </c>
      <c r="I1829" s="26">
        <f>IF(AND(UPPER(TRIM(Applications!I1829))="REJECTED",ISNUMBER(Applications!M1829)),Applications!M1829-WEEKDAY(Applications!M1829,3),"")</f>
        <v/>
      </c>
      <c r="J1829" s="26">
        <f>IF(AND(UPPER(TRIM(Applications!I1829))="OFFER",ISNUMBER(Applications!M1829)),Applications!M1829-WEEKDAY(Applications!M1829,3),"")</f>
        <v/>
      </c>
      <c r="K1829" s="26">
        <f>IF(TRIM(Applications!J1829)="","",IFERROR(LOOKUP(2,1/ISNUMBER(SEARCH($R$2:$R$25,Applications!J1829)),$S$2:$S$25),""))</f>
        <v/>
      </c>
      <c r="L1829" s="26">
        <f>IF(K1829="","",IF(COUNTIF(K$2:K1829,K1829)=1,COUNTIF(K$2:K$2000,K1829)+(2001-ROW())/100000,""))</f>
        <v/>
      </c>
      <c r="M1829" s="26">
        <f>IF(TRIM(Applications!D1829)="","",TRIM(LEFT(TRIM(Applications!D1829),FIND(",",TRIM(Applications!D1829)&amp;",")-1)))</f>
        <v/>
      </c>
      <c r="N1829" s="26">
        <f>IF(M1829="","",IF(LEN(TRIM(LEFT(TRIM(MID(TRIM(Applications!D1829),FIND(",",TRIM(Applications!D1829)&amp;",")+1,200)),FIND(",",TRIM(MID(TRIM(Applications!D1829),FIND(",",TRIM(Applications!D1829)&amp;",")+1,200))&amp;",")-1)))=2,UPPER(TRIM(LEFT(TRIM(MID(TRIM(Applications!D1829),FIND(",",TRIM(Applications!D1829)&amp;",")+1,200)),FIND(",",TRIM(MID(TRIM(Applications!D1829),FIND(",",TRIM(Applications!D1829)&amp;",")+1,200))&amp;",")-1))),IFERROR(VLOOKUP(LOWER(TRIM(LEFT(TRIM(MID(TRIM(Applications!D1829),FIND(",",TRIM(Applications!D1829)&amp;",")+1,200)),FIND(",",TRIM(MID(TRIM(Applications!D1829),FIND(",",TRIM(Applications!D1829)&amp;",")+1,200))&amp;",")-1))),$U$2:$V$67,2,FALSE),"")))</f>
        <v/>
      </c>
      <c r="O1829" s="26">
        <f>IF(M1829="","",IF(N1829="",M1829,M1829&amp;", "&amp;N1829))</f>
        <v/>
      </c>
      <c r="P1829" s="26">
        <f>IF(O1829="","",IF(COUNTIF(O$2:O1829,O1829)=1,COUNTIF(O$2:O$2000,O1829)+(2001-ROW())/100000,""))</f>
        <v/>
      </c>
    </row>
    <row r="1830">
      <c r="A1830" s="26">
        <f>IF(AND(ISNUMBER(Applications!A1830),ISNUMBER(Applications!M1830),OR(UPPER(TRIM(Applications!I1830))="INTERVIEWING",UPPER(TRIM(Applications!I1830))="REJECTED",UPPER(TRIM(Applications!I1830))="OFFER")),IF(Applications!M1830&gt;=Applications!A1830,Applications!M1830-Applications!A1830,""),"")</f>
        <v/>
      </c>
      <c r="B1830" s="26">
        <f>IF(AND(D1830=1,ISNUMBER(Applications!A1830)),WEEKDAY(Applications!A1830),"")</f>
        <v/>
      </c>
      <c r="C1830" s="27">
        <f>IF(AND(D1830=1,ISNUMBER(Applications!A1830)),Applications!A1830-WEEKDAY(Applications!A1830,3),"")</f>
        <v/>
      </c>
      <c r="D1830" s="26">
        <f>IF(OR(UPPER(TRIM(Applications!I1830))="APPLIED",UPPER(TRIM(Applications!I1830))="INTERVIEWING",UPPER(TRIM(Applications!I1830))="REJECTED",UPPER(TRIM(Applications!I1830))="OFFER"),1,0)</f>
        <v/>
      </c>
      <c r="E1830" s="26">
        <f>IF(AND(ISNUMBER(Applications!M1830),OR(N(Applications!O1830)&gt;0,UPPER(TRIM(Applications!I1830))="INTERVIEWING",UPPER(TRIM(Applications!I1830))="OFFER")),Applications!M1830-WEEKDAY(Applications!M1830,3),"")</f>
        <v/>
      </c>
      <c r="F1830" s="26">
        <f>IF(AND(UPPER(TRIM(Applications!I1830))="SKIPPED",ISNUMBER(Applications!A1830)),Applications!A1830-WEEKDAY(Applications!A1830,3),"")</f>
        <v/>
      </c>
      <c r="G1830" s="26">
        <f>IF(AND(UPPER(TRIM(Applications!I1830))="BOOKMARKED",ISNUMBER(Applications!A1830)),Applications!A1830-WEEKDAY(Applications!A1830,3),"")</f>
        <v/>
      </c>
      <c r="H1830" s="26">
        <f>IF(AND(UPPER(TRIM(Applications!I1830))="NOT APPLIED",ISNUMBER(Applications!A1830)),Applications!A1830-WEEKDAY(Applications!A1830,3),"")</f>
        <v/>
      </c>
      <c r="I1830" s="26">
        <f>IF(AND(UPPER(TRIM(Applications!I1830))="REJECTED",ISNUMBER(Applications!M1830)),Applications!M1830-WEEKDAY(Applications!M1830,3),"")</f>
        <v/>
      </c>
      <c r="J1830" s="26">
        <f>IF(AND(UPPER(TRIM(Applications!I1830))="OFFER",ISNUMBER(Applications!M1830)),Applications!M1830-WEEKDAY(Applications!M1830,3),"")</f>
        <v/>
      </c>
      <c r="K1830" s="26">
        <f>IF(TRIM(Applications!J1830)="","",IFERROR(LOOKUP(2,1/ISNUMBER(SEARCH($R$2:$R$25,Applications!J1830)),$S$2:$S$25),""))</f>
        <v/>
      </c>
      <c r="L1830" s="26">
        <f>IF(K1830="","",IF(COUNTIF(K$2:K1830,K1830)=1,COUNTIF(K$2:K$2000,K1830)+(2001-ROW())/100000,""))</f>
        <v/>
      </c>
      <c r="M1830" s="26">
        <f>IF(TRIM(Applications!D1830)="","",TRIM(LEFT(TRIM(Applications!D1830),FIND(",",TRIM(Applications!D1830)&amp;",")-1)))</f>
        <v/>
      </c>
      <c r="N1830" s="26">
        <f>IF(M1830="","",IF(LEN(TRIM(LEFT(TRIM(MID(TRIM(Applications!D1830),FIND(",",TRIM(Applications!D1830)&amp;",")+1,200)),FIND(",",TRIM(MID(TRIM(Applications!D1830),FIND(",",TRIM(Applications!D1830)&amp;",")+1,200))&amp;",")-1)))=2,UPPER(TRIM(LEFT(TRIM(MID(TRIM(Applications!D1830),FIND(",",TRIM(Applications!D1830)&amp;",")+1,200)),FIND(",",TRIM(MID(TRIM(Applications!D1830),FIND(",",TRIM(Applications!D1830)&amp;",")+1,200))&amp;",")-1))),IFERROR(VLOOKUP(LOWER(TRIM(LEFT(TRIM(MID(TRIM(Applications!D1830),FIND(",",TRIM(Applications!D1830)&amp;",")+1,200)),FIND(",",TRIM(MID(TRIM(Applications!D1830),FIND(",",TRIM(Applications!D1830)&amp;",")+1,200))&amp;",")-1))),$U$2:$V$67,2,FALSE),"")))</f>
        <v/>
      </c>
      <c r="O1830" s="26">
        <f>IF(M1830="","",IF(N1830="",M1830,M1830&amp;", "&amp;N1830))</f>
        <v/>
      </c>
      <c r="P1830" s="26">
        <f>IF(O1830="","",IF(COUNTIF(O$2:O1830,O1830)=1,COUNTIF(O$2:O$2000,O1830)+(2001-ROW())/100000,""))</f>
        <v/>
      </c>
    </row>
    <row r="1831">
      <c r="A1831" s="26">
        <f>IF(AND(ISNUMBER(Applications!A1831),ISNUMBER(Applications!M1831),OR(UPPER(TRIM(Applications!I1831))="INTERVIEWING",UPPER(TRIM(Applications!I1831))="REJECTED",UPPER(TRIM(Applications!I1831))="OFFER")),IF(Applications!M1831&gt;=Applications!A1831,Applications!M1831-Applications!A1831,""),"")</f>
        <v/>
      </c>
      <c r="B1831" s="26">
        <f>IF(AND(D1831=1,ISNUMBER(Applications!A1831)),WEEKDAY(Applications!A1831),"")</f>
        <v/>
      </c>
      <c r="C1831" s="27">
        <f>IF(AND(D1831=1,ISNUMBER(Applications!A1831)),Applications!A1831-WEEKDAY(Applications!A1831,3),"")</f>
        <v/>
      </c>
      <c r="D1831" s="26">
        <f>IF(OR(UPPER(TRIM(Applications!I1831))="APPLIED",UPPER(TRIM(Applications!I1831))="INTERVIEWING",UPPER(TRIM(Applications!I1831))="REJECTED",UPPER(TRIM(Applications!I1831))="OFFER"),1,0)</f>
        <v/>
      </c>
      <c r="E1831" s="26">
        <f>IF(AND(ISNUMBER(Applications!M1831),OR(N(Applications!O1831)&gt;0,UPPER(TRIM(Applications!I1831))="INTERVIEWING",UPPER(TRIM(Applications!I1831))="OFFER")),Applications!M1831-WEEKDAY(Applications!M1831,3),"")</f>
        <v/>
      </c>
      <c r="F1831" s="26">
        <f>IF(AND(UPPER(TRIM(Applications!I1831))="SKIPPED",ISNUMBER(Applications!A1831)),Applications!A1831-WEEKDAY(Applications!A1831,3),"")</f>
        <v/>
      </c>
      <c r="G1831" s="26">
        <f>IF(AND(UPPER(TRIM(Applications!I1831))="BOOKMARKED",ISNUMBER(Applications!A1831)),Applications!A1831-WEEKDAY(Applications!A1831,3),"")</f>
        <v/>
      </c>
      <c r="H1831" s="26">
        <f>IF(AND(UPPER(TRIM(Applications!I1831))="NOT APPLIED",ISNUMBER(Applications!A1831)),Applications!A1831-WEEKDAY(Applications!A1831,3),"")</f>
        <v/>
      </c>
      <c r="I1831" s="26">
        <f>IF(AND(UPPER(TRIM(Applications!I1831))="REJECTED",ISNUMBER(Applications!M1831)),Applications!M1831-WEEKDAY(Applications!M1831,3),"")</f>
        <v/>
      </c>
      <c r="J1831" s="26">
        <f>IF(AND(UPPER(TRIM(Applications!I1831))="OFFER",ISNUMBER(Applications!M1831)),Applications!M1831-WEEKDAY(Applications!M1831,3),"")</f>
        <v/>
      </c>
      <c r="K1831" s="26">
        <f>IF(TRIM(Applications!J1831)="","",IFERROR(LOOKUP(2,1/ISNUMBER(SEARCH($R$2:$R$25,Applications!J1831)),$S$2:$S$25),""))</f>
        <v/>
      </c>
      <c r="L1831" s="26">
        <f>IF(K1831="","",IF(COUNTIF(K$2:K1831,K1831)=1,COUNTIF(K$2:K$2000,K1831)+(2001-ROW())/100000,""))</f>
        <v/>
      </c>
      <c r="M1831" s="26">
        <f>IF(TRIM(Applications!D1831)="","",TRIM(LEFT(TRIM(Applications!D1831),FIND(",",TRIM(Applications!D1831)&amp;",")-1)))</f>
        <v/>
      </c>
      <c r="N1831" s="26">
        <f>IF(M1831="","",IF(LEN(TRIM(LEFT(TRIM(MID(TRIM(Applications!D1831),FIND(",",TRIM(Applications!D1831)&amp;",")+1,200)),FIND(",",TRIM(MID(TRIM(Applications!D1831),FIND(",",TRIM(Applications!D1831)&amp;",")+1,200))&amp;",")-1)))=2,UPPER(TRIM(LEFT(TRIM(MID(TRIM(Applications!D1831),FIND(",",TRIM(Applications!D1831)&amp;",")+1,200)),FIND(",",TRIM(MID(TRIM(Applications!D1831),FIND(",",TRIM(Applications!D1831)&amp;",")+1,200))&amp;",")-1))),IFERROR(VLOOKUP(LOWER(TRIM(LEFT(TRIM(MID(TRIM(Applications!D1831),FIND(",",TRIM(Applications!D1831)&amp;",")+1,200)),FIND(",",TRIM(MID(TRIM(Applications!D1831),FIND(",",TRIM(Applications!D1831)&amp;",")+1,200))&amp;",")-1))),$U$2:$V$67,2,FALSE),"")))</f>
        <v/>
      </c>
      <c r="O1831" s="26">
        <f>IF(M1831="","",IF(N1831="",M1831,M1831&amp;", "&amp;N1831))</f>
        <v/>
      </c>
      <c r="P1831" s="26">
        <f>IF(O1831="","",IF(COUNTIF(O$2:O1831,O1831)=1,COUNTIF(O$2:O$2000,O1831)+(2001-ROW())/100000,""))</f>
        <v/>
      </c>
    </row>
    <row r="1832">
      <c r="A1832" s="26">
        <f>IF(AND(ISNUMBER(Applications!A1832),ISNUMBER(Applications!M1832),OR(UPPER(TRIM(Applications!I1832))="INTERVIEWING",UPPER(TRIM(Applications!I1832))="REJECTED",UPPER(TRIM(Applications!I1832))="OFFER")),IF(Applications!M1832&gt;=Applications!A1832,Applications!M1832-Applications!A1832,""),"")</f>
        <v/>
      </c>
      <c r="B1832" s="26">
        <f>IF(AND(D1832=1,ISNUMBER(Applications!A1832)),WEEKDAY(Applications!A1832),"")</f>
        <v/>
      </c>
      <c r="C1832" s="27">
        <f>IF(AND(D1832=1,ISNUMBER(Applications!A1832)),Applications!A1832-WEEKDAY(Applications!A1832,3),"")</f>
        <v/>
      </c>
      <c r="D1832" s="26">
        <f>IF(OR(UPPER(TRIM(Applications!I1832))="APPLIED",UPPER(TRIM(Applications!I1832))="INTERVIEWING",UPPER(TRIM(Applications!I1832))="REJECTED",UPPER(TRIM(Applications!I1832))="OFFER"),1,0)</f>
        <v/>
      </c>
      <c r="E1832" s="26">
        <f>IF(AND(ISNUMBER(Applications!M1832),OR(N(Applications!O1832)&gt;0,UPPER(TRIM(Applications!I1832))="INTERVIEWING",UPPER(TRIM(Applications!I1832))="OFFER")),Applications!M1832-WEEKDAY(Applications!M1832,3),"")</f>
        <v/>
      </c>
      <c r="F1832" s="26">
        <f>IF(AND(UPPER(TRIM(Applications!I1832))="SKIPPED",ISNUMBER(Applications!A1832)),Applications!A1832-WEEKDAY(Applications!A1832,3),"")</f>
        <v/>
      </c>
      <c r="G1832" s="26">
        <f>IF(AND(UPPER(TRIM(Applications!I1832))="BOOKMARKED",ISNUMBER(Applications!A1832)),Applications!A1832-WEEKDAY(Applications!A1832,3),"")</f>
        <v/>
      </c>
      <c r="H1832" s="26">
        <f>IF(AND(UPPER(TRIM(Applications!I1832))="NOT APPLIED",ISNUMBER(Applications!A1832)),Applications!A1832-WEEKDAY(Applications!A1832,3),"")</f>
        <v/>
      </c>
      <c r="I1832" s="26">
        <f>IF(AND(UPPER(TRIM(Applications!I1832))="REJECTED",ISNUMBER(Applications!M1832)),Applications!M1832-WEEKDAY(Applications!M1832,3),"")</f>
        <v/>
      </c>
      <c r="J1832" s="26">
        <f>IF(AND(UPPER(TRIM(Applications!I1832))="OFFER",ISNUMBER(Applications!M1832)),Applications!M1832-WEEKDAY(Applications!M1832,3),"")</f>
        <v/>
      </c>
      <c r="K1832" s="26">
        <f>IF(TRIM(Applications!J1832)="","",IFERROR(LOOKUP(2,1/ISNUMBER(SEARCH($R$2:$R$25,Applications!J1832)),$S$2:$S$25),""))</f>
        <v/>
      </c>
      <c r="L1832" s="26">
        <f>IF(K1832="","",IF(COUNTIF(K$2:K1832,K1832)=1,COUNTIF(K$2:K$2000,K1832)+(2001-ROW())/100000,""))</f>
        <v/>
      </c>
      <c r="M1832" s="26">
        <f>IF(TRIM(Applications!D1832)="","",TRIM(LEFT(TRIM(Applications!D1832),FIND(",",TRIM(Applications!D1832)&amp;",")-1)))</f>
        <v/>
      </c>
      <c r="N1832" s="26">
        <f>IF(M1832="","",IF(LEN(TRIM(LEFT(TRIM(MID(TRIM(Applications!D1832),FIND(",",TRIM(Applications!D1832)&amp;",")+1,200)),FIND(",",TRIM(MID(TRIM(Applications!D1832),FIND(",",TRIM(Applications!D1832)&amp;",")+1,200))&amp;",")-1)))=2,UPPER(TRIM(LEFT(TRIM(MID(TRIM(Applications!D1832),FIND(",",TRIM(Applications!D1832)&amp;",")+1,200)),FIND(",",TRIM(MID(TRIM(Applications!D1832),FIND(",",TRIM(Applications!D1832)&amp;",")+1,200))&amp;",")-1))),IFERROR(VLOOKUP(LOWER(TRIM(LEFT(TRIM(MID(TRIM(Applications!D1832),FIND(",",TRIM(Applications!D1832)&amp;",")+1,200)),FIND(",",TRIM(MID(TRIM(Applications!D1832),FIND(",",TRIM(Applications!D1832)&amp;",")+1,200))&amp;",")-1))),$U$2:$V$67,2,FALSE),"")))</f>
        <v/>
      </c>
      <c r="O1832" s="26">
        <f>IF(M1832="","",IF(N1832="",M1832,M1832&amp;", "&amp;N1832))</f>
        <v/>
      </c>
      <c r="P1832" s="26">
        <f>IF(O1832="","",IF(COUNTIF(O$2:O1832,O1832)=1,COUNTIF(O$2:O$2000,O1832)+(2001-ROW())/100000,""))</f>
        <v/>
      </c>
    </row>
    <row r="1833">
      <c r="A1833" s="26">
        <f>IF(AND(ISNUMBER(Applications!A1833),ISNUMBER(Applications!M1833),OR(UPPER(TRIM(Applications!I1833))="INTERVIEWING",UPPER(TRIM(Applications!I1833))="REJECTED",UPPER(TRIM(Applications!I1833))="OFFER")),IF(Applications!M1833&gt;=Applications!A1833,Applications!M1833-Applications!A1833,""),"")</f>
        <v/>
      </c>
      <c r="B1833" s="26">
        <f>IF(AND(D1833=1,ISNUMBER(Applications!A1833)),WEEKDAY(Applications!A1833),"")</f>
        <v/>
      </c>
      <c r="C1833" s="27">
        <f>IF(AND(D1833=1,ISNUMBER(Applications!A1833)),Applications!A1833-WEEKDAY(Applications!A1833,3),"")</f>
        <v/>
      </c>
      <c r="D1833" s="26">
        <f>IF(OR(UPPER(TRIM(Applications!I1833))="APPLIED",UPPER(TRIM(Applications!I1833))="INTERVIEWING",UPPER(TRIM(Applications!I1833))="REJECTED",UPPER(TRIM(Applications!I1833))="OFFER"),1,0)</f>
        <v/>
      </c>
      <c r="E1833" s="26">
        <f>IF(AND(ISNUMBER(Applications!M1833),OR(N(Applications!O1833)&gt;0,UPPER(TRIM(Applications!I1833))="INTERVIEWING",UPPER(TRIM(Applications!I1833))="OFFER")),Applications!M1833-WEEKDAY(Applications!M1833,3),"")</f>
        <v/>
      </c>
      <c r="F1833" s="26">
        <f>IF(AND(UPPER(TRIM(Applications!I1833))="SKIPPED",ISNUMBER(Applications!A1833)),Applications!A1833-WEEKDAY(Applications!A1833,3),"")</f>
        <v/>
      </c>
      <c r="G1833" s="26">
        <f>IF(AND(UPPER(TRIM(Applications!I1833))="BOOKMARKED",ISNUMBER(Applications!A1833)),Applications!A1833-WEEKDAY(Applications!A1833,3),"")</f>
        <v/>
      </c>
      <c r="H1833" s="26">
        <f>IF(AND(UPPER(TRIM(Applications!I1833))="NOT APPLIED",ISNUMBER(Applications!A1833)),Applications!A1833-WEEKDAY(Applications!A1833,3),"")</f>
        <v/>
      </c>
      <c r="I1833" s="26">
        <f>IF(AND(UPPER(TRIM(Applications!I1833))="REJECTED",ISNUMBER(Applications!M1833)),Applications!M1833-WEEKDAY(Applications!M1833,3),"")</f>
        <v/>
      </c>
      <c r="J1833" s="26">
        <f>IF(AND(UPPER(TRIM(Applications!I1833))="OFFER",ISNUMBER(Applications!M1833)),Applications!M1833-WEEKDAY(Applications!M1833,3),"")</f>
        <v/>
      </c>
      <c r="K1833" s="26">
        <f>IF(TRIM(Applications!J1833)="","",IFERROR(LOOKUP(2,1/ISNUMBER(SEARCH($R$2:$R$25,Applications!J1833)),$S$2:$S$25),""))</f>
        <v/>
      </c>
      <c r="L1833" s="26">
        <f>IF(K1833="","",IF(COUNTIF(K$2:K1833,K1833)=1,COUNTIF(K$2:K$2000,K1833)+(2001-ROW())/100000,""))</f>
        <v/>
      </c>
      <c r="M1833" s="26">
        <f>IF(TRIM(Applications!D1833)="","",TRIM(LEFT(TRIM(Applications!D1833),FIND(",",TRIM(Applications!D1833)&amp;",")-1)))</f>
        <v/>
      </c>
      <c r="N1833" s="26">
        <f>IF(M1833="","",IF(LEN(TRIM(LEFT(TRIM(MID(TRIM(Applications!D1833),FIND(",",TRIM(Applications!D1833)&amp;",")+1,200)),FIND(",",TRIM(MID(TRIM(Applications!D1833),FIND(",",TRIM(Applications!D1833)&amp;",")+1,200))&amp;",")-1)))=2,UPPER(TRIM(LEFT(TRIM(MID(TRIM(Applications!D1833),FIND(",",TRIM(Applications!D1833)&amp;",")+1,200)),FIND(",",TRIM(MID(TRIM(Applications!D1833),FIND(",",TRIM(Applications!D1833)&amp;",")+1,200))&amp;",")-1))),IFERROR(VLOOKUP(LOWER(TRIM(LEFT(TRIM(MID(TRIM(Applications!D1833),FIND(",",TRIM(Applications!D1833)&amp;",")+1,200)),FIND(",",TRIM(MID(TRIM(Applications!D1833),FIND(",",TRIM(Applications!D1833)&amp;",")+1,200))&amp;",")-1))),$U$2:$V$67,2,FALSE),"")))</f>
        <v/>
      </c>
      <c r="O1833" s="26">
        <f>IF(M1833="","",IF(N1833="",M1833,M1833&amp;", "&amp;N1833))</f>
        <v/>
      </c>
      <c r="P1833" s="26">
        <f>IF(O1833="","",IF(COUNTIF(O$2:O1833,O1833)=1,COUNTIF(O$2:O$2000,O1833)+(2001-ROW())/100000,""))</f>
        <v/>
      </c>
    </row>
    <row r="1834">
      <c r="A1834" s="26">
        <f>IF(AND(ISNUMBER(Applications!A1834),ISNUMBER(Applications!M1834),OR(UPPER(TRIM(Applications!I1834))="INTERVIEWING",UPPER(TRIM(Applications!I1834))="REJECTED",UPPER(TRIM(Applications!I1834))="OFFER")),IF(Applications!M1834&gt;=Applications!A1834,Applications!M1834-Applications!A1834,""),"")</f>
        <v/>
      </c>
      <c r="B1834" s="26">
        <f>IF(AND(D1834=1,ISNUMBER(Applications!A1834)),WEEKDAY(Applications!A1834),"")</f>
        <v/>
      </c>
      <c r="C1834" s="27">
        <f>IF(AND(D1834=1,ISNUMBER(Applications!A1834)),Applications!A1834-WEEKDAY(Applications!A1834,3),"")</f>
        <v/>
      </c>
      <c r="D1834" s="26">
        <f>IF(OR(UPPER(TRIM(Applications!I1834))="APPLIED",UPPER(TRIM(Applications!I1834))="INTERVIEWING",UPPER(TRIM(Applications!I1834))="REJECTED",UPPER(TRIM(Applications!I1834))="OFFER"),1,0)</f>
        <v/>
      </c>
      <c r="E1834" s="26">
        <f>IF(AND(ISNUMBER(Applications!M1834),OR(N(Applications!O1834)&gt;0,UPPER(TRIM(Applications!I1834))="INTERVIEWING",UPPER(TRIM(Applications!I1834))="OFFER")),Applications!M1834-WEEKDAY(Applications!M1834,3),"")</f>
        <v/>
      </c>
      <c r="F1834" s="26">
        <f>IF(AND(UPPER(TRIM(Applications!I1834))="SKIPPED",ISNUMBER(Applications!A1834)),Applications!A1834-WEEKDAY(Applications!A1834,3),"")</f>
        <v/>
      </c>
      <c r="G1834" s="26">
        <f>IF(AND(UPPER(TRIM(Applications!I1834))="BOOKMARKED",ISNUMBER(Applications!A1834)),Applications!A1834-WEEKDAY(Applications!A1834,3),"")</f>
        <v/>
      </c>
      <c r="H1834" s="26">
        <f>IF(AND(UPPER(TRIM(Applications!I1834))="NOT APPLIED",ISNUMBER(Applications!A1834)),Applications!A1834-WEEKDAY(Applications!A1834,3),"")</f>
        <v/>
      </c>
      <c r="I1834" s="26">
        <f>IF(AND(UPPER(TRIM(Applications!I1834))="REJECTED",ISNUMBER(Applications!M1834)),Applications!M1834-WEEKDAY(Applications!M1834,3),"")</f>
        <v/>
      </c>
      <c r="J1834" s="26">
        <f>IF(AND(UPPER(TRIM(Applications!I1834))="OFFER",ISNUMBER(Applications!M1834)),Applications!M1834-WEEKDAY(Applications!M1834,3),"")</f>
        <v/>
      </c>
      <c r="K1834" s="26">
        <f>IF(TRIM(Applications!J1834)="","",IFERROR(LOOKUP(2,1/ISNUMBER(SEARCH($R$2:$R$25,Applications!J1834)),$S$2:$S$25),""))</f>
        <v/>
      </c>
      <c r="L1834" s="26">
        <f>IF(K1834="","",IF(COUNTIF(K$2:K1834,K1834)=1,COUNTIF(K$2:K$2000,K1834)+(2001-ROW())/100000,""))</f>
        <v/>
      </c>
      <c r="M1834" s="26">
        <f>IF(TRIM(Applications!D1834)="","",TRIM(LEFT(TRIM(Applications!D1834),FIND(",",TRIM(Applications!D1834)&amp;",")-1)))</f>
        <v/>
      </c>
      <c r="N1834" s="26">
        <f>IF(M1834="","",IF(LEN(TRIM(LEFT(TRIM(MID(TRIM(Applications!D1834),FIND(",",TRIM(Applications!D1834)&amp;",")+1,200)),FIND(",",TRIM(MID(TRIM(Applications!D1834),FIND(",",TRIM(Applications!D1834)&amp;",")+1,200))&amp;",")-1)))=2,UPPER(TRIM(LEFT(TRIM(MID(TRIM(Applications!D1834),FIND(",",TRIM(Applications!D1834)&amp;",")+1,200)),FIND(",",TRIM(MID(TRIM(Applications!D1834),FIND(",",TRIM(Applications!D1834)&amp;",")+1,200))&amp;",")-1))),IFERROR(VLOOKUP(LOWER(TRIM(LEFT(TRIM(MID(TRIM(Applications!D1834),FIND(",",TRIM(Applications!D1834)&amp;",")+1,200)),FIND(",",TRIM(MID(TRIM(Applications!D1834),FIND(",",TRIM(Applications!D1834)&amp;",")+1,200))&amp;",")-1))),$U$2:$V$67,2,FALSE),"")))</f>
        <v/>
      </c>
      <c r="O1834" s="26">
        <f>IF(M1834="","",IF(N1834="",M1834,M1834&amp;", "&amp;N1834))</f>
        <v/>
      </c>
      <c r="P1834" s="26">
        <f>IF(O1834="","",IF(COUNTIF(O$2:O1834,O1834)=1,COUNTIF(O$2:O$2000,O1834)+(2001-ROW())/100000,""))</f>
        <v/>
      </c>
    </row>
    <row r="1835">
      <c r="A1835" s="26">
        <f>IF(AND(ISNUMBER(Applications!A1835),ISNUMBER(Applications!M1835),OR(UPPER(TRIM(Applications!I1835))="INTERVIEWING",UPPER(TRIM(Applications!I1835))="REJECTED",UPPER(TRIM(Applications!I1835))="OFFER")),IF(Applications!M1835&gt;=Applications!A1835,Applications!M1835-Applications!A1835,""),"")</f>
        <v/>
      </c>
      <c r="B1835" s="26">
        <f>IF(AND(D1835=1,ISNUMBER(Applications!A1835)),WEEKDAY(Applications!A1835),"")</f>
        <v/>
      </c>
      <c r="C1835" s="27">
        <f>IF(AND(D1835=1,ISNUMBER(Applications!A1835)),Applications!A1835-WEEKDAY(Applications!A1835,3),"")</f>
        <v/>
      </c>
      <c r="D1835" s="26">
        <f>IF(OR(UPPER(TRIM(Applications!I1835))="APPLIED",UPPER(TRIM(Applications!I1835))="INTERVIEWING",UPPER(TRIM(Applications!I1835))="REJECTED",UPPER(TRIM(Applications!I1835))="OFFER"),1,0)</f>
        <v/>
      </c>
      <c r="E1835" s="26">
        <f>IF(AND(ISNUMBER(Applications!M1835),OR(N(Applications!O1835)&gt;0,UPPER(TRIM(Applications!I1835))="INTERVIEWING",UPPER(TRIM(Applications!I1835))="OFFER")),Applications!M1835-WEEKDAY(Applications!M1835,3),"")</f>
        <v/>
      </c>
      <c r="F1835" s="26">
        <f>IF(AND(UPPER(TRIM(Applications!I1835))="SKIPPED",ISNUMBER(Applications!A1835)),Applications!A1835-WEEKDAY(Applications!A1835,3),"")</f>
        <v/>
      </c>
      <c r="G1835" s="26">
        <f>IF(AND(UPPER(TRIM(Applications!I1835))="BOOKMARKED",ISNUMBER(Applications!A1835)),Applications!A1835-WEEKDAY(Applications!A1835,3),"")</f>
        <v/>
      </c>
      <c r="H1835" s="26">
        <f>IF(AND(UPPER(TRIM(Applications!I1835))="NOT APPLIED",ISNUMBER(Applications!A1835)),Applications!A1835-WEEKDAY(Applications!A1835,3),"")</f>
        <v/>
      </c>
      <c r="I1835" s="26">
        <f>IF(AND(UPPER(TRIM(Applications!I1835))="REJECTED",ISNUMBER(Applications!M1835)),Applications!M1835-WEEKDAY(Applications!M1835,3),"")</f>
        <v/>
      </c>
      <c r="J1835" s="26">
        <f>IF(AND(UPPER(TRIM(Applications!I1835))="OFFER",ISNUMBER(Applications!M1835)),Applications!M1835-WEEKDAY(Applications!M1835,3),"")</f>
        <v/>
      </c>
      <c r="K1835" s="26">
        <f>IF(TRIM(Applications!J1835)="","",IFERROR(LOOKUP(2,1/ISNUMBER(SEARCH($R$2:$R$25,Applications!J1835)),$S$2:$S$25),""))</f>
        <v/>
      </c>
      <c r="L1835" s="26">
        <f>IF(K1835="","",IF(COUNTIF(K$2:K1835,K1835)=1,COUNTIF(K$2:K$2000,K1835)+(2001-ROW())/100000,""))</f>
        <v/>
      </c>
      <c r="M1835" s="26">
        <f>IF(TRIM(Applications!D1835)="","",TRIM(LEFT(TRIM(Applications!D1835),FIND(",",TRIM(Applications!D1835)&amp;",")-1)))</f>
        <v/>
      </c>
      <c r="N1835" s="26">
        <f>IF(M1835="","",IF(LEN(TRIM(LEFT(TRIM(MID(TRIM(Applications!D1835),FIND(",",TRIM(Applications!D1835)&amp;",")+1,200)),FIND(",",TRIM(MID(TRIM(Applications!D1835),FIND(",",TRIM(Applications!D1835)&amp;",")+1,200))&amp;",")-1)))=2,UPPER(TRIM(LEFT(TRIM(MID(TRIM(Applications!D1835),FIND(",",TRIM(Applications!D1835)&amp;",")+1,200)),FIND(",",TRIM(MID(TRIM(Applications!D1835),FIND(",",TRIM(Applications!D1835)&amp;",")+1,200))&amp;",")-1))),IFERROR(VLOOKUP(LOWER(TRIM(LEFT(TRIM(MID(TRIM(Applications!D1835),FIND(",",TRIM(Applications!D1835)&amp;",")+1,200)),FIND(",",TRIM(MID(TRIM(Applications!D1835),FIND(",",TRIM(Applications!D1835)&amp;",")+1,200))&amp;",")-1))),$U$2:$V$67,2,FALSE),"")))</f>
        <v/>
      </c>
      <c r="O1835" s="26">
        <f>IF(M1835="","",IF(N1835="",M1835,M1835&amp;", "&amp;N1835))</f>
        <v/>
      </c>
      <c r="P1835" s="26">
        <f>IF(O1835="","",IF(COUNTIF(O$2:O1835,O1835)=1,COUNTIF(O$2:O$2000,O1835)+(2001-ROW())/100000,""))</f>
        <v/>
      </c>
    </row>
    <row r="1836">
      <c r="A1836" s="26">
        <f>IF(AND(ISNUMBER(Applications!A1836),ISNUMBER(Applications!M1836),OR(UPPER(TRIM(Applications!I1836))="INTERVIEWING",UPPER(TRIM(Applications!I1836))="REJECTED",UPPER(TRIM(Applications!I1836))="OFFER")),IF(Applications!M1836&gt;=Applications!A1836,Applications!M1836-Applications!A1836,""),"")</f>
        <v/>
      </c>
      <c r="B1836" s="26">
        <f>IF(AND(D1836=1,ISNUMBER(Applications!A1836)),WEEKDAY(Applications!A1836),"")</f>
        <v/>
      </c>
      <c r="C1836" s="27">
        <f>IF(AND(D1836=1,ISNUMBER(Applications!A1836)),Applications!A1836-WEEKDAY(Applications!A1836,3),"")</f>
        <v/>
      </c>
      <c r="D1836" s="26">
        <f>IF(OR(UPPER(TRIM(Applications!I1836))="APPLIED",UPPER(TRIM(Applications!I1836))="INTERVIEWING",UPPER(TRIM(Applications!I1836))="REJECTED",UPPER(TRIM(Applications!I1836))="OFFER"),1,0)</f>
        <v/>
      </c>
      <c r="E1836" s="26">
        <f>IF(AND(ISNUMBER(Applications!M1836),OR(N(Applications!O1836)&gt;0,UPPER(TRIM(Applications!I1836))="INTERVIEWING",UPPER(TRIM(Applications!I1836))="OFFER")),Applications!M1836-WEEKDAY(Applications!M1836,3),"")</f>
        <v/>
      </c>
      <c r="F1836" s="26">
        <f>IF(AND(UPPER(TRIM(Applications!I1836))="SKIPPED",ISNUMBER(Applications!A1836)),Applications!A1836-WEEKDAY(Applications!A1836,3),"")</f>
        <v/>
      </c>
      <c r="G1836" s="26">
        <f>IF(AND(UPPER(TRIM(Applications!I1836))="BOOKMARKED",ISNUMBER(Applications!A1836)),Applications!A1836-WEEKDAY(Applications!A1836,3),"")</f>
        <v/>
      </c>
      <c r="H1836" s="26">
        <f>IF(AND(UPPER(TRIM(Applications!I1836))="NOT APPLIED",ISNUMBER(Applications!A1836)),Applications!A1836-WEEKDAY(Applications!A1836,3),"")</f>
        <v/>
      </c>
      <c r="I1836" s="26">
        <f>IF(AND(UPPER(TRIM(Applications!I1836))="REJECTED",ISNUMBER(Applications!M1836)),Applications!M1836-WEEKDAY(Applications!M1836,3),"")</f>
        <v/>
      </c>
      <c r="J1836" s="26">
        <f>IF(AND(UPPER(TRIM(Applications!I1836))="OFFER",ISNUMBER(Applications!M1836)),Applications!M1836-WEEKDAY(Applications!M1836,3),"")</f>
        <v/>
      </c>
      <c r="K1836" s="26">
        <f>IF(TRIM(Applications!J1836)="","",IFERROR(LOOKUP(2,1/ISNUMBER(SEARCH($R$2:$R$25,Applications!J1836)),$S$2:$S$25),""))</f>
        <v/>
      </c>
      <c r="L1836" s="26">
        <f>IF(K1836="","",IF(COUNTIF(K$2:K1836,K1836)=1,COUNTIF(K$2:K$2000,K1836)+(2001-ROW())/100000,""))</f>
        <v/>
      </c>
      <c r="M1836" s="26">
        <f>IF(TRIM(Applications!D1836)="","",TRIM(LEFT(TRIM(Applications!D1836),FIND(",",TRIM(Applications!D1836)&amp;",")-1)))</f>
        <v/>
      </c>
      <c r="N1836" s="26">
        <f>IF(M1836="","",IF(LEN(TRIM(LEFT(TRIM(MID(TRIM(Applications!D1836),FIND(",",TRIM(Applications!D1836)&amp;",")+1,200)),FIND(",",TRIM(MID(TRIM(Applications!D1836),FIND(",",TRIM(Applications!D1836)&amp;",")+1,200))&amp;",")-1)))=2,UPPER(TRIM(LEFT(TRIM(MID(TRIM(Applications!D1836),FIND(",",TRIM(Applications!D1836)&amp;",")+1,200)),FIND(",",TRIM(MID(TRIM(Applications!D1836),FIND(",",TRIM(Applications!D1836)&amp;",")+1,200))&amp;",")-1))),IFERROR(VLOOKUP(LOWER(TRIM(LEFT(TRIM(MID(TRIM(Applications!D1836),FIND(",",TRIM(Applications!D1836)&amp;",")+1,200)),FIND(",",TRIM(MID(TRIM(Applications!D1836),FIND(",",TRIM(Applications!D1836)&amp;",")+1,200))&amp;",")-1))),$U$2:$V$67,2,FALSE),"")))</f>
        <v/>
      </c>
      <c r="O1836" s="26">
        <f>IF(M1836="","",IF(N1836="",M1836,M1836&amp;", "&amp;N1836))</f>
        <v/>
      </c>
      <c r="P1836" s="26">
        <f>IF(O1836="","",IF(COUNTIF(O$2:O1836,O1836)=1,COUNTIF(O$2:O$2000,O1836)+(2001-ROW())/100000,""))</f>
        <v/>
      </c>
    </row>
    <row r="1837">
      <c r="A1837" s="26">
        <f>IF(AND(ISNUMBER(Applications!A1837),ISNUMBER(Applications!M1837),OR(UPPER(TRIM(Applications!I1837))="INTERVIEWING",UPPER(TRIM(Applications!I1837))="REJECTED",UPPER(TRIM(Applications!I1837))="OFFER")),IF(Applications!M1837&gt;=Applications!A1837,Applications!M1837-Applications!A1837,""),"")</f>
        <v/>
      </c>
      <c r="B1837" s="26">
        <f>IF(AND(D1837=1,ISNUMBER(Applications!A1837)),WEEKDAY(Applications!A1837),"")</f>
        <v/>
      </c>
      <c r="C1837" s="27">
        <f>IF(AND(D1837=1,ISNUMBER(Applications!A1837)),Applications!A1837-WEEKDAY(Applications!A1837,3),"")</f>
        <v/>
      </c>
      <c r="D1837" s="26">
        <f>IF(OR(UPPER(TRIM(Applications!I1837))="APPLIED",UPPER(TRIM(Applications!I1837))="INTERVIEWING",UPPER(TRIM(Applications!I1837))="REJECTED",UPPER(TRIM(Applications!I1837))="OFFER"),1,0)</f>
        <v/>
      </c>
      <c r="E1837" s="26">
        <f>IF(AND(ISNUMBER(Applications!M1837),OR(N(Applications!O1837)&gt;0,UPPER(TRIM(Applications!I1837))="INTERVIEWING",UPPER(TRIM(Applications!I1837))="OFFER")),Applications!M1837-WEEKDAY(Applications!M1837,3),"")</f>
        <v/>
      </c>
      <c r="F1837" s="26">
        <f>IF(AND(UPPER(TRIM(Applications!I1837))="SKIPPED",ISNUMBER(Applications!A1837)),Applications!A1837-WEEKDAY(Applications!A1837,3),"")</f>
        <v/>
      </c>
      <c r="G1837" s="26">
        <f>IF(AND(UPPER(TRIM(Applications!I1837))="BOOKMARKED",ISNUMBER(Applications!A1837)),Applications!A1837-WEEKDAY(Applications!A1837,3),"")</f>
        <v/>
      </c>
      <c r="H1837" s="26">
        <f>IF(AND(UPPER(TRIM(Applications!I1837))="NOT APPLIED",ISNUMBER(Applications!A1837)),Applications!A1837-WEEKDAY(Applications!A1837,3),"")</f>
        <v/>
      </c>
      <c r="I1837" s="26">
        <f>IF(AND(UPPER(TRIM(Applications!I1837))="REJECTED",ISNUMBER(Applications!M1837)),Applications!M1837-WEEKDAY(Applications!M1837,3),"")</f>
        <v/>
      </c>
      <c r="J1837" s="26">
        <f>IF(AND(UPPER(TRIM(Applications!I1837))="OFFER",ISNUMBER(Applications!M1837)),Applications!M1837-WEEKDAY(Applications!M1837,3),"")</f>
        <v/>
      </c>
      <c r="K1837" s="26">
        <f>IF(TRIM(Applications!J1837)="","",IFERROR(LOOKUP(2,1/ISNUMBER(SEARCH($R$2:$R$25,Applications!J1837)),$S$2:$S$25),""))</f>
        <v/>
      </c>
      <c r="L1837" s="26">
        <f>IF(K1837="","",IF(COUNTIF(K$2:K1837,K1837)=1,COUNTIF(K$2:K$2000,K1837)+(2001-ROW())/100000,""))</f>
        <v/>
      </c>
      <c r="M1837" s="26">
        <f>IF(TRIM(Applications!D1837)="","",TRIM(LEFT(TRIM(Applications!D1837),FIND(",",TRIM(Applications!D1837)&amp;",")-1)))</f>
        <v/>
      </c>
      <c r="N1837" s="26">
        <f>IF(M1837="","",IF(LEN(TRIM(LEFT(TRIM(MID(TRIM(Applications!D1837),FIND(",",TRIM(Applications!D1837)&amp;",")+1,200)),FIND(",",TRIM(MID(TRIM(Applications!D1837),FIND(",",TRIM(Applications!D1837)&amp;",")+1,200))&amp;",")-1)))=2,UPPER(TRIM(LEFT(TRIM(MID(TRIM(Applications!D1837),FIND(",",TRIM(Applications!D1837)&amp;",")+1,200)),FIND(",",TRIM(MID(TRIM(Applications!D1837),FIND(",",TRIM(Applications!D1837)&amp;",")+1,200))&amp;",")-1))),IFERROR(VLOOKUP(LOWER(TRIM(LEFT(TRIM(MID(TRIM(Applications!D1837),FIND(",",TRIM(Applications!D1837)&amp;",")+1,200)),FIND(",",TRIM(MID(TRIM(Applications!D1837),FIND(",",TRIM(Applications!D1837)&amp;",")+1,200))&amp;",")-1))),$U$2:$V$67,2,FALSE),"")))</f>
        <v/>
      </c>
      <c r="O1837" s="26">
        <f>IF(M1837="","",IF(N1837="",M1837,M1837&amp;", "&amp;N1837))</f>
        <v/>
      </c>
      <c r="P1837" s="26">
        <f>IF(O1837="","",IF(COUNTIF(O$2:O1837,O1837)=1,COUNTIF(O$2:O$2000,O1837)+(2001-ROW())/100000,""))</f>
        <v/>
      </c>
    </row>
    <row r="1838">
      <c r="A1838" s="26">
        <f>IF(AND(ISNUMBER(Applications!A1838),ISNUMBER(Applications!M1838),OR(UPPER(TRIM(Applications!I1838))="INTERVIEWING",UPPER(TRIM(Applications!I1838))="REJECTED",UPPER(TRIM(Applications!I1838))="OFFER")),IF(Applications!M1838&gt;=Applications!A1838,Applications!M1838-Applications!A1838,""),"")</f>
        <v/>
      </c>
      <c r="B1838" s="26">
        <f>IF(AND(D1838=1,ISNUMBER(Applications!A1838)),WEEKDAY(Applications!A1838),"")</f>
        <v/>
      </c>
      <c r="C1838" s="27">
        <f>IF(AND(D1838=1,ISNUMBER(Applications!A1838)),Applications!A1838-WEEKDAY(Applications!A1838,3),"")</f>
        <v/>
      </c>
      <c r="D1838" s="26">
        <f>IF(OR(UPPER(TRIM(Applications!I1838))="APPLIED",UPPER(TRIM(Applications!I1838))="INTERVIEWING",UPPER(TRIM(Applications!I1838))="REJECTED",UPPER(TRIM(Applications!I1838))="OFFER"),1,0)</f>
        <v/>
      </c>
      <c r="E1838" s="26">
        <f>IF(AND(ISNUMBER(Applications!M1838),OR(N(Applications!O1838)&gt;0,UPPER(TRIM(Applications!I1838))="INTERVIEWING",UPPER(TRIM(Applications!I1838))="OFFER")),Applications!M1838-WEEKDAY(Applications!M1838,3),"")</f>
        <v/>
      </c>
      <c r="F1838" s="26">
        <f>IF(AND(UPPER(TRIM(Applications!I1838))="SKIPPED",ISNUMBER(Applications!A1838)),Applications!A1838-WEEKDAY(Applications!A1838,3),"")</f>
        <v/>
      </c>
      <c r="G1838" s="26">
        <f>IF(AND(UPPER(TRIM(Applications!I1838))="BOOKMARKED",ISNUMBER(Applications!A1838)),Applications!A1838-WEEKDAY(Applications!A1838,3),"")</f>
        <v/>
      </c>
      <c r="H1838" s="26">
        <f>IF(AND(UPPER(TRIM(Applications!I1838))="NOT APPLIED",ISNUMBER(Applications!A1838)),Applications!A1838-WEEKDAY(Applications!A1838,3),"")</f>
        <v/>
      </c>
      <c r="I1838" s="26">
        <f>IF(AND(UPPER(TRIM(Applications!I1838))="REJECTED",ISNUMBER(Applications!M1838)),Applications!M1838-WEEKDAY(Applications!M1838,3),"")</f>
        <v/>
      </c>
      <c r="J1838" s="26">
        <f>IF(AND(UPPER(TRIM(Applications!I1838))="OFFER",ISNUMBER(Applications!M1838)),Applications!M1838-WEEKDAY(Applications!M1838,3),"")</f>
        <v/>
      </c>
      <c r="K1838" s="26">
        <f>IF(TRIM(Applications!J1838)="","",IFERROR(LOOKUP(2,1/ISNUMBER(SEARCH($R$2:$R$25,Applications!J1838)),$S$2:$S$25),""))</f>
        <v/>
      </c>
      <c r="L1838" s="26">
        <f>IF(K1838="","",IF(COUNTIF(K$2:K1838,K1838)=1,COUNTIF(K$2:K$2000,K1838)+(2001-ROW())/100000,""))</f>
        <v/>
      </c>
      <c r="M1838" s="26">
        <f>IF(TRIM(Applications!D1838)="","",TRIM(LEFT(TRIM(Applications!D1838),FIND(",",TRIM(Applications!D1838)&amp;",")-1)))</f>
        <v/>
      </c>
      <c r="N1838" s="26">
        <f>IF(M1838="","",IF(LEN(TRIM(LEFT(TRIM(MID(TRIM(Applications!D1838),FIND(",",TRIM(Applications!D1838)&amp;",")+1,200)),FIND(",",TRIM(MID(TRIM(Applications!D1838),FIND(",",TRIM(Applications!D1838)&amp;",")+1,200))&amp;",")-1)))=2,UPPER(TRIM(LEFT(TRIM(MID(TRIM(Applications!D1838),FIND(",",TRIM(Applications!D1838)&amp;",")+1,200)),FIND(",",TRIM(MID(TRIM(Applications!D1838),FIND(",",TRIM(Applications!D1838)&amp;",")+1,200))&amp;",")-1))),IFERROR(VLOOKUP(LOWER(TRIM(LEFT(TRIM(MID(TRIM(Applications!D1838),FIND(",",TRIM(Applications!D1838)&amp;",")+1,200)),FIND(",",TRIM(MID(TRIM(Applications!D1838),FIND(",",TRIM(Applications!D1838)&amp;",")+1,200))&amp;",")-1))),$U$2:$V$67,2,FALSE),"")))</f>
        <v/>
      </c>
      <c r="O1838" s="26">
        <f>IF(M1838="","",IF(N1838="",M1838,M1838&amp;", "&amp;N1838))</f>
        <v/>
      </c>
      <c r="P1838" s="26">
        <f>IF(O1838="","",IF(COUNTIF(O$2:O1838,O1838)=1,COUNTIF(O$2:O$2000,O1838)+(2001-ROW())/100000,""))</f>
        <v/>
      </c>
    </row>
    <row r="1839">
      <c r="A1839" s="26">
        <f>IF(AND(ISNUMBER(Applications!A1839),ISNUMBER(Applications!M1839),OR(UPPER(TRIM(Applications!I1839))="INTERVIEWING",UPPER(TRIM(Applications!I1839))="REJECTED",UPPER(TRIM(Applications!I1839))="OFFER")),IF(Applications!M1839&gt;=Applications!A1839,Applications!M1839-Applications!A1839,""),"")</f>
        <v/>
      </c>
      <c r="B1839" s="26">
        <f>IF(AND(D1839=1,ISNUMBER(Applications!A1839)),WEEKDAY(Applications!A1839),"")</f>
        <v/>
      </c>
      <c r="C1839" s="27">
        <f>IF(AND(D1839=1,ISNUMBER(Applications!A1839)),Applications!A1839-WEEKDAY(Applications!A1839,3),"")</f>
        <v/>
      </c>
      <c r="D1839" s="26">
        <f>IF(OR(UPPER(TRIM(Applications!I1839))="APPLIED",UPPER(TRIM(Applications!I1839))="INTERVIEWING",UPPER(TRIM(Applications!I1839))="REJECTED",UPPER(TRIM(Applications!I1839))="OFFER"),1,0)</f>
        <v/>
      </c>
      <c r="E1839" s="26">
        <f>IF(AND(ISNUMBER(Applications!M1839),OR(N(Applications!O1839)&gt;0,UPPER(TRIM(Applications!I1839))="INTERVIEWING",UPPER(TRIM(Applications!I1839))="OFFER")),Applications!M1839-WEEKDAY(Applications!M1839,3),"")</f>
        <v/>
      </c>
      <c r="F1839" s="26">
        <f>IF(AND(UPPER(TRIM(Applications!I1839))="SKIPPED",ISNUMBER(Applications!A1839)),Applications!A1839-WEEKDAY(Applications!A1839,3),"")</f>
        <v/>
      </c>
      <c r="G1839" s="26">
        <f>IF(AND(UPPER(TRIM(Applications!I1839))="BOOKMARKED",ISNUMBER(Applications!A1839)),Applications!A1839-WEEKDAY(Applications!A1839,3),"")</f>
        <v/>
      </c>
      <c r="H1839" s="26">
        <f>IF(AND(UPPER(TRIM(Applications!I1839))="NOT APPLIED",ISNUMBER(Applications!A1839)),Applications!A1839-WEEKDAY(Applications!A1839,3),"")</f>
        <v/>
      </c>
      <c r="I1839" s="26">
        <f>IF(AND(UPPER(TRIM(Applications!I1839))="REJECTED",ISNUMBER(Applications!M1839)),Applications!M1839-WEEKDAY(Applications!M1839,3),"")</f>
        <v/>
      </c>
      <c r="J1839" s="26">
        <f>IF(AND(UPPER(TRIM(Applications!I1839))="OFFER",ISNUMBER(Applications!M1839)),Applications!M1839-WEEKDAY(Applications!M1839,3),"")</f>
        <v/>
      </c>
      <c r="K1839" s="26">
        <f>IF(TRIM(Applications!J1839)="","",IFERROR(LOOKUP(2,1/ISNUMBER(SEARCH($R$2:$R$25,Applications!J1839)),$S$2:$S$25),""))</f>
        <v/>
      </c>
      <c r="L1839" s="26">
        <f>IF(K1839="","",IF(COUNTIF(K$2:K1839,K1839)=1,COUNTIF(K$2:K$2000,K1839)+(2001-ROW())/100000,""))</f>
        <v/>
      </c>
      <c r="M1839" s="26">
        <f>IF(TRIM(Applications!D1839)="","",TRIM(LEFT(TRIM(Applications!D1839),FIND(",",TRIM(Applications!D1839)&amp;",")-1)))</f>
        <v/>
      </c>
      <c r="N1839" s="26">
        <f>IF(M1839="","",IF(LEN(TRIM(LEFT(TRIM(MID(TRIM(Applications!D1839),FIND(",",TRIM(Applications!D1839)&amp;",")+1,200)),FIND(",",TRIM(MID(TRIM(Applications!D1839),FIND(",",TRIM(Applications!D1839)&amp;",")+1,200))&amp;",")-1)))=2,UPPER(TRIM(LEFT(TRIM(MID(TRIM(Applications!D1839),FIND(",",TRIM(Applications!D1839)&amp;",")+1,200)),FIND(",",TRIM(MID(TRIM(Applications!D1839),FIND(",",TRIM(Applications!D1839)&amp;",")+1,200))&amp;",")-1))),IFERROR(VLOOKUP(LOWER(TRIM(LEFT(TRIM(MID(TRIM(Applications!D1839),FIND(",",TRIM(Applications!D1839)&amp;",")+1,200)),FIND(",",TRIM(MID(TRIM(Applications!D1839),FIND(",",TRIM(Applications!D1839)&amp;",")+1,200))&amp;",")-1))),$U$2:$V$67,2,FALSE),"")))</f>
        <v/>
      </c>
      <c r="O1839" s="26">
        <f>IF(M1839="","",IF(N1839="",M1839,M1839&amp;", "&amp;N1839))</f>
        <v/>
      </c>
      <c r="P1839" s="26">
        <f>IF(O1839="","",IF(COUNTIF(O$2:O1839,O1839)=1,COUNTIF(O$2:O$2000,O1839)+(2001-ROW())/100000,""))</f>
        <v/>
      </c>
    </row>
    <row r="1840">
      <c r="A1840" s="26">
        <f>IF(AND(ISNUMBER(Applications!A1840),ISNUMBER(Applications!M1840),OR(UPPER(TRIM(Applications!I1840))="INTERVIEWING",UPPER(TRIM(Applications!I1840))="REJECTED",UPPER(TRIM(Applications!I1840))="OFFER")),IF(Applications!M1840&gt;=Applications!A1840,Applications!M1840-Applications!A1840,""),"")</f>
        <v/>
      </c>
      <c r="B1840" s="26">
        <f>IF(AND(D1840=1,ISNUMBER(Applications!A1840)),WEEKDAY(Applications!A1840),"")</f>
        <v/>
      </c>
      <c r="C1840" s="27">
        <f>IF(AND(D1840=1,ISNUMBER(Applications!A1840)),Applications!A1840-WEEKDAY(Applications!A1840,3),"")</f>
        <v/>
      </c>
      <c r="D1840" s="26">
        <f>IF(OR(UPPER(TRIM(Applications!I1840))="APPLIED",UPPER(TRIM(Applications!I1840))="INTERVIEWING",UPPER(TRIM(Applications!I1840))="REJECTED",UPPER(TRIM(Applications!I1840))="OFFER"),1,0)</f>
        <v/>
      </c>
      <c r="E1840" s="26">
        <f>IF(AND(ISNUMBER(Applications!M1840),OR(N(Applications!O1840)&gt;0,UPPER(TRIM(Applications!I1840))="INTERVIEWING",UPPER(TRIM(Applications!I1840))="OFFER")),Applications!M1840-WEEKDAY(Applications!M1840,3),"")</f>
        <v/>
      </c>
      <c r="F1840" s="26">
        <f>IF(AND(UPPER(TRIM(Applications!I1840))="SKIPPED",ISNUMBER(Applications!A1840)),Applications!A1840-WEEKDAY(Applications!A1840,3),"")</f>
        <v/>
      </c>
      <c r="G1840" s="26">
        <f>IF(AND(UPPER(TRIM(Applications!I1840))="BOOKMARKED",ISNUMBER(Applications!A1840)),Applications!A1840-WEEKDAY(Applications!A1840,3),"")</f>
        <v/>
      </c>
      <c r="H1840" s="26">
        <f>IF(AND(UPPER(TRIM(Applications!I1840))="NOT APPLIED",ISNUMBER(Applications!A1840)),Applications!A1840-WEEKDAY(Applications!A1840,3),"")</f>
        <v/>
      </c>
      <c r="I1840" s="26">
        <f>IF(AND(UPPER(TRIM(Applications!I1840))="REJECTED",ISNUMBER(Applications!M1840)),Applications!M1840-WEEKDAY(Applications!M1840,3),"")</f>
        <v/>
      </c>
      <c r="J1840" s="26">
        <f>IF(AND(UPPER(TRIM(Applications!I1840))="OFFER",ISNUMBER(Applications!M1840)),Applications!M1840-WEEKDAY(Applications!M1840,3),"")</f>
        <v/>
      </c>
      <c r="K1840" s="26">
        <f>IF(TRIM(Applications!J1840)="","",IFERROR(LOOKUP(2,1/ISNUMBER(SEARCH($R$2:$R$25,Applications!J1840)),$S$2:$S$25),""))</f>
        <v/>
      </c>
      <c r="L1840" s="26">
        <f>IF(K1840="","",IF(COUNTIF(K$2:K1840,K1840)=1,COUNTIF(K$2:K$2000,K1840)+(2001-ROW())/100000,""))</f>
        <v/>
      </c>
      <c r="M1840" s="26">
        <f>IF(TRIM(Applications!D1840)="","",TRIM(LEFT(TRIM(Applications!D1840),FIND(",",TRIM(Applications!D1840)&amp;",")-1)))</f>
        <v/>
      </c>
      <c r="N1840" s="26">
        <f>IF(M1840="","",IF(LEN(TRIM(LEFT(TRIM(MID(TRIM(Applications!D1840),FIND(",",TRIM(Applications!D1840)&amp;",")+1,200)),FIND(",",TRIM(MID(TRIM(Applications!D1840),FIND(",",TRIM(Applications!D1840)&amp;",")+1,200))&amp;",")-1)))=2,UPPER(TRIM(LEFT(TRIM(MID(TRIM(Applications!D1840),FIND(",",TRIM(Applications!D1840)&amp;",")+1,200)),FIND(",",TRIM(MID(TRIM(Applications!D1840),FIND(",",TRIM(Applications!D1840)&amp;",")+1,200))&amp;",")-1))),IFERROR(VLOOKUP(LOWER(TRIM(LEFT(TRIM(MID(TRIM(Applications!D1840),FIND(",",TRIM(Applications!D1840)&amp;",")+1,200)),FIND(",",TRIM(MID(TRIM(Applications!D1840),FIND(",",TRIM(Applications!D1840)&amp;",")+1,200))&amp;",")-1))),$U$2:$V$67,2,FALSE),"")))</f>
        <v/>
      </c>
      <c r="O1840" s="26">
        <f>IF(M1840="","",IF(N1840="",M1840,M1840&amp;", "&amp;N1840))</f>
        <v/>
      </c>
      <c r="P1840" s="26">
        <f>IF(O1840="","",IF(COUNTIF(O$2:O1840,O1840)=1,COUNTIF(O$2:O$2000,O1840)+(2001-ROW())/100000,""))</f>
        <v/>
      </c>
    </row>
    <row r="1841">
      <c r="A1841" s="26">
        <f>IF(AND(ISNUMBER(Applications!A1841),ISNUMBER(Applications!M1841),OR(UPPER(TRIM(Applications!I1841))="INTERVIEWING",UPPER(TRIM(Applications!I1841))="REJECTED",UPPER(TRIM(Applications!I1841))="OFFER")),IF(Applications!M1841&gt;=Applications!A1841,Applications!M1841-Applications!A1841,""),"")</f>
        <v/>
      </c>
      <c r="B1841" s="26">
        <f>IF(AND(D1841=1,ISNUMBER(Applications!A1841)),WEEKDAY(Applications!A1841),"")</f>
        <v/>
      </c>
      <c r="C1841" s="27">
        <f>IF(AND(D1841=1,ISNUMBER(Applications!A1841)),Applications!A1841-WEEKDAY(Applications!A1841,3),"")</f>
        <v/>
      </c>
      <c r="D1841" s="26">
        <f>IF(OR(UPPER(TRIM(Applications!I1841))="APPLIED",UPPER(TRIM(Applications!I1841))="INTERVIEWING",UPPER(TRIM(Applications!I1841))="REJECTED",UPPER(TRIM(Applications!I1841))="OFFER"),1,0)</f>
        <v/>
      </c>
      <c r="E1841" s="26">
        <f>IF(AND(ISNUMBER(Applications!M1841),OR(N(Applications!O1841)&gt;0,UPPER(TRIM(Applications!I1841))="INTERVIEWING",UPPER(TRIM(Applications!I1841))="OFFER")),Applications!M1841-WEEKDAY(Applications!M1841,3),"")</f>
        <v/>
      </c>
      <c r="F1841" s="26">
        <f>IF(AND(UPPER(TRIM(Applications!I1841))="SKIPPED",ISNUMBER(Applications!A1841)),Applications!A1841-WEEKDAY(Applications!A1841,3),"")</f>
        <v/>
      </c>
      <c r="G1841" s="26">
        <f>IF(AND(UPPER(TRIM(Applications!I1841))="BOOKMARKED",ISNUMBER(Applications!A1841)),Applications!A1841-WEEKDAY(Applications!A1841,3),"")</f>
        <v/>
      </c>
      <c r="H1841" s="26">
        <f>IF(AND(UPPER(TRIM(Applications!I1841))="NOT APPLIED",ISNUMBER(Applications!A1841)),Applications!A1841-WEEKDAY(Applications!A1841,3),"")</f>
        <v/>
      </c>
      <c r="I1841" s="26">
        <f>IF(AND(UPPER(TRIM(Applications!I1841))="REJECTED",ISNUMBER(Applications!M1841)),Applications!M1841-WEEKDAY(Applications!M1841,3),"")</f>
        <v/>
      </c>
      <c r="J1841" s="26">
        <f>IF(AND(UPPER(TRIM(Applications!I1841))="OFFER",ISNUMBER(Applications!M1841)),Applications!M1841-WEEKDAY(Applications!M1841,3),"")</f>
        <v/>
      </c>
      <c r="K1841" s="26">
        <f>IF(TRIM(Applications!J1841)="","",IFERROR(LOOKUP(2,1/ISNUMBER(SEARCH($R$2:$R$25,Applications!J1841)),$S$2:$S$25),""))</f>
        <v/>
      </c>
      <c r="L1841" s="26">
        <f>IF(K1841="","",IF(COUNTIF(K$2:K1841,K1841)=1,COUNTIF(K$2:K$2000,K1841)+(2001-ROW())/100000,""))</f>
        <v/>
      </c>
      <c r="M1841" s="26">
        <f>IF(TRIM(Applications!D1841)="","",TRIM(LEFT(TRIM(Applications!D1841),FIND(",",TRIM(Applications!D1841)&amp;",")-1)))</f>
        <v/>
      </c>
      <c r="N1841" s="26">
        <f>IF(M1841="","",IF(LEN(TRIM(LEFT(TRIM(MID(TRIM(Applications!D1841),FIND(",",TRIM(Applications!D1841)&amp;",")+1,200)),FIND(",",TRIM(MID(TRIM(Applications!D1841),FIND(",",TRIM(Applications!D1841)&amp;",")+1,200))&amp;",")-1)))=2,UPPER(TRIM(LEFT(TRIM(MID(TRIM(Applications!D1841),FIND(",",TRIM(Applications!D1841)&amp;",")+1,200)),FIND(",",TRIM(MID(TRIM(Applications!D1841),FIND(",",TRIM(Applications!D1841)&amp;",")+1,200))&amp;",")-1))),IFERROR(VLOOKUP(LOWER(TRIM(LEFT(TRIM(MID(TRIM(Applications!D1841),FIND(",",TRIM(Applications!D1841)&amp;",")+1,200)),FIND(",",TRIM(MID(TRIM(Applications!D1841),FIND(",",TRIM(Applications!D1841)&amp;",")+1,200))&amp;",")-1))),$U$2:$V$67,2,FALSE),"")))</f>
        <v/>
      </c>
      <c r="O1841" s="26">
        <f>IF(M1841="","",IF(N1841="",M1841,M1841&amp;", "&amp;N1841))</f>
        <v/>
      </c>
      <c r="P1841" s="26">
        <f>IF(O1841="","",IF(COUNTIF(O$2:O1841,O1841)=1,COUNTIF(O$2:O$2000,O1841)+(2001-ROW())/100000,""))</f>
        <v/>
      </c>
    </row>
    <row r="1842">
      <c r="A1842" s="26">
        <f>IF(AND(ISNUMBER(Applications!A1842),ISNUMBER(Applications!M1842),OR(UPPER(TRIM(Applications!I1842))="INTERVIEWING",UPPER(TRIM(Applications!I1842))="REJECTED",UPPER(TRIM(Applications!I1842))="OFFER")),IF(Applications!M1842&gt;=Applications!A1842,Applications!M1842-Applications!A1842,""),"")</f>
        <v/>
      </c>
      <c r="B1842" s="26">
        <f>IF(AND(D1842=1,ISNUMBER(Applications!A1842)),WEEKDAY(Applications!A1842),"")</f>
        <v/>
      </c>
      <c r="C1842" s="27">
        <f>IF(AND(D1842=1,ISNUMBER(Applications!A1842)),Applications!A1842-WEEKDAY(Applications!A1842,3),"")</f>
        <v/>
      </c>
      <c r="D1842" s="26">
        <f>IF(OR(UPPER(TRIM(Applications!I1842))="APPLIED",UPPER(TRIM(Applications!I1842))="INTERVIEWING",UPPER(TRIM(Applications!I1842))="REJECTED",UPPER(TRIM(Applications!I1842))="OFFER"),1,0)</f>
        <v/>
      </c>
      <c r="E1842" s="26">
        <f>IF(AND(ISNUMBER(Applications!M1842),OR(N(Applications!O1842)&gt;0,UPPER(TRIM(Applications!I1842))="INTERVIEWING",UPPER(TRIM(Applications!I1842))="OFFER")),Applications!M1842-WEEKDAY(Applications!M1842,3),"")</f>
        <v/>
      </c>
      <c r="F1842" s="26">
        <f>IF(AND(UPPER(TRIM(Applications!I1842))="SKIPPED",ISNUMBER(Applications!A1842)),Applications!A1842-WEEKDAY(Applications!A1842,3),"")</f>
        <v/>
      </c>
      <c r="G1842" s="26">
        <f>IF(AND(UPPER(TRIM(Applications!I1842))="BOOKMARKED",ISNUMBER(Applications!A1842)),Applications!A1842-WEEKDAY(Applications!A1842,3),"")</f>
        <v/>
      </c>
      <c r="H1842" s="26">
        <f>IF(AND(UPPER(TRIM(Applications!I1842))="NOT APPLIED",ISNUMBER(Applications!A1842)),Applications!A1842-WEEKDAY(Applications!A1842,3),"")</f>
        <v/>
      </c>
      <c r="I1842" s="26">
        <f>IF(AND(UPPER(TRIM(Applications!I1842))="REJECTED",ISNUMBER(Applications!M1842)),Applications!M1842-WEEKDAY(Applications!M1842,3),"")</f>
        <v/>
      </c>
      <c r="J1842" s="26">
        <f>IF(AND(UPPER(TRIM(Applications!I1842))="OFFER",ISNUMBER(Applications!M1842)),Applications!M1842-WEEKDAY(Applications!M1842,3),"")</f>
        <v/>
      </c>
      <c r="K1842" s="26">
        <f>IF(TRIM(Applications!J1842)="","",IFERROR(LOOKUP(2,1/ISNUMBER(SEARCH($R$2:$R$25,Applications!J1842)),$S$2:$S$25),""))</f>
        <v/>
      </c>
      <c r="L1842" s="26">
        <f>IF(K1842="","",IF(COUNTIF(K$2:K1842,K1842)=1,COUNTIF(K$2:K$2000,K1842)+(2001-ROW())/100000,""))</f>
        <v/>
      </c>
      <c r="M1842" s="26">
        <f>IF(TRIM(Applications!D1842)="","",TRIM(LEFT(TRIM(Applications!D1842),FIND(",",TRIM(Applications!D1842)&amp;",")-1)))</f>
        <v/>
      </c>
      <c r="N1842" s="26">
        <f>IF(M1842="","",IF(LEN(TRIM(LEFT(TRIM(MID(TRIM(Applications!D1842),FIND(",",TRIM(Applications!D1842)&amp;",")+1,200)),FIND(",",TRIM(MID(TRIM(Applications!D1842),FIND(",",TRIM(Applications!D1842)&amp;",")+1,200))&amp;",")-1)))=2,UPPER(TRIM(LEFT(TRIM(MID(TRIM(Applications!D1842),FIND(",",TRIM(Applications!D1842)&amp;",")+1,200)),FIND(",",TRIM(MID(TRIM(Applications!D1842),FIND(",",TRIM(Applications!D1842)&amp;",")+1,200))&amp;",")-1))),IFERROR(VLOOKUP(LOWER(TRIM(LEFT(TRIM(MID(TRIM(Applications!D1842),FIND(",",TRIM(Applications!D1842)&amp;",")+1,200)),FIND(",",TRIM(MID(TRIM(Applications!D1842),FIND(",",TRIM(Applications!D1842)&amp;",")+1,200))&amp;",")-1))),$U$2:$V$67,2,FALSE),"")))</f>
        <v/>
      </c>
      <c r="O1842" s="26">
        <f>IF(M1842="","",IF(N1842="",M1842,M1842&amp;", "&amp;N1842))</f>
        <v/>
      </c>
      <c r="P1842" s="26">
        <f>IF(O1842="","",IF(COUNTIF(O$2:O1842,O1842)=1,COUNTIF(O$2:O$2000,O1842)+(2001-ROW())/100000,""))</f>
        <v/>
      </c>
    </row>
    <row r="1843">
      <c r="A1843" s="26">
        <f>IF(AND(ISNUMBER(Applications!A1843),ISNUMBER(Applications!M1843),OR(UPPER(TRIM(Applications!I1843))="INTERVIEWING",UPPER(TRIM(Applications!I1843))="REJECTED",UPPER(TRIM(Applications!I1843))="OFFER")),IF(Applications!M1843&gt;=Applications!A1843,Applications!M1843-Applications!A1843,""),"")</f>
        <v/>
      </c>
      <c r="B1843" s="26">
        <f>IF(AND(D1843=1,ISNUMBER(Applications!A1843)),WEEKDAY(Applications!A1843),"")</f>
        <v/>
      </c>
      <c r="C1843" s="27">
        <f>IF(AND(D1843=1,ISNUMBER(Applications!A1843)),Applications!A1843-WEEKDAY(Applications!A1843,3),"")</f>
        <v/>
      </c>
      <c r="D1843" s="26">
        <f>IF(OR(UPPER(TRIM(Applications!I1843))="APPLIED",UPPER(TRIM(Applications!I1843))="INTERVIEWING",UPPER(TRIM(Applications!I1843))="REJECTED",UPPER(TRIM(Applications!I1843))="OFFER"),1,0)</f>
        <v/>
      </c>
      <c r="E1843" s="26">
        <f>IF(AND(ISNUMBER(Applications!M1843),OR(N(Applications!O1843)&gt;0,UPPER(TRIM(Applications!I1843))="INTERVIEWING",UPPER(TRIM(Applications!I1843))="OFFER")),Applications!M1843-WEEKDAY(Applications!M1843,3),"")</f>
        <v/>
      </c>
      <c r="F1843" s="26">
        <f>IF(AND(UPPER(TRIM(Applications!I1843))="SKIPPED",ISNUMBER(Applications!A1843)),Applications!A1843-WEEKDAY(Applications!A1843,3),"")</f>
        <v/>
      </c>
      <c r="G1843" s="26">
        <f>IF(AND(UPPER(TRIM(Applications!I1843))="BOOKMARKED",ISNUMBER(Applications!A1843)),Applications!A1843-WEEKDAY(Applications!A1843,3),"")</f>
        <v/>
      </c>
      <c r="H1843" s="26">
        <f>IF(AND(UPPER(TRIM(Applications!I1843))="NOT APPLIED",ISNUMBER(Applications!A1843)),Applications!A1843-WEEKDAY(Applications!A1843,3),"")</f>
        <v/>
      </c>
      <c r="I1843" s="26">
        <f>IF(AND(UPPER(TRIM(Applications!I1843))="REJECTED",ISNUMBER(Applications!M1843)),Applications!M1843-WEEKDAY(Applications!M1843,3),"")</f>
        <v/>
      </c>
      <c r="J1843" s="26">
        <f>IF(AND(UPPER(TRIM(Applications!I1843))="OFFER",ISNUMBER(Applications!M1843)),Applications!M1843-WEEKDAY(Applications!M1843,3),"")</f>
        <v/>
      </c>
      <c r="K1843" s="26">
        <f>IF(TRIM(Applications!J1843)="","",IFERROR(LOOKUP(2,1/ISNUMBER(SEARCH($R$2:$R$25,Applications!J1843)),$S$2:$S$25),""))</f>
        <v/>
      </c>
      <c r="L1843" s="26">
        <f>IF(K1843="","",IF(COUNTIF(K$2:K1843,K1843)=1,COUNTIF(K$2:K$2000,K1843)+(2001-ROW())/100000,""))</f>
        <v/>
      </c>
      <c r="M1843" s="26">
        <f>IF(TRIM(Applications!D1843)="","",TRIM(LEFT(TRIM(Applications!D1843),FIND(",",TRIM(Applications!D1843)&amp;",")-1)))</f>
        <v/>
      </c>
      <c r="N1843" s="26">
        <f>IF(M1843="","",IF(LEN(TRIM(LEFT(TRIM(MID(TRIM(Applications!D1843),FIND(",",TRIM(Applications!D1843)&amp;",")+1,200)),FIND(",",TRIM(MID(TRIM(Applications!D1843),FIND(",",TRIM(Applications!D1843)&amp;",")+1,200))&amp;",")-1)))=2,UPPER(TRIM(LEFT(TRIM(MID(TRIM(Applications!D1843),FIND(",",TRIM(Applications!D1843)&amp;",")+1,200)),FIND(",",TRIM(MID(TRIM(Applications!D1843),FIND(",",TRIM(Applications!D1843)&amp;",")+1,200))&amp;",")-1))),IFERROR(VLOOKUP(LOWER(TRIM(LEFT(TRIM(MID(TRIM(Applications!D1843),FIND(",",TRIM(Applications!D1843)&amp;",")+1,200)),FIND(",",TRIM(MID(TRIM(Applications!D1843),FIND(",",TRIM(Applications!D1843)&amp;",")+1,200))&amp;",")-1))),$U$2:$V$67,2,FALSE),"")))</f>
        <v/>
      </c>
      <c r="O1843" s="26">
        <f>IF(M1843="","",IF(N1843="",M1843,M1843&amp;", "&amp;N1843))</f>
        <v/>
      </c>
      <c r="P1843" s="26">
        <f>IF(O1843="","",IF(COUNTIF(O$2:O1843,O1843)=1,COUNTIF(O$2:O$2000,O1843)+(2001-ROW())/100000,""))</f>
        <v/>
      </c>
    </row>
    <row r="1844">
      <c r="A1844" s="26">
        <f>IF(AND(ISNUMBER(Applications!A1844),ISNUMBER(Applications!M1844),OR(UPPER(TRIM(Applications!I1844))="INTERVIEWING",UPPER(TRIM(Applications!I1844))="REJECTED",UPPER(TRIM(Applications!I1844))="OFFER")),IF(Applications!M1844&gt;=Applications!A1844,Applications!M1844-Applications!A1844,""),"")</f>
        <v/>
      </c>
      <c r="B1844" s="26">
        <f>IF(AND(D1844=1,ISNUMBER(Applications!A1844)),WEEKDAY(Applications!A1844),"")</f>
        <v/>
      </c>
      <c r="C1844" s="27">
        <f>IF(AND(D1844=1,ISNUMBER(Applications!A1844)),Applications!A1844-WEEKDAY(Applications!A1844,3),"")</f>
        <v/>
      </c>
      <c r="D1844" s="26">
        <f>IF(OR(UPPER(TRIM(Applications!I1844))="APPLIED",UPPER(TRIM(Applications!I1844))="INTERVIEWING",UPPER(TRIM(Applications!I1844))="REJECTED",UPPER(TRIM(Applications!I1844))="OFFER"),1,0)</f>
        <v/>
      </c>
      <c r="E1844" s="26">
        <f>IF(AND(ISNUMBER(Applications!M1844),OR(N(Applications!O1844)&gt;0,UPPER(TRIM(Applications!I1844))="INTERVIEWING",UPPER(TRIM(Applications!I1844))="OFFER")),Applications!M1844-WEEKDAY(Applications!M1844,3),"")</f>
        <v/>
      </c>
      <c r="F1844" s="26">
        <f>IF(AND(UPPER(TRIM(Applications!I1844))="SKIPPED",ISNUMBER(Applications!A1844)),Applications!A1844-WEEKDAY(Applications!A1844,3),"")</f>
        <v/>
      </c>
      <c r="G1844" s="26">
        <f>IF(AND(UPPER(TRIM(Applications!I1844))="BOOKMARKED",ISNUMBER(Applications!A1844)),Applications!A1844-WEEKDAY(Applications!A1844,3),"")</f>
        <v/>
      </c>
      <c r="H1844" s="26">
        <f>IF(AND(UPPER(TRIM(Applications!I1844))="NOT APPLIED",ISNUMBER(Applications!A1844)),Applications!A1844-WEEKDAY(Applications!A1844,3),"")</f>
        <v/>
      </c>
      <c r="I1844" s="26">
        <f>IF(AND(UPPER(TRIM(Applications!I1844))="REJECTED",ISNUMBER(Applications!M1844)),Applications!M1844-WEEKDAY(Applications!M1844,3),"")</f>
        <v/>
      </c>
      <c r="J1844" s="26">
        <f>IF(AND(UPPER(TRIM(Applications!I1844))="OFFER",ISNUMBER(Applications!M1844)),Applications!M1844-WEEKDAY(Applications!M1844,3),"")</f>
        <v/>
      </c>
      <c r="K1844" s="26">
        <f>IF(TRIM(Applications!J1844)="","",IFERROR(LOOKUP(2,1/ISNUMBER(SEARCH($R$2:$R$25,Applications!J1844)),$S$2:$S$25),""))</f>
        <v/>
      </c>
      <c r="L1844" s="26">
        <f>IF(K1844="","",IF(COUNTIF(K$2:K1844,K1844)=1,COUNTIF(K$2:K$2000,K1844)+(2001-ROW())/100000,""))</f>
        <v/>
      </c>
      <c r="M1844" s="26">
        <f>IF(TRIM(Applications!D1844)="","",TRIM(LEFT(TRIM(Applications!D1844),FIND(",",TRIM(Applications!D1844)&amp;",")-1)))</f>
        <v/>
      </c>
      <c r="N1844" s="26">
        <f>IF(M1844="","",IF(LEN(TRIM(LEFT(TRIM(MID(TRIM(Applications!D1844),FIND(",",TRIM(Applications!D1844)&amp;",")+1,200)),FIND(",",TRIM(MID(TRIM(Applications!D1844),FIND(",",TRIM(Applications!D1844)&amp;",")+1,200))&amp;",")-1)))=2,UPPER(TRIM(LEFT(TRIM(MID(TRIM(Applications!D1844),FIND(",",TRIM(Applications!D1844)&amp;",")+1,200)),FIND(",",TRIM(MID(TRIM(Applications!D1844),FIND(",",TRIM(Applications!D1844)&amp;",")+1,200))&amp;",")-1))),IFERROR(VLOOKUP(LOWER(TRIM(LEFT(TRIM(MID(TRIM(Applications!D1844),FIND(",",TRIM(Applications!D1844)&amp;",")+1,200)),FIND(",",TRIM(MID(TRIM(Applications!D1844),FIND(",",TRIM(Applications!D1844)&amp;",")+1,200))&amp;",")-1))),$U$2:$V$67,2,FALSE),"")))</f>
        <v/>
      </c>
      <c r="O1844" s="26">
        <f>IF(M1844="","",IF(N1844="",M1844,M1844&amp;", "&amp;N1844))</f>
        <v/>
      </c>
      <c r="P1844" s="26">
        <f>IF(O1844="","",IF(COUNTIF(O$2:O1844,O1844)=1,COUNTIF(O$2:O$2000,O1844)+(2001-ROW())/100000,""))</f>
        <v/>
      </c>
    </row>
    <row r="1845">
      <c r="A1845" s="26">
        <f>IF(AND(ISNUMBER(Applications!A1845),ISNUMBER(Applications!M1845),OR(UPPER(TRIM(Applications!I1845))="INTERVIEWING",UPPER(TRIM(Applications!I1845))="REJECTED",UPPER(TRIM(Applications!I1845))="OFFER")),IF(Applications!M1845&gt;=Applications!A1845,Applications!M1845-Applications!A1845,""),"")</f>
        <v/>
      </c>
      <c r="B1845" s="26">
        <f>IF(AND(D1845=1,ISNUMBER(Applications!A1845)),WEEKDAY(Applications!A1845),"")</f>
        <v/>
      </c>
      <c r="C1845" s="27">
        <f>IF(AND(D1845=1,ISNUMBER(Applications!A1845)),Applications!A1845-WEEKDAY(Applications!A1845,3),"")</f>
        <v/>
      </c>
      <c r="D1845" s="26">
        <f>IF(OR(UPPER(TRIM(Applications!I1845))="APPLIED",UPPER(TRIM(Applications!I1845))="INTERVIEWING",UPPER(TRIM(Applications!I1845))="REJECTED",UPPER(TRIM(Applications!I1845))="OFFER"),1,0)</f>
        <v/>
      </c>
      <c r="E1845" s="26">
        <f>IF(AND(ISNUMBER(Applications!M1845),OR(N(Applications!O1845)&gt;0,UPPER(TRIM(Applications!I1845))="INTERVIEWING",UPPER(TRIM(Applications!I1845))="OFFER")),Applications!M1845-WEEKDAY(Applications!M1845,3),"")</f>
        <v/>
      </c>
      <c r="F1845" s="26">
        <f>IF(AND(UPPER(TRIM(Applications!I1845))="SKIPPED",ISNUMBER(Applications!A1845)),Applications!A1845-WEEKDAY(Applications!A1845,3),"")</f>
        <v/>
      </c>
      <c r="G1845" s="26">
        <f>IF(AND(UPPER(TRIM(Applications!I1845))="BOOKMARKED",ISNUMBER(Applications!A1845)),Applications!A1845-WEEKDAY(Applications!A1845,3),"")</f>
        <v/>
      </c>
      <c r="H1845" s="26">
        <f>IF(AND(UPPER(TRIM(Applications!I1845))="NOT APPLIED",ISNUMBER(Applications!A1845)),Applications!A1845-WEEKDAY(Applications!A1845,3),"")</f>
        <v/>
      </c>
      <c r="I1845" s="26">
        <f>IF(AND(UPPER(TRIM(Applications!I1845))="REJECTED",ISNUMBER(Applications!M1845)),Applications!M1845-WEEKDAY(Applications!M1845,3),"")</f>
        <v/>
      </c>
      <c r="J1845" s="26">
        <f>IF(AND(UPPER(TRIM(Applications!I1845))="OFFER",ISNUMBER(Applications!M1845)),Applications!M1845-WEEKDAY(Applications!M1845,3),"")</f>
        <v/>
      </c>
      <c r="K1845" s="26">
        <f>IF(TRIM(Applications!J1845)="","",IFERROR(LOOKUP(2,1/ISNUMBER(SEARCH($R$2:$R$25,Applications!J1845)),$S$2:$S$25),""))</f>
        <v/>
      </c>
      <c r="L1845" s="26">
        <f>IF(K1845="","",IF(COUNTIF(K$2:K1845,K1845)=1,COUNTIF(K$2:K$2000,K1845)+(2001-ROW())/100000,""))</f>
        <v/>
      </c>
      <c r="M1845" s="26">
        <f>IF(TRIM(Applications!D1845)="","",TRIM(LEFT(TRIM(Applications!D1845),FIND(",",TRIM(Applications!D1845)&amp;",")-1)))</f>
        <v/>
      </c>
      <c r="N1845" s="26">
        <f>IF(M1845="","",IF(LEN(TRIM(LEFT(TRIM(MID(TRIM(Applications!D1845),FIND(",",TRIM(Applications!D1845)&amp;",")+1,200)),FIND(",",TRIM(MID(TRIM(Applications!D1845),FIND(",",TRIM(Applications!D1845)&amp;",")+1,200))&amp;",")-1)))=2,UPPER(TRIM(LEFT(TRIM(MID(TRIM(Applications!D1845),FIND(",",TRIM(Applications!D1845)&amp;",")+1,200)),FIND(",",TRIM(MID(TRIM(Applications!D1845),FIND(",",TRIM(Applications!D1845)&amp;",")+1,200))&amp;",")-1))),IFERROR(VLOOKUP(LOWER(TRIM(LEFT(TRIM(MID(TRIM(Applications!D1845),FIND(",",TRIM(Applications!D1845)&amp;",")+1,200)),FIND(",",TRIM(MID(TRIM(Applications!D1845),FIND(",",TRIM(Applications!D1845)&amp;",")+1,200))&amp;",")-1))),$U$2:$V$67,2,FALSE),"")))</f>
        <v/>
      </c>
      <c r="O1845" s="26">
        <f>IF(M1845="","",IF(N1845="",M1845,M1845&amp;", "&amp;N1845))</f>
        <v/>
      </c>
      <c r="P1845" s="26">
        <f>IF(O1845="","",IF(COUNTIF(O$2:O1845,O1845)=1,COUNTIF(O$2:O$2000,O1845)+(2001-ROW())/100000,""))</f>
        <v/>
      </c>
    </row>
    <row r="1846">
      <c r="A1846" s="26">
        <f>IF(AND(ISNUMBER(Applications!A1846),ISNUMBER(Applications!M1846),OR(UPPER(TRIM(Applications!I1846))="INTERVIEWING",UPPER(TRIM(Applications!I1846))="REJECTED",UPPER(TRIM(Applications!I1846))="OFFER")),IF(Applications!M1846&gt;=Applications!A1846,Applications!M1846-Applications!A1846,""),"")</f>
        <v/>
      </c>
      <c r="B1846" s="26">
        <f>IF(AND(D1846=1,ISNUMBER(Applications!A1846)),WEEKDAY(Applications!A1846),"")</f>
        <v/>
      </c>
      <c r="C1846" s="27">
        <f>IF(AND(D1846=1,ISNUMBER(Applications!A1846)),Applications!A1846-WEEKDAY(Applications!A1846,3),"")</f>
        <v/>
      </c>
      <c r="D1846" s="26">
        <f>IF(OR(UPPER(TRIM(Applications!I1846))="APPLIED",UPPER(TRIM(Applications!I1846))="INTERVIEWING",UPPER(TRIM(Applications!I1846))="REJECTED",UPPER(TRIM(Applications!I1846))="OFFER"),1,0)</f>
        <v/>
      </c>
      <c r="E1846" s="26">
        <f>IF(AND(ISNUMBER(Applications!M1846),OR(N(Applications!O1846)&gt;0,UPPER(TRIM(Applications!I1846))="INTERVIEWING",UPPER(TRIM(Applications!I1846))="OFFER")),Applications!M1846-WEEKDAY(Applications!M1846,3),"")</f>
        <v/>
      </c>
      <c r="F1846" s="26">
        <f>IF(AND(UPPER(TRIM(Applications!I1846))="SKIPPED",ISNUMBER(Applications!A1846)),Applications!A1846-WEEKDAY(Applications!A1846,3),"")</f>
        <v/>
      </c>
      <c r="G1846" s="26">
        <f>IF(AND(UPPER(TRIM(Applications!I1846))="BOOKMARKED",ISNUMBER(Applications!A1846)),Applications!A1846-WEEKDAY(Applications!A1846,3),"")</f>
        <v/>
      </c>
      <c r="H1846" s="26">
        <f>IF(AND(UPPER(TRIM(Applications!I1846))="NOT APPLIED",ISNUMBER(Applications!A1846)),Applications!A1846-WEEKDAY(Applications!A1846,3),"")</f>
        <v/>
      </c>
      <c r="I1846" s="26">
        <f>IF(AND(UPPER(TRIM(Applications!I1846))="REJECTED",ISNUMBER(Applications!M1846)),Applications!M1846-WEEKDAY(Applications!M1846,3),"")</f>
        <v/>
      </c>
      <c r="J1846" s="26">
        <f>IF(AND(UPPER(TRIM(Applications!I1846))="OFFER",ISNUMBER(Applications!M1846)),Applications!M1846-WEEKDAY(Applications!M1846,3),"")</f>
        <v/>
      </c>
      <c r="K1846" s="26">
        <f>IF(TRIM(Applications!J1846)="","",IFERROR(LOOKUP(2,1/ISNUMBER(SEARCH($R$2:$R$25,Applications!J1846)),$S$2:$S$25),""))</f>
        <v/>
      </c>
      <c r="L1846" s="26">
        <f>IF(K1846="","",IF(COUNTIF(K$2:K1846,K1846)=1,COUNTIF(K$2:K$2000,K1846)+(2001-ROW())/100000,""))</f>
        <v/>
      </c>
      <c r="M1846" s="26">
        <f>IF(TRIM(Applications!D1846)="","",TRIM(LEFT(TRIM(Applications!D1846),FIND(",",TRIM(Applications!D1846)&amp;",")-1)))</f>
        <v/>
      </c>
      <c r="N1846" s="26">
        <f>IF(M1846="","",IF(LEN(TRIM(LEFT(TRIM(MID(TRIM(Applications!D1846),FIND(",",TRIM(Applications!D1846)&amp;",")+1,200)),FIND(",",TRIM(MID(TRIM(Applications!D1846),FIND(",",TRIM(Applications!D1846)&amp;",")+1,200))&amp;",")-1)))=2,UPPER(TRIM(LEFT(TRIM(MID(TRIM(Applications!D1846),FIND(",",TRIM(Applications!D1846)&amp;",")+1,200)),FIND(",",TRIM(MID(TRIM(Applications!D1846),FIND(",",TRIM(Applications!D1846)&amp;",")+1,200))&amp;",")-1))),IFERROR(VLOOKUP(LOWER(TRIM(LEFT(TRIM(MID(TRIM(Applications!D1846),FIND(",",TRIM(Applications!D1846)&amp;",")+1,200)),FIND(",",TRIM(MID(TRIM(Applications!D1846),FIND(",",TRIM(Applications!D1846)&amp;",")+1,200))&amp;",")-1))),$U$2:$V$67,2,FALSE),"")))</f>
        <v/>
      </c>
      <c r="O1846" s="26">
        <f>IF(M1846="","",IF(N1846="",M1846,M1846&amp;", "&amp;N1846))</f>
        <v/>
      </c>
      <c r="P1846" s="26">
        <f>IF(O1846="","",IF(COUNTIF(O$2:O1846,O1846)=1,COUNTIF(O$2:O$2000,O1846)+(2001-ROW())/100000,""))</f>
        <v/>
      </c>
    </row>
    <row r="1847">
      <c r="A1847" s="26">
        <f>IF(AND(ISNUMBER(Applications!A1847),ISNUMBER(Applications!M1847),OR(UPPER(TRIM(Applications!I1847))="INTERVIEWING",UPPER(TRIM(Applications!I1847))="REJECTED",UPPER(TRIM(Applications!I1847))="OFFER")),IF(Applications!M1847&gt;=Applications!A1847,Applications!M1847-Applications!A1847,""),"")</f>
        <v/>
      </c>
      <c r="B1847" s="26">
        <f>IF(AND(D1847=1,ISNUMBER(Applications!A1847)),WEEKDAY(Applications!A1847),"")</f>
        <v/>
      </c>
      <c r="C1847" s="27">
        <f>IF(AND(D1847=1,ISNUMBER(Applications!A1847)),Applications!A1847-WEEKDAY(Applications!A1847,3),"")</f>
        <v/>
      </c>
      <c r="D1847" s="26">
        <f>IF(OR(UPPER(TRIM(Applications!I1847))="APPLIED",UPPER(TRIM(Applications!I1847))="INTERVIEWING",UPPER(TRIM(Applications!I1847))="REJECTED",UPPER(TRIM(Applications!I1847))="OFFER"),1,0)</f>
        <v/>
      </c>
      <c r="E1847" s="26">
        <f>IF(AND(ISNUMBER(Applications!M1847),OR(N(Applications!O1847)&gt;0,UPPER(TRIM(Applications!I1847))="INTERVIEWING",UPPER(TRIM(Applications!I1847))="OFFER")),Applications!M1847-WEEKDAY(Applications!M1847,3),"")</f>
        <v/>
      </c>
      <c r="F1847" s="26">
        <f>IF(AND(UPPER(TRIM(Applications!I1847))="SKIPPED",ISNUMBER(Applications!A1847)),Applications!A1847-WEEKDAY(Applications!A1847,3),"")</f>
        <v/>
      </c>
      <c r="G1847" s="26">
        <f>IF(AND(UPPER(TRIM(Applications!I1847))="BOOKMARKED",ISNUMBER(Applications!A1847)),Applications!A1847-WEEKDAY(Applications!A1847,3),"")</f>
        <v/>
      </c>
      <c r="H1847" s="26">
        <f>IF(AND(UPPER(TRIM(Applications!I1847))="NOT APPLIED",ISNUMBER(Applications!A1847)),Applications!A1847-WEEKDAY(Applications!A1847,3),"")</f>
        <v/>
      </c>
      <c r="I1847" s="26">
        <f>IF(AND(UPPER(TRIM(Applications!I1847))="REJECTED",ISNUMBER(Applications!M1847)),Applications!M1847-WEEKDAY(Applications!M1847,3),"")</f>
        <v/>
      </c>
      <c r="J1847" s="26">
        <f>IF(AND(UPPER(TRIM(Applications!I1847))="OFFER",ISNUMBER(Applications!M1847)),Applications!M1847-WEEKDAY(Applications!M1847,3),"")</f>
        <v/>
      </c>
      <c r="K1847" s="26">
        <f>IF(TRIM(Applications!J1847)="","",IFERROR(LOOKUP(2,1/ISNUMBER(SEARCH($R$2:$R$25,Applications!J1847)),$S$2:$S$25),""))</f>
        <v/>
      </c>
      <c r="L1847" s="26">
        <f>IF(K1847="","",IF(COUNTIF(K$2:K1847,K1847)=1,COUNTIF(K$2:K$2000,K1847)+(2001-ROW())/100000,""))</f>
        <v/>
      </c>
      <c r="M1847" s="26">
        <f>IF(TRIM(Applications!D1847)="","",TRIM(LEFT(TRIM(Applications!D1847),FIND(",",TRIM(Applications!D1847)&amp;",")-1)))</f>
        <v/>
      </c>
      <c r="N1847" s="26">
        <f>IF(M1847="","",IF(LEN(TRIM(LEFT(TRIM(MID(TRIM(Applications!D1847),FIND(",",TRIM(Applications!D1847)&amp;",")+1,200)),FIND(",",TRIM(MID(TRIM(Applications!D1847),FIND(",",TRIM(Applications!D1847)&amp;",")+1,200))&amp;",")-1)))=2,UPPER(TRIM(LEFT(TRIM(MID(TRIM(Applications!D1847),FIND(",",TRIM(Applications!D1847)&amp;",")+1,200)),FIND(",",TRIM(MID(TRIM(Applications!D1847),FIND(",",TRIM(Applications!D1847)&amp;",")+1,200))&amp;",")-1))),IFERROR(VLOOKUP(LOWER(TRIM(LEFT(TRIM(MID(TRIM(Applications!D1847),FIND(",",TRIM(Applications!D1847)&amp;",")+1,200)),FIND(",",TRIM(MID(TRIM(Applications!D1847),FIND(",",TRIM(Applications!D1847)&amp;",")+1,200))&amp;",")-1))),$U$2:$V$67,2,FALSE),"")))</f>
        <v/>
      </c>
      <c r="O1847" s="26">
        <f>IF(M1847="","",IF(N1847="",M1847,M1847&amp;", "&amp;N1847))</f>
        <v/>
      </c>
      <c r="P1847" s="26">
        <f>IF(O1847="","",IF(COUNTIF(O$2:O1847,O1847)=1,COUNTIF(O$2:O$2000,O1847)+(2001-ROW())/100000,""))</f>
        <v/>
      </c>
    </row>
    <row r="1848">
      <c r="A1848" s="26">
        <f>IF(AND(ISNUMBER(Applications!A1848),ISNUMBER(Applications!M1848),OR(UPPER(TRIM(Applications!I1848))="INTERVIEWING",UPPER(TRIM(Applications!I1848))="REJECTED",UPPER(TRIM(Applications!I1848))="OFFER")),IF(Applications!M1848&gt;=Applications!A1848,Applications!M1848-Applications!A1848,""),"")</f>
        <v/>
      </c>
      <c r="B1848" s="26">
        <f>IF(AND(D1848=1,ISNUMBER(Applications!A1848)),WEEKDAY(Applications!A1848),"")</f>
        <v/>
      </c>
      <c r="C1848" s="27">
        <f>IF(AND(D1848=1,ISNUMBER(Applications!A1848)),Applications!A1848-WEEKDAY(Applications!A1848,3),"")</f>
        <v/>
      </c>
      <c r="D1848" s="26">
        <f>IF(OR(UPPER(TRIM(Applications!I1848))="APPLIED",UPPER(TRIM(Applications!I1848))="INTERVIEWING",UPPER(TRIM(Applications!I1848))="REJECTED",UPPER(TRIM(Applications!I1848))="OFFER"),1,0)</f>
        <v/>
      </c>
      <c r="E1848" s="26">
        <f>IF(AND(ISNUMBER(Applications!M1848),OR(N(Applications!O1848)&gt;0,UPPER(TRIM(Applications!I1848))="INTERVIEWING",UPPER(TRIM(Applications!I1848))="OFFER")),Applications!M1848-WEEKDAY(Applications!M1848,3),"")</f>
        <v/>
      </c>
      <c r="F1848" s="26">
        <f>IF(AND(UPPER(TRIM(Applications!I1848))="SKIPPED",ISNUMBER(Applications!A1848)),Applications!A1848-WEEKDAY(Applications!A1848,3),"")</f>
        <v/>
      </c>
      <c r="G1848" s="26">
        <f>IF(AND(UPPER(TRIM(Applications!I1848))="BOOKMARKED",ISNUMBER(Applications!A1848)),Applications!A1848-WEEKDAY(Applications!A1848,3),"")</f>
        <v/>
      </c>
      <c r="H1848" s="26">
        <f>IF(AND(UPPER(TRIM(Applications!I1848))="NOT APPLIED",ISNUMBER(Applications!A1848)),Applications!A1848-WEEKDAY(Applications!A1848,3),"")</f>
        <v/>
      </c>
      <c r="I1848" s="26">
        <f>IF(AND(UPPER(TRIM(Applications!I1848))="REJECTED",ISNUMBER(Applications!M1848)),Applications!M1848-WEEKDAY(Applications!M1848,3),"")</f>
        <v/>
      </c>
      <c r="J1848" s="26">
        <f>IF(AND(UPPER(TRIM(Applications!I1848))="OFFER",ISNUMBER(Applications!M1848)),Applications!M1848-WEEKDAY(Applications!M1848,3),"")</f>
        <v/>
      </c>
      <c r="K1848" s="26">
        <f>IF(TRIM(Applications!J1848)="","",IFERROR(LOOKUP(2,1/ISNUMBER(SEARCH($R$2:$R$25,Applications!J1848)),$S$2:$S$25),""))</f>
        <v/>
      </c>
      <c r="L1848" s="26">
        <f>IF(K1848="","",IF(COUNTIF(K$2:K1848,K1848)=1,COUNTIF(K$2:K$2000,K1848)+(2001-ROW())/100000,""))</f>
        <v/>
      </c>
      <c r="M1848" s="26">
        <f>IF(TRIM(Applications!D1848)="","",TRIM(LEFT(TRIM(Applications!D1848),FIND(",",TRIM(Applications!D1848)&amp;",")-1)))</f>
        <v/>
      </c>
      <c r="N1848" s="26">
        <f>IF(M1848="","",IF(LEN(TRIM(LEFT(TRIM(MID(TRIM(Applications!D1848),FIND(",",TRIM(Applications!D1848)&amp;",")+1,200)),FIND(",",TRIM(MID(TRIM(Applications!D1848),FIND(",",TRIM(Applications!D1848)&amp;",")+1,200))&amp;",")-1)))=2,UPPER(TRIM(LEFT(TRIM(MID(TRIM(Applications!D1848),FIND(",",TRIM(Applications!D1848)&amp;",")+1,200)),FIND(",",TRIM(MID(TRIM(Applications!D1848),FIND(",",TRIM(Applications!D1848)&amp;",")+1,200))&amp;",")-1))),IFERROR(VLOOKUP(LOWER(TRIM(LEFT(TRIM(MID(TRIM(Applications!D1848),FIND(",",TRIM(Applications!D1848)&amp;",")+1,200)),FIND(",",TRIM(MID(TRIM(Applications!D1848),FIND(",",TRIM(Applications!D1848)&amp;",")+1,200))&amp;",")-1))),$U$2:$V$67,2,FALSE),"")))</f>
        <v/>
      </c>
      <c r="O1848" s="26">
        <f>IF(M1848="","",IF(N1848="",M1848,M1848&amp;", "&amp;N1848))</f>
        <v/>
      </c>
      <c r="P1848" s="26">
        <f>IF(O1848="","",IF(COUNTIF(O$2:O1848,O1848)=1,COUNTIF(O$2:O$2000,O1848)+(2001-ROW())/100000,""))</f>
        <v/>
      </c>
    </row>
    <row r="1849">
      <c r="A1849" s="26">
        <f>IF(AND(ISNUMBER(Applications!A1849),ISNUMBER(Applications!M1849),OR(UPPER(TRIM(Applications!I1849))="INTERVIEWING",UPPER(TRIM(Applications!I1849))="REJECTED",UPPER(TRIM(Applications!I1849))="OFFER")),IF(Applications!M1849&gt;=Applications!A1849,Applications!M1849-Applications!A1849,""),"")</f>
        <v/>
      </c>
      <c r="B1849" s="26">
        <f>IF(AND(D1849=1,ISNUMBER(Applications!A1849)),WEEKDAY(Applications!A1849),"")</f>
        <v/>
      </c>
      <c r="C1849" s="27">
        <f>IF(AND(D1849=1,ISNUMBER(Applications!A1849)),Applications!A1849-WEEKDAY(Applications!A1849,3),"")</f>
        <v/>
      </c>
      <c r="D1849" s="26">
        <f>IF(OR(UPPER(TRIM(Applications!I1849))="APPLIED",UPPER(TRIM(Applications!I1849))="INTERVIEWING",UPPER(TRIM(Applications!I1849))="REJECTED",UPPER(TRIM(Applications!I1849))="OFFER"),1,0)</f>
        <v/>
      </c>
      <c r="E1849" s="26">
        <f>IF(AND(ISNUMBER(Applications!M1849),OR(N(Applications!O1849)&gt;0,UPPER(TRIM(Applications!I1849))="INTERVIEWING",UPPER(TRIM(Applications!I1849))="OFFER")),Applications!M1849-WEEKDAY(Applications!M1849,3),"")</f>
        <v/>
      </c>
      <c r="F1849" s="26">
        <f>IF(AND(UPPER(TRIM(Applications!I1849))="SKIPPED",ISNUMBER(Applications!A1849)),Applications!A1849-WEEKDAY(Applications!A1849,3),"")</f>
        <v/>
      </c>
      <c r="G1849" s="26">
        <f>IF(AND(UPPER(TRIM(Applications!I1849))="BOOKMARKED",ISNUMBER(Applications!A1849)),Applications!A1849-WEEKDAY(Applications!A1849,3),"")</f>
        <v/>
      </c>
      <c r="H1849" s="26">
        <f>IF(AND(UPPER(TRIM(Applications!I1849))="NOT APPLIED",ISNUMBER(Applications!A1849)),Applications!A1849-WEEKDAY(Applications!A1849,3),"")</f>
        <v/>
      </c>
      <c r="I1849" s="26">
        <f>IF(AND(UPPER(TRIM(Applications!I1849))="REJECTED",ISNUMBER(Applications!M1849)),Applications!M1849-WEEKDAY(Applications!M1849,3),"")</f>
        <v/>
      </c>
      <c r="J1849" s="26">
        <f>IF(AND(UPPER(TRIM(Applications!I1849))="OFFER",ISNUMBER(Applications!M1849)),Applications!M1849-WEEKDAY(Applications!M1849,3),"")</f>
        <v/>
      </c>
      <c r="K1849" s="26">
        <f>IF(TRIM(Applications!J1849)="","",IFERROR(LOOKUP(2,1/ISNUMBER(SEARCH($R$2:$R$25,Applications!J1849)),$S$2:$S$25),""))</f>
        <v/>
      </c>
      <c r="L1849" s="26">
        <f>IF(K1849="","",IF(COUNTIF(K$2:K1849,K1849)=1,COUNTIF(K$2:K$2000,K1849)+(2001-ROW())/100000,""))</f>
        <v/>
      </c>
      <c r="M1849" s="26">
        <f>IF(TRIM(Applications!D1849)="","",TRIM(LEFT(TRIM(Applications!D1849),FIND(",",TRIM(Applications!D1849)&amp;",")-1)))</f>
        <v/>
      </c>
      <c r="N1849" s="26">
        <f>IF(M1849="","",IF(LEN(TRIM(LEFT(TRIM(MID(TRIM(Applications!D1849),FIND(",",TRIM(Applications!D1849)&amp;",")+1,200)),FIND(",",TRIM(MID(TRIM(Applications!D1849),FIND(",",TRIM(Applications!D1849)&amp;",")+1,200))&amp;",")-1)))=2,UPPER(TRIM(LEFT(TRIM(MID(TRIM(Applications!D1849),FIND(",",TRIM(Applications!D1849)&amp;",")+1,200)),FIND(",",TRIM(MID(TRIM(Applications!D1849),FIND(",",TRIM(Applications!D1849)&amp;",")+1,200))&amp;",")-1))),IFERROR(VLOOKUP(LOWER(TRIM(LEFT(TRIM(MID(TRIM(Applications!D1849),FIND(",",TRIM(Applications!D1849)&amp;",")+1,200)),FIND(",",TRIM(MID(TRIM(Applications!D1849),FIND(",",TRIM(Applications!D1849)&amp;",")+1,200))&amp;",")-1))),$U$2:$V$67,2,FALSE),"")))</f>
        <v/>
      </c>
      <c r="O1849" s="26">
        <f>IF(M1849="","",IF(N1849="",M1849,M1849&amp;", "&amp;N1849))</f>
        <v/>
      </c>
      <c r="P1849" s="26">
        <f>IF(O1849="","",IF(COUNTIF(O$2:O1849,O1849)=1,COUNTIF(O$2:O$2000,O1849)+(2001-ROW())/100000,""))</f>
        <v/>
      </c>
    </row>
    <row r="1850">
      <c r="A1850" s="26">
        <f>IF(AND(ISNUMBER(Applications!A1850),ISNUMBER(Applications!M1850),OR(UPPER(TRIM(Applications!I1850))="INTERVIEWING",UPPER(TRIM(Applications!I1850))="REJECTED",UPPER(TRIM(Applications!I1850))="OFFER")),IF(Applications!M1850&gt;=Applications!A1850,Applications!M1850-Applications!A1850,""),"")</f>
        <v/>
      </c>
      <c r="B1850" s="26">
        <f>IF(AND(D1850=1,ISNUMBER(Applications!A1850)),WEEKDAY(Applications!A1850),"")</f>
        <v/>
      </c>
      <c r="C1850" s="27">
        <f>IF(AND(D1850=1,ISNUMBER(Applications!A1850)),Applications!A1850-WEEKDAY(Applications!A1850,3),"")</f>
        <v/>
      </c>
      <c r="D1850" s="26">
        <f>IF(OR(UPPER(TRIM(Applications!I1850))="APPLIED",UPPER(TRIM(Applications!I1850))="INTERVIEWING",UPPER(TRIM(Applications!I1850))="REJECTED",UPPER(TRIM(Applications!I1850))="OFFER"),1,0)</f>
        <v/>
      </c>
      <c r="E1850" s="26">
        <f>IF(AND(ISNUMBER(Applications!M1850),OR(N(Applications!O1850)&gt;0,UPPER(TRIM(Applications!I1850))="INTERVIEWING",UPPER(TRIM(Applications!I1850))="OFFER")),Applications!M1850-WEEKDAY(Applications!M1850,3),"")</f>
        <v/>
      </c>
      <c r="F1850" s="26">
        <f>IF(AND(UPPER(TRIM(Applications!I1850))="SKIPPED",ISNUMBER(Applications!A1850)),Applications!A1850-WEEKDAY(Applications!A1850,3),"")</f>
        <v/>
      </c>
      <c r="G1850" s="26">
        <f>IF(AND(UPPER(TRIM(Applications!I1850))="BOOKMARKED",ISNUMBER(Applications!A1850)),Applications!A1850-WEEKDAY(Applications!A1850,3),"")</f>
        <v/>
      </c>
      <c r="H1850" s="26">
        <f>IF(AND(UPPER(TRIM(Applications!I1850))="NOT APPLIED",ISNUMBER(Applications!A1850)),Applications!A1850-WEEKDAY(Applications!A1850,3),"")</f>
        <v/>
      </c>
      <c r="I1850" s="26">
        <f>IF(AND(UPPER(TRIM(Applications!I1850))="REJECTED",ISNUMBER(Applications!M1850)),Applications!M1850-WEEKDAY(Applications!M1850,3),"")</f>
        <v/>
      </c>
      <c r="J1850" s="26">
        <f>IF(AND(UPPER(TRIM(Applications!I1850))="OFFER",ISNUMBER(Applications!M1850)),Applications!M1850-WEEKDAY(Applications!M1850,3),"")</f>
        <v/>
      </c>
      <c r="K1850" s="26">
        <f>IF(TRIM(Applications!J1850)="","",IFERROR(LOOKUP(2,1/ISNUMBER(SEARCH($R$2:$R$25,Applications!J1850)),$S$2:$S$25),""))</f>
        <v/>
      </c>
      <c r="L1850" s="26">
        <f>IF(K1850="","",IF(COUNTIF(K$2:K1850,K1850)=1,COUNTIF(K$2:K$2000,K1850)+(2001-ROW())/100000,""))</f>
        <v/>
      </c>
      <c r="M1850" s="26">
        <f>IF(TRIM(Applications!D1850)="","",TRIM(LEFT(TRIM(Applications!D1850),FIND(",",TRIM(Applications!D1850)&amp;",")-1)))</f>
        <v/>
      </c>
      <c r="N1850" s="26">
        <f>IF(M1850="","",IF(LEN(TRIM(LEFT(TRIM(MID(TRIM(Applications!D1850),FIND(",",TRIM(Applications!D1850)&amp;",")+1,200)),FIND(",",TRIM(MID(TRIM(Applications!D1850),FIND(",",TRIM(Applications!D1850)&amp;",")+1,200))&amp;",")-1)))=2,UPPER(TRIM(LEFT(TRIM(MID(TRIM(Applications!D1850),FIND(",",TRIM(Applications!D1850)&amp;",")+1,200)),FIND(",",TRIM(MID(TRIM(Applications!D1850),FIND(",",TRIM(Applications!D1850)&amp;",")+1,200))&amp;",")-1))),IFERROR(VLOOKUP(LOWER(TRIM(LEFT(TRIM(MID(TRIM(Applications!D1850),FIND(",",TRIM(Applications!D1850)&amp;",")+1,200)),FIND(",",TRIM(MID(TRIM(Applications!D1850),FIND(",",TRIM(Applications!D1850)&amp;",")+1,200))&amp;",")-1))),$U$2:$V$67,2,FALSE),"")))</f>
        <v/>
      </c>
      <c r="O1850" s="26">
        <f>IF(M1850="","",IF(N1850="",M1850,M1850&amp;", "&amp;N1850))</f>
        <v/>
      </c>
      <c r="P1850" s="26">
        <f>IF(O1850="","",IF(COUNTIF(O$2:O1850,O1850)=1,COUNTIF(O$2:O$2000,O1850)+(2001-ROW())/100000,""))</f>
        <v/>
      </c>
    </row>
    <row r="1851">
      <c r="A1851" s="26">
        <f>IF(AND(ISNUMBER(Applications!A1851),ISNUMBER(Applications!M1851),OR(UPPER(TRIM(Applications!I1851))="INTERVIEWING",UPPER(TRIM(Applications!I1851))="REJECTED",UPPER(TRIM(Applications!I1851))="OFFER")),IF(Applications!M1851&gt;=Applications!A1851,Applications!M1851-Applications!A1851,""),"")</f>
        <v/>
      </c>
      <c r="B1851" s="26">
        <f>IF(AND(D1851=1,ISNUMBER(Applications!A1851)),WEEKDAY(Applications!A1851),"")</f>
        <v/>
      </c>
      <c r="C1851" s="27">
        <f>IF(AND(D1851=1,ISNUMBER(Applications!A1851)),Applications!A1851-WEEKDAY(Applications!A1851,3),"")</f>
        <v/>
      </c>
      <c r="D1851" s="26">
        <f>IF(OR(UPPER(TRIM(Applications!I1851))="APPLIED",UPPER(TRIM(Applications!I1851))="INTERVIEWING",UPPER(TRIM(Applications!I1851))="REJECTED",UPPER(TRIM(Applications!I1851))="OFFER"),1,0)</f>
        <v/>
      </c>
      <c r="E1851" s="26">
        <f>IF(AND(ISNUMBER(Applications!M1851),OR(N(Applications!O1851)&gt;0,UPPER(TRIM(Applications!I1851))="INTERVIEWING",UPPER(TRIM(Applications!I1851))="OFFER")),Applications!M1851-WEEKDAY(Applications!M1851,3),"")</f>
        <v/>
      </c>
      <c r="F1851" s="26">
        <f>IF(AND(UPPER(TRIM(Applications!I1851))="SKIPPED",ISNUMBER(Applications!A1851)),Applications!A1851-WEEKDAY(Applications!A1851,3),"")</f>
        <v/>
      </c>
      <c r="G1851" s="26">
        <f>IF(AND(UPPER(TRIM(Applications!I1851))="BOOKMARKED",ISNUMBER(Applications!A1851)),Applications!A1851-WEEKDAY(Applications!A1851,3),"")</f>
        <v/>
      </c>
      <c r="H1851" s="26">
        <f>IF(AND(UPPER(TRIM(Applications!I1851))="NOT APPLIED",ISNUMBER(Applications!A1851)),Applications!A1851-WEEKDAY(Applications!A1851,3),"")</f>
        <v/>
      </c>
      <c r="I1851" s="26">
        <f>IF(AND(UPPER(TRIM(Applications!I1851))="REJECTED",ISNUMBER(Applications!M1851)),Applications!M1851-WEEKDAY(Applications!M1851,3),"")</f>
        <v/>
      </c>
      <c r="J1851" s="26">
        <f>IF(AND(UPPER(TRIM(Applications!I1851))="OFFER",ISNUMBER(Applications!M1851)),Applications!M1851-WEEKDAY(Applications!M1851,3),"")</f>
        <v/>
      </c>
      <c r="K1851" s="26">
        <f>IF(TRIM(Applications!J1851)="","",IFERROR(LOOKUP(2,1/ISNUMBER(SEARCH($R$2:$R$25,Applications!J1851)),$S$2:$S$25),""))</f>
        <v/>
      </c>
      <c r="L1851" s="26">
        <f>IF(K1851="","",IF(COUNTIF(K$2:K1851,K1851)=1,COUNTIF(K$2:K$2000,K1851)+(2001-ROW())/100000,""))</f>
        <v/>
      </c>
      <c r="M1851" s="26">
        <f>IF(TRIM(Applications!D1851)="","",TRIM(LEFT(TRIM(Applications!D1851),FIND(",",TRIM(Applications!D1851)&amp;",")-1)))</f>
        <v/>
      </c>
      <c r="N1851" s="26">
        <f>IF(M1851="","",IF(LEN(TRIM(LEFT(TRIM(MID(TRIM(Applications!D1851),FIND(",",TRIM(Applications!D1851)&amp;",")+1,200)),FIND(",",TRIM(MID(TRIM(Applications!D1851),FIND(",",TRIM(Applications!D1851)&amp;",")+1,200))&amp;",")-1)))=2,UPPER(TRIM(LEFT(TRIM(MID(TRIM(Applications!D1851),FIND(",",TRIM(Applications!D1851)&amp;",")+1,200)),FIND(",",TRIM(MID(TRIM(Applications!D1851),FIND(",",TRIM(Applications!D1851)&amp;",")+1,200))&amp;",")-1))),IFERROR(VLOOKUP(LOWER(TRIM(LEFT(TRIM(MID(TRIM(Applications!D1851),FIND(",",TRIM(Applications!D1851)&amp;",")+1,200)),FIND(",",TRIM(MID(TRIM(Applications!D1851),FIND(",",TRIM(Applications!D1851)&amp;",")+1,200))&amp;",")-1))),$U$2:$V$67,2,FALSE),"")))</f>
        <v/>
      </c>
      <c r="O1851" s="26">
        <f>IF(M1851="","",IF(N1851="",M1851,M1851&amp;", "&amp;N1851))</f>
        <v/>
      </c>
      <c r="P1851" s="26">
        <f>IF(O1851="","",IF(COUNTIF(O$2:O1851,O1851)=1,COUNTIF(O$2:O$2000,O1851)+(2001-ROW())/100000,""))</f>
        <v/>
      </c>
    </row>
    <row r="1852">
      <c r="A1852" s="26">
        <f>IF(AND(ISNUMBER(Applications!A1852),ISNUMBER(Applications!M1852),OR(UPPER(TRIM(Applications!I1852))="INTERVIEWING",UPPER(TRIM(Applications!I1852))="REJECTED",UPPER(TRIM(Applications!I1852))="OFFER")),IF(Applications!M1852&gt;=Applications!A1852,Applications!M1852-Applications!A1852,""),"")</f>
        <v/>
      </c>
      <c r="B1852" s="26">
        <f>IF(AND(D1852=1,ISNUMBER(Applications!A1852)),WEEKDAY(Applications!A1852),"")</f>
        <v/>
      </c>
      <c r="C1852" s="27">
        <f>IF(AND(D1852=1,ISNUMBER(Applications!A1852)),Applications!A1852-WEEKDAY(Applications!A1852,3),"")</f>
        <v/>
      </c>
      <c r="D1852" s="26">
        <f>IF(OR(UPPER(TRIM(Applications!I1852))="APPLIED",UPPER(TRIM(Applications!I1852))="INTERVIEWING",UPPER(TRIM(Applications!I1852))="REJECTED",UPPER(TRIM(Applications!I1852))="OFFER"),1,0)</f>
        <v/>
      </c>
      <c r="E1852" s="26">
        <f>IF(AND(ISNUMBER(Applications!M1852),OR(N(Applications!O1852)&gt;0,UPPER(TRIM(Applications!I1852))="INTERVIEWING",UPPER(TRIM(Applications!I1852))="OFFER")),Applications!M1852-WEEKDAY(Applications!M1852,3),"")</f>
        <v/>
      </c>
      <c r="F1852" s="26">
        <f>IF(AND(UPPER(TRIM(Applications!I1852))="SKIPPED",ISNUMBER(Applications!A1852)),Applications!A1852-WEEKDAY(Applications!A1852,3),"")</f>
        <v/>
      </c>
      <c r="G1852" s="26">
        <f>IF(AND(UPPER(TRIM(Applications!I1852))="BOOKMARKED",ISNUMBER(Applications!A1852)),Applications!A1852-WEEKDAY(Applications!A1852,3),"")</f>
        <v/>
      </c>
      <c r="H1852" s="26">
        <f>IF(AND(UPPER(TRIM(Applications!I1852))="NOT APPLIED",ISNUMBER(Applications!A1852)),Applications!A1852-WEEKDAY(Applications!A1852,3),"")</f>
        <v/>
      </c>
      <c r="I1852" s="26">
        <f>IF(AND(UPPER(TRIM(Applications!I1852))="REJECTED",ISNUMBER(Applications!M1852)),Applications!M1852-WEEKDAY(Applications!M1852,3),"")</f>
        <v/>
      </c>
      <c r="J1852" s="26">
        <f>IF(AND(UPPER(TRIM(Applications!I1852))="OFFER",ISNUMBER(Applications!M1852)),Applications!M1852-WEEKDAY(Applications!M1852,3),"")</f>
        <v/>
      </c>
      <c r="K1852" s="26">
        <f>IF(TRIM(Applications!J1852)="","",IFERROR(LOOKUP(2,1/ISNUMBER(SEARCH($R$2:$R$25,Applications!J1852)),$S$2:$S$25),""))</f>
        <v/>
      </c>
      <c r="L1852" s="26">
        <f>IF(K1852="","",IF(COUNTIF(K$2:K1852,K1852)=1,COUNTIF(K$2:K$2000,K1852)+(2001-ROW())/100000,""))</f>
        <v/>
      </c>
      <c r="M1852" s="26">
        <f>IF(TRIM(Applications!D1852)="","",TRIM(LEFT(TRIM(Applications!D1852),FIND(",",TRIM(Applications!D1852)&amp;",")-1)))</f>
        <v/>
      </c>
      <c r="N1852" s="26">
        <f>IF(M1852="","",IF(LEN(TRIM(LEFT(TRIM(MID(TRIM(Applications!D1852),FIND(",",TRIM(Applications!D1852)&amp;",")+1,200)),FIND(",",TRIM(MID(TRIM(Applications!D1852),FIND(",",TRIM(Applications!D1852)&amp;",")+1,200))&amp;",")-1)))=2,UPPER(TRIM(LEFT(TRIM(MID(TRIM(Applications!D1852),FIND(",",TRIM(Applications!D1852)&amp;",")+1,200)),FIND(",",TRIM(MID(TRIM(Applications!D1852),FIND(",",TRIM(Applications!D1852)&amp;",")+1,200))&amp;",")-1))),IFERROR(VLOOKUP(LOWER(TRIM(LEFT(TRIM(MID(TRIM(Applications!D1852),FIND(",",TRIM(Applications!D1852)&amp;",")+1,200)),FIND(",",TRIM(MID(TRIM(Applications!D1852),FIND(",",TRIM(Applications!D1852)&amp;",")+1,200))&amp;",")-1))),$U$2:$V$67,2,FALSE),"")))</f>
        <v/>
      </c>
      <c r="O1852" s="26">
        <f>IF(M1852="","",IF(N1852="",M1852,M1852&amp;", "&amp;N1852))</f>
        <v/>
      </c>
      <c r="P1852" s="26">
        <f>IF(O1852="","",IF(COUNTIF(O$2:O1852,O1852)=1,COUNTIF(O$2:O$2000,O1852)+(2001-ROW())/100000,""))</f>
        <v/>
      </c>
    </row>
    <row r="1853">
      <c r="A1853" s="26">
        <f>IF(AND(ISNUMBER(Applications!A1853),ISNUMBER(Applications!M1853),OR(UPPER(TRIM(Applications!I1853))="INTERVIEWING",UPPER(TRIM(Applications!I1853))="REJECTED",UPPER(TRIM(Applications!I1853))="OFFER")),IF(Applications!M1853&gt;=Applications!A1853,Applications!M1853-Applications!A1853,""),"")</f>
        <v/>
      </c>
      <c r="B1853" s="26">
        <f>IF(AND(D1853=1,ISNUMBER(Applications!A1853)),WEEKDAY(Applications!A1853),"")</f>
        <v/>
      </c>
      <c r="C1853" s="27">
        <f>IF(AND(D1853=1,ISNUMBER(Applications!A1853)),Applications!A1853-WEEKDAY(Applications!A1853,3),"")</f>
        <v/>
      </c>
      <c r="D1853" s="26">
        <f>IF(OR(UPPER(TRIM(Applications!I1853))="APPLIED",UPPER(TRIM(Applications!I1853))="INTERVIEWING",UPPER(TRIM(Applications!I1853))="REJECTED",UPPER(TRIM(Applications!I1853))="OFFER"),1,0)</f>
        <v/>
      </c>
      <c r="E1853" s="26">
        <f>IF(AND(ISNUMBER(Applications!M1853),OR(N(Applications!O1853)&gt;0,UPPER(TRIM(Applications!I1853))="INTERVIEWING",UPPER(TRIM(Applications!I1853))="OFFER")),Applications!M1853-WEEKDAY(Applications!M1853,3),"")</f>
        <v/>
      </c>
      <c r="F1853" s="26">
        <f>IF(AND(UPPER(TRIM(Applications!I1853))="SKIPPED",ISNUMBER(Applications!A1853)),Applications!A1853-WEEKDAY(Applications!A1853,3),"")</f>
        <v/>
      </c>
      <c r="G1853" s="26">
        <f>IF(AND(UPPER(TRIM(Applications!I1853))="BOOKMARKED",ISNUMBER(Applications!A1853)),Applications!A1853-WEEKDAY(Applications!A1853,3),"")</f>
        <v/>
      </c>
      <c r="H1853" s="26">
        <f>IF(AND(UPPER(TRIM(Applications!I1853))="NOT APPLIED",ISNUMBER(Applications!A1853)),Applications!A1853-WEEKDAY(Applications!A1853,3),"")</f>
        <v/>
      </c>
      <c r="I1853" s="26">
        <f>IF(AND(UPPER(TRIM(Applications!I1853))="REJECTED",ISNUMBER(Applications!M1853)),Applications!M1853-WEEKDAY(Applications!M1853,3),"")</f>
        <v/>
      </c>
      <c r="J1853" s="26">
        <f>IF(AND(UPPER(TRIM(Applications!I1853))="OFFER",ISNUMBER(Applications!M1853)),Applications!M1853-WEEKDAY(Applications!M1853,3),"")</f>
        <v/>
      </c>
      <c r="K1853" s="26">
        <f>IF(TRIM(Applications!J1853)="","",IFERROR(LOOKUP(2,1/ISNUMBER(SEARCH($R$2:$R$25,Applications!J1853)),$S$2:$S$25),""))</f>
        <v/>
      </c>
      <c r="L1853" s="26">
        <f>IF(K1853="","",IF(COUNTIF(K$2:K1853,K1853)=1,COUNTIF(K$2:K$2000,K1853)+(2001-ROW())/100000,""))</f>
        <v/>
      </c>
      <c r="M1853" s="26">
        <f>IF(TRIM(Applications!D1853)="","",TRIM(LEFT(TRIM(Applications!D1853),FIND(",",TRIM(Applications!D1853)&amp;",")-1)))</f>
        <v/>
      </c>
      <c r="N1853" s="26">
        <f>IF(M1853="","",IF(LEN(TRIM(LEFT(TRIM(MID(TRIM(Applications!D1853),FIND(",",TRIM(Applications!D1853)&amp;",")+1,200)),FIND(",",TRIM(MID(TRIM(Applications!D1853),FIND(",",TRIM(Applications!D1853)&amp;",")+1,200))&amp;",")-1)))=2,UPPER(TRIM(LEFT(TRIM(MID(TRIM(Applications!D1853),FIND(",",TRIM(Applications!D1853)&amp;",")+1,200)),FIND(",",TRIM(MID(TRIM(Applications!D1853),FIND(",",TRIM(Applications!D1853)&amp;",")+1,200))&amp;",")-1))),IFERROR(VLOOKUP(LOWER(TRIM(LEFT(TRIM(MID(TRIM(Applications!D1853),FIND(",",TRIM(Applications!D1853)&amp;",")+1,200)),FIND(",",TRIM(MID(TRIM(Applications!D1853),FIND(",",TRIM(Applications!D1853)&amp;",")+1,200))&amp;",")-1))),$U$2:$V$67,2,FALSE),"")))</f>
        <v/>
      </c>
      <c r="O1853" s="26">
        <f>IF(M1853="","",IF(N1853="",M1853,M1853&amp;", "&amp;N1853))</f>
        <v/>
      </c>
      <c r="P1853" s="26">
        <f>IF(O1853="","",IF(COUNTIF(O$2:O1853,O1853)=1,COUNTIF(O$2:O$2000,O1853)+(2001-ROW())/100000,""))</f>
        <v/>
      </c>
    </row>
    <row r="1854">
      <c r="A1854" s="26">
        <f>IF(AND(ISNUMBER(Applications!A1854),ISNUMBER(Applications!M1854),OR(UPPER(TRIM(Applications!I1854))="INTERVIEWING",UPPER(TRIM(Applications!I1854))="REJECTED",UPPER(TRIM(Applications!I1854))="OFFER")),IF(Applications!M1854&gt;=Applications!A1854,Applications!M1854-Applications!A1854,""),"")</f>
        <v/>
      </c>
      <c r="B1854" s="26">
        <f>IF(AND(D1854=1,ISNUMBER(Applications!A1854)),WEEKDAY(Applications!A1854),"")</f>
        <v/>
      </c>
      <c r="C1854" s="27">
        <f>IF(AND(D1854=1,ISNUMBER(Applications!A1854)),Applications!A1854-WEEKDAY(Applications!A1854,3),"")</f>
        <v/>
      </c>
      <c r="D1854" s="26">
        <f>IF(OR(UPPER(TRIM(Applications!I1854))="APPLIED",UPPER(TRIM(Applications!I1854))="INTERVIEWING",UPPER(TRIM(Applications!I1854))="REJECTED",UPPER(TRIM(Applications!I1854))="OFFER"),1,0)</f>
        <v/>
      </c>
      <c r="E1854" s="26">
        <f>IF(AND(ISNUMBER(Applications!M1854),OR(N(Applications!O1854)&gt;0,UPPER(TRIM(Applications!I1854))="INTERVIEWING",UPPER(TRIM(Applications!I1854))="OFFER")),Applications!M1854-WEEKDAY(Applications!M1854,3),"")</f>
        <v/>
      </c>
      <c r="F1854" s="26">
        <f>IF(AND(UPPER(TRIM(Applications!I1854))="SKIPPED",ISNUMBER(Applications!A1854)),Applications!A1854-WEEKDAY(Applications!A1854,3),"")</f>
        <v/>
      </c>
      <c r="G1854" s="26">
        <f>IF(AND(UPPER(TRIM(Applications!I1854))="BOOKMARKED",ISNUMBER(Applications!A1854)),Applications!A1854-WEEKDAY(Applications!A1854,3),"")</f>
        <v/>
      </c>
      <c r="H1854" s="26">
        <f>IF(AND(UPPER(TRIM(Applications!I1854))="NOT APPLIED",ISNUMBER(Applications!A1854)),Applications!A1854-WEEKDAY(Applications!A1854,3),"")</f>
        <v/>
      </c>
      <c r="I1854" s="26">
        <f>IF(AND(UPPER(TRIM(Applications!I1854))="REJECTED",ISNUMBER(Applications!M1854)),Applications!M1854-WEEKDAY(Applications!M1854,3),"")</f>
        <v/>
      </c>
      <c r="J1854" s="26">
        <f>IF(AND(UPPER(TRIM(Applications!I1854))="OFFER",ISNUMBER(Applications!M1854)),Applications!M1854-WEEKDAY(Applications!M1854,3),"")</f>
        <v/>
      </c>
      <c r="K1854" s="26">
        <f>IF(TRIM(Applications!J1854)="","",IFERROR(LOOKUP(2,1/ISNUMBER(SEARCH($R$2:$R$25,Applications!J1854)),$S$2:$S$25),""))</f>
        <v/>
      </c>
      <c r="L1854" s="26">
        <f>IF(K1854="","",IF(COUNTIF(K$2:K1854,K1854)=1,COUNTIF(K$2:K$2000,K1854)+(2001-ROW())/100000,""))</f>
        <v/>
      </c>
      <c r="M1854" s="26">
        <f>IF(TRIM(Applications!D1854)="","",TRIM(LEFT(TRIM(Applications!D1854),FIND(",",TRIM(Applications!D1854)&amp;",")-1)))</f>
        <v/>
      </c>
      <c r="N1854" s="26">
        <f>IF(M1854="","",IF(LEN(TRIM(LEFT(TRIM(MID(TRIM(Applications!D1854),FIND(",",TRIM(Applications!D1854)&amp;",")+1,200)),FIND(",",TRIM(MID(TRIM(Applications!D1854),FIND(",",TRIM(Applications!D1854)&amp;",")+1,200))&amp;",")-1)))=2,UPPER(TRIM(LEFT(TRIM(MID(TRIM(Applications!D1854),FIND(",",TRIM(Applications!D1854)&amp;",")+1,200)),FIND(",",TRIM(MID(TRIM(Applications!D1854),FIND(",",TRIM(Applications!D1854)&amp;",")+1,200))&amp;",")-1))),IFERROR(VLOOKUP(LOWER(TRIM(LEFT(TRIM(MID(TRIM(Applications!D1854),FIND(",",TRIM(Applications!D1854)&amp;",")+1,200)),FIND(",",TRIM(MID(TRIM(Applications!D1854),FIND(",",TRIM(Applications!D1854)&amp;",")+1,200))&amp;",")-1))),$U$2:$V$67,2,FALSE),"")))</f>
        <v/>
      </c>
      <c r="O1854" s="26">
        <f>IF(M1854="","",IF(N1854="",M1854,M1854&amp;", "&amp;N1854))</f>
        <v/>
      </c>
      <c r="P1854" s="26">
        <f>IF(O1854="","",IF(COUNTIF(O$2:O1854,O1854)=1,COUNTIF(O$2:O$2000,O1854)+(2001-ROW())/100000,""))</f>
        <v/>
      </c>
    </row>
    <row r="1855">
      <c r="A1855" s="26">
        <f>IF(AND(ISNUMBER(Applications!A1855),ISNUMBER(Applications!M1855),OR(UPPER(TRIM(Applications!I1855))="INTERVIEWING",UPPER(TRIM(Applications!I1855))="REJECTED",UPPER(TRIM(Applications!I1855))="OFFER")),IF(Applications!M1855&gt;=Applications!A1855,Applications!M1855-Applications!A1855,""),"")</f>
        <v/>
      </c>
      <c r="B1855" s="26">
        <f>IF(AND(D1855=1,ISNUMBER(Applications!A1855)),WEEKDAY(Applications!A1855),"")</f>
        <v/>
      </c>
      <c r="C1855" s="27">
        <f>IF(AND(D1855=1,ISNUMBER(Applications!A1855)),Applications!A1855-WEEKDAY(Applications!A1855,3),"")</f>
        <v/>
      </c>
      <c r="D1855" s="26">
        <f>IF(OR(UPPER(TRIM(Applications!I1855))="APPLIED",UPPER(TRIM(Applications!I1855))="INTERVIEWING",UPPER(TRIM(Applications!I1855))="REJECTED",UPPER(TRIM(Applications!I1855))="OFFER"),1,0)</f>
        <v/>
      </c>
      <c r="E1855" s="26">
        <f>IF(AND(ISNUMBER(Applications!M1855),OR(N(Applications!O1855)&gt;0,UPPER(TRIM(Applications!I1855))="INTERVIEWING",UPPER(TRIM(Applications!I1855))="OFFER")),Applications!M1855-WEEKDAY(Applications!M1855,3),"")</f>
        <v/>
      </c>
      <c r="F1855" s="26">
        <f>IF(AND(UPPER(TRIM(Applications!I1855))="SKIPPED",ISNUMBER(Applications!A1855)),Applications!A1855-WEEKDAY(Applications!A1855,3),"")</f>
        <v/>
      </c>
      <c r="G1855" s="26">
        <f>IF(AND(UPPER(TRIM(Applications!I1855))="BOOKMARKED",ISNUMBER(Applications!A1855)),Applications!A1855-WEEKDAY(Applications!A1855,3),"")</f>
        <v/>
      </c>
      <c r="H1855" s="26">
        <f>IF(AND(UPPER(TRIM(Applications!I1855))="NOT APPLIED",ISNUMBER(Applications!A1855)),Applications!A1855-WEEKDAY(Applications!A1855,3),"")</f>
        <v/>
      </c>
      <c r="I1855" s="26">
        <f>IF(AND(UPPER(TRIM(Applications!I1855))="REJECTED",ISNUMBER(Applications!M1855)),Applications!M1855-WEEKDAY(Applications!M1855,3),"")</f>
        <v/>
      </c>
      <c r="J1855" s="26">
        <f>IF(AND(UPPER(TRIM(Applications!I1855))="OFFER",ISNUMBER(Applications!M1855)),Applications!M1855-WEEKDAY(Applications!M1855,3),"")</f>
        <v/>
      </c>
      <c r="K1855" s="26">
        <f>IF(TRIM(Applications!J1855)="","",IFERROR(LOOKUP(2,1/ISNUMBER(SEARCH($R$2:$R$25,Applications!J1855)),$S$2:$S$25),""))</f>
        <v/>
      </c>
      <c r="L1855" s="26">
        <f>IF(K1855="","",IF(COUNTIF(K$2:K1855,K1855)=1,COUNTIF(K$2:K$2000,K1855)+(2001-ROW())/100000,""))</f>
        <v/>
      </c>
      <c r="M1855" s="26">
        <f>IF(TRIM(Applications!D1855)="","",TRIM(LEFT(TRIM(Applications!D1855),FIND(",",TRIM(Applications!D1855)&amp;",")-1)))</f>
        <v/>
      </c>
      <c r="N1855" s="26">
        <f>IF(M1855="","",IF(LEN(TRIM(LEFT(TRIM(MID(TRIM(Applications!D1855),FIND(",",TRIM(Applications!D1855)&amp;",")+1,200)),FIND(",",TRIM(MID(TRIM(Applications!D1855),FIND(",",TRIM(Applications!D1855)&amp;",")+1,200))&amp;",")-1)))=2,UPPER(TRIM(LEFT(TRIM(MID(TRIM(Applications!D1855),FIND(",",TRIM(Applications!D1855)&amp;",")+1,200)),FIND(",",TRIM(MID(TRIM(Applications!D1855),FIND(",",TRIM(Applications!D1855)&amp;",")+1,200))&amp;",")-1))),IFERROR(VLOOKUP(LOWER(TRIM(LEFT(TRIM(MID(TRIM(Applications!D1855),FIND(",",TRIM(Applications!D1855)&amp;",")+1,200)),FIND(",",TRIM(MID(TRIM(Applications!D1855),FIND(",",TRIM(Applications!D1855)&amp;",")+1,200))&amp;",")-1))),$U$2:$V$67,2,FALSE),"")))</f>
        <v/>
      </c>
      <c r="O1855" s="26">
        <f>IF(M1855="","",IF(N1855="",M1855,M1855&amp;", "&amp;N1855))</f>
        <v/>
      </c>
      <c r="P1855" s="26">
        <f>IF(O1855="","",IF(COUNTIF(O$2:O1855,O1855)=1,COUNTIF(O$2:O$2000,O1855)+(2001-ROW())/100000,""))</f>
        <v/>
      </c>
    </row>
    <row r="1856">
      <c r="A1856" s="26">
        <f>IF(AND(ISNUMBER(Applications!A1856),ISNUMBER(Applications!M1856),OR(UPPER(TRIM(Applications!I1856))="INTERVIEWING",UPPER(TRIM(Applications!I1856))="REJECTED",UPPER(TRIM(Applications!I1856))="OFFER")),IF(Applications!M1856&gt;=Applications!A1856,Applications!M1856-Applications!A1856,""),"")</f>
        <v/>
      </c>
      <c r="B1856" s="26">
        <f>IF(AND(D1856=1,ISNUMBER(Applications!A1856)),WEEKDAY(Applications!A1856),"")</f>
        <v/>
      </c>
      <c r="C1856" s="27">
        <f>IF(AND(D1856=1,ISNUMBER(Applications!A1856)),Applications!A1856-WEEKDAY(Applications!A1856,3),"")</f>
        <v/>
      </c>
      <c r="D1856" s="26">
        <f>IF(OR(UPPER(TRIM(Applications!I1856))="APPLIED",UPPER(TRIM(Applications!I1856))="INTERVIEWING",UPPER(TRIM(Applications!I1856))="REJECTED",UPPER(TRIM(Applications!I1856))="OFFER"),1,0)</f>
        <v/>
      </c>
      <c r="E1856" s="26">
        <f>IF(AND(ISNUMBER(Applications!M1856),OR(N(Applications!O1856)&gt;0,UPPER(TRIM(Applications!I1856))="INTERVIEWING",UPPER(TRIM(Applications!I1856))="OFFER")),Applications!M1856-WEEKDAY(Applications!M1856,3),"")</f>
        <v/>
      </c>
      <c r="F1856" s="26">
        <f>IF(AND(UPPER(TRIM(Applications!I1856))="SKIPPED",ISNUMBER(Applications!A1856)),Applications!A1856-WEEKDAY(Applications!A1856,3),"")</f>
        <v/>
      </c>
      <c r="G1856" s="26">
        <f>IF(AND(UPPER(TRIM(Applications!I1856))="BOOKMARKED",ISNUMBER(Applications!A1856)),Applications!A1856-WEEKDAY(Applications!A1856,3),"")</f>
        <v/>
      </c>
      <c r="H1856" s="26">
        <f>IF(AND(UPPER(TRIM(Applications!I1856))="NOT APPLIED",ISNUMBER(Applications!A1856)),Applications!A1856-WEEKDAY(Applications!A1856,3),"")</f>
        <v/>
      </c>
      <c r="I1856" s="26">
        <f>IF(AND(UPPER(TRIM(Applications!I1856))="REJECTED",ISNUMBER(Applications!M1856)),Applications!M1856-WEEKDAY(Applications!M1856,3),"")</f>
        <v/>
      </c>
      <c r="J1856" s="26">
        <f>IF(AND(UPPER(TRIM(Applications!I1856))="OFFER",ISNUMBER(Applications!M1856)),Applications!M1856-WEEKDAY(Applications!M1856,3),"")</f>
        <v/>
      </c>
      <c r="K1856" s="26">
        <f>IF(TRIM(Applications!J1856)="","",IFERROR(LOOKUP(2,1/ISNUMBER(SEARCH($R$2:$R$25,Applications!J1856)),$S$2:$S$25),""))</f>
        <v/>
      </c>
      <c r="L1856" s="26">
        <f>IF(K1856="","",IF(COUNTIF(K$2:K1856,K1856)=1,COUNTIF(K$2:K$2000,K1856)+(2001-ROW())/100000,""))</f>
        <v/>
      </c>
      <c r="M1856" s="26">
        <f>IF(TRIM(Applications!D1856)="","",TRIM(LEFT(TRIM(Applications!D1856),FIND(",",TRIM(Applications!D1856)&amp;",")-1)))</f>
        <v/>
      </c>
      <c r="N1856" s="26">
        <f>IF(M1856="","",IF(LEN(TRIM(LEFT(TRIM(MID(TRIM(Applications!D1856),FIND(",",TRIM(Applications!D1856)&amp;",")+1,200)),FIND(",",TRIM(MID(TRIM(Applications!D1856),FIND(",",TRIM(Applications!D1856)&amp;",")+1,200))&amp;",")-1)))=2,UPPER(TRIM(LEFT(TRIM(MID(TRIM(Applications!D1856),FIND(",",TRIM(Applications!D1856)&amp;",")+1,200)),FIND(",",TRIM(MID(TRIM(Applications!D1856),FIND(",",TRIM(Applications!D1856)&amp;",")+1,200))&amp;",")-1))),IFERROR(VLOOKUP(LOWER(TRIM(LEFT(TRIM(MID(TRIM(Applications!D1856),FIND(",",TRIM(Applications!D1856)&amp;",")+1,200)),FIND(",",TRIM(MID(TRIM(Applications!D1856),FIND(",",TRIM(Applications!D1856)&amp;",")+1,200))&amp;",")-1))),$U$2:$V$67,2,FALSE),"")))</f>
        <v/>
      </c>
      <c r="O1856" s="26">
        <f>IF(M1856="","",IF(N1856="",M1856,M1856&amp;", "&amp;N1856))</f>
        <v/>
      </c>
      <c r="P1856" s="26">
        <f>IF(O1856="","",IF(COUNTIF(O$2:O1856,O1856)=1,COUNTIF(O$2:O$2000,O1856)+(2001-ROW())/100000,""))</f>
        <v/>
      </c>
    </row>
    <row r="1857">
      <c r="A1857" s="26">
        <f>IF(AND(ISNUMBER(Applications!A1857),ISNUMBER(Applications!M1857),OR(UPPER(TRIM(Applications!I1857))="INTERVIEWING",UPPER(TRIM(Applications!I1857))="REJECTED",UPPER(TRIM(Applications!I1857))="OFFER")),IF(Applications!M1857&gt;=Applications!A1857,Applications!M1857-Applications!A1857,""),"")</f>
        <v/>
      </c>
      <c r="B1857" s="26">
        <f>IF(AND(D1857=1,ISNUMBER(Applications!A1857)),WEEKDAY(Applications!A1857),"")</f>
        <v/>
      </c>
      <c r="C1857" s="27">
        <f>IF(AND(D1857=1,ISNUMBER(Applications!A1857)),Applications!A1857-WEEKDAY(Applications!A1857,3),"")</f>
        <v/>
      </c>
      <c r="D1857" s="26">
        <f>IF(OR(UPPER(TRIM(Applications!I1857))="APPLIED",UPPER(TRIM(Applications!I1857))="INTERVIEWING",UPPER(TRIM(Applications!I1857))="REJECTED",UPPER(TRIM(Applications!I1857))="OFFER"),1,0)</f>
        <v/>
      </c>
      <c r="E1857" s="26">
        <f>IF(AND(ISNUMBER(Applications!M1857),OR(N(Applications!O1857)&gt;0,UPPER(TRIM(Applications!I1857))="INTERVIEWING",UPPER(TRIM(Applications!I1857))="OFFER")),Applications!M1857-WEEKDAY(Applications!M1857,3),"")</f>
        <v/>
      </c>
      <c r="F1857" s="26">
        <f>IF(AND(UPPER(TRIM(Applications!I1857))="SKIPPED",ISNUMBER(Applications!A1857)),Applications!A1857-WEEKDAY(Applications!A1857,3),"")</f>
        <v/>
      </c>
      <c r="G1857" s="26">
        <f>IF(AND(UPPER(TRIM(Applications!I1857))="BOOKMARKED",ISNUMBER(Applications!A1857)),Applications!A1857-WEEKDAY(Applications!A1857,3),"")</f>
        <v/>
      </c>
      <c r="H1857" s="26">
        <f>IF(AND(UPPER(TRIM(Applications!I1857))="NOT APPLIED",ISNUMBER(Applications!A1857)),Applications!A1857-WEEKDAY(Applications!A1857,3),"")</f>
        <v/>
      </c>
      <c r="I1857" s="26">
        <f>IF(AND(UPPER(TRIM(Applications!I1857))="REJECTED",ISNUMBER(Applications!M1857)),Applications!M1857-WEEKDAY(Applications!M1857,3),"")</f>
        <v/>
      </c>
      <c r="J1857" s="26">
        <f>IF(AND(UPPER(TRIM(Applications!I1857))="OFFER",ISNUMBER(Applications!M1857)),Applications!M1857-WEEKDAY(Applications!M1857,3),"")</f>
        <v/>
      </c>
      <c r="K1857" s="26">
        <f>IF(TRIM(Applications!J1857)="","",IFERROR(LOOKUP(2,1/ISNUMBER(SEARCH($R$2:$R$25,Applications!J1857)),$S$2:$S$25),""))</f>
        <v/>
      </c>
      <c r="L1857" s="26">
        <f>IF(K1857="","",IF(COUNTIF(K$2:K1857,K1857)=1,COUNTIF(K$2:K$2000,K1857)+(2001-ROW())/100000,""))</f>
        <v/>
      </c>
      <c r="M1857" s="26">
        <f>IF(TRIM(Applications!D1857)="","",TRIM(LEFT(TRIM(Applications!D1857),FIND(",",TRIM(Applications!D1857)&amp;",")-1)))</f>
        <v/>
      </c>
      <c r="N1857" s="26">
        <f>IF(M1857="","",IF(LEN(TRIM(LEFT(TRIM(MID(TRIM(Applications!D1857),FIND(",",TRIM(Applications!D1857)&amp;",")+1,200)),FIND(",",TRIM(MID(TRIM(Applications!D1857),FIND(",",TRIM(Applications!D1857)&amp;",")+1,200))&amp;",")-1)))=2,UPPER(TRIM(LEFT(TRIM(MID(TRIM(Applications!D1857),FIND(",",TRIM(Applications!D1857)&amp;",")+1,200)),FIND(",",TRIM(MID(TRIM(Applications!D1857),FIND(",",TRIM(Applications!D1857)&amp;",")+1,200))&amp;",")-1))),IFERROR(VLOOKUP(LOWER(TRIM(LEFT(TRIM(MID(TRIM(Applications!D1857),FIND(",",TRIM(Applications!D1857)&amp;",")+1,200)),FIND(",",TRIM(MID(TRIM(Applications!D1857),FIND(",",TRIM(Applications!D1857)&amp;",")+1,200))&amp;",")-1))),$U$2:$V$67,2,FALSE),"")))</f>
        <v/>
      </c>
      <c r="O1857" s="26">
        <f>IF(M1857="","",IF(N1857="",M1857,M1857&amp;", "&amp;N1857))</f>
        <v/>
      </c>
      <c r="P1857" s="26">
        <f>IF(O1857="","",IF(COUNTIF(O$2:O1857,O1857)=1,COUNTIF(O$2:O$2000,O1857)+(2001-ROW())/100000,""))</f>
        <v/>
      </c>
    </row>
    <row r="1858">
      <c r="A1858" s="26">
        <f>IF(AND(ISNUMBER(Applications!A1858),ISNUMBER(Applications!M1858),OR(UPPER(TRIM(Applications!I1858))="INTERVIEWING",UPPER(TRIM(Applications!I1858))="REJECTED",UPPER(TRIM(Applications!I1858))="OFFER")),IF(Applications!M1858&gt;=Applications!A1858,Applications!M1858-Applications!A1858,""),"")</f>
        <v/>
      </c>
      <c r="B1858" s="26">
        <f>IF(AND(D1858=1,ISNUMBER(Applications!A1858)),WEEKDAY(Applications!A1858),"")</f>
        <v/>
      </c>
      <c r="C1858" s="27">
        <f>IF(AND(D1858=1,ISNUMBER(Applications!A1858)),Applications!A1858-WEEKDAY(Applications!A1858,3),"")</f>
        <v/>
      </c>
      <c r="D1858" s="26">
        <f>IF(OR(UPPER(TRIM(Applications!I1858))="APPLIED",UPPER(TRIM(Applications!I1858))="INTERVIEWING",UPPER(TRIM(Applications!I1858))="REJECTED",UPPER(TRIM(Applications!I1858))="OFFER"),1,0)</f>
        <v/>
      </c>
      <c r="E1858" s="26">
        <f>IF(AND(ISNUMBER(Applications!M1858),OR(N(Applications!O1858)&gt;0,UPPER(TRIM(Applications!I1858))="INTERVIEWING",UPPER(TRIM(Applications!I1858))="OFFER")),Applications!M1858-WEEKDAY(Applications!M1858,3),"")</f>
        <v/>
      </c>
      <c r="F1858" s="26">
        <f>IF(AND(UPPER(TRIM(Applications!I1858))="SKIPPED",ISNUMBER(Applications!A1858)),Applications!A1858-WEEKDAY(Applications!A1858,3),"")</f>
        <v/>
      </c>
      <c r="G1858" s="26">
        <f>IF(AND(UPPER(TRIM(Applications!I1858))="BOOKMARKED",ISNUMBER(Applications!A1858)),Applications!A1858-WEEKDAY(Applications!A1858,3),"")</f>
        <v/>
      </c>
      <c r="H1858" s="26">
        <f>IF(AND(UPPER(TRIM(Applications!I1858))="NOT APPLIED",ISNUMBER(Applications!A1858)),Applications!A1858-WEEKDAY(Applications!A1858,3),"")</f>
        <v/>
      </c>
      <c r="I1858" s="26">
        <f>IF(AND(UPPER(TRIM(Applications!I1858))="REJECTED",ISNUMBER(Applications!M1858)),Applications!M1858-WEEKDAY(Applications!M1858,3),"")</f>
        <v/>
      </c>
      <c r="J1858" s="26">
        <f>IF(AND(UPPER(TRIM(Applications!I1858))="OFFER",ISNUMBER(Applications!M1858)),Applications!M1858-WEEKDAY(Applications!M1858,3),"")</f>
        <v/>
      </c>
      <c r="K1858" s="26">
        <f>IF(TRIM(Applications!J1858)="","",IFERROR(LOOKUP(2,1/ISNUMBER(SEARCH($R$2:$R$25,Applications!J1858)),$S$2:$S$25),""))</f>
        <v/>
      </c>
      <c r="L1858" s="26">
        <f>IF(K1858="","",IF(COUNTIF(K$2:K1858,K1858)=1,COUNTIF(K$2:K$2000,K1858)+(2001-ROW())/100000,""))</f>
        <v/>
      </c>
      <c r="M1858" s="26">
        <f>IF(TRIM(Applications!D1858)="","",TRIM(LEFT(TRIM(Applications!D1858),FIND(",",TRIM(Applications!D1858)&amp;",")-1)))</f>
        <v/>
      </c>
      <c r="N1858" s="26">
        <f>IF(M1858="","",IF(LEN(TRIM(LEFT(TRIM(MID(TRIM(Applications!D1858),FIND(",",TRIM(Applications!D1858)&amp;",")+1,200)),FIND(",",TRIM(MID(TRIM(Applications!D1858),FIND(",",TRIM(Applications!D1858)&amp;",")+1,200))&amp;",")-1)))=2,UPPER(TRIM(LEFT(TRIM(MID(TRIM(Applications!D1858),FIND(",",TRIM(Applications!D1858)&amp;",")+1,200)),FIND(",",TRIM(MID(TRIM(Applications!D1858),FIND(",",TRIM(Applications!D1858)&amp;",")+1,200))&amp;",")-1))),IFERROR(VLOOKUP(LOWER(TRIM(LEFT(TRIM(MID(TRIM(Applications!D1858),FIND(",",TRIM(Applications!D1858)&amp;",")+1,200)),FIND(",",TRIM(MID(TRIM(Applications!D1858),FIND(",",TRIM(Applications!D1858)&amp;",")+1,200))&amp;",")-1))),$U$2:$V$67,2,FALSE),"")))</f>
        <v/>
      </c>
      <c r="O1858" s="26">
        <f>IF(M1858="","",IF(N1858="",M1858,M1858&amp;", "&amp;N1858))</f>
        <v/>
      </c>
      <c r="P1858" s="26">
        <f>IF(O1858="","",IF(COUNTIF(O$2:O1858,O1858)=1,COUNTIF(O$2:O$2000,O1858)+(2001-ROW())/100000,""))</f>
        <v/>
      </c>
    </row>
    <row r="1859">
      <c r="A1859" s="26">
        <f>IF(AND(ISNUMBER(Applications!A1859),ISNUMBER(Applications!M1859),OR(UPPER(TRIM(Applications!I1859))="INTERVIEWING",UPPER(TRIM(Applications!I1859))="REJECTED",UPPER(TRIM(Applications!I1859))="OFFER")),IF(Applications!M1859&gt;=Applications!A1859,Applications!M1859-Applications!A1859,""),"")</f>
        <v/>
      </c>
      <c r="B1859" s="26">
        <f>IF(AND(D1859=1,ISNUMBER(Applications!A1859)),WEEKDAY(Applications!A1859),"")</f>
        <v/>
      </c>
      <c r="C1859" s="27">
        <f>IF(AND(D1859=1,ISNUMBER(Applications!A1859)),Applications!A1859-WEEKDAY(Applications!A1859,3),"")</f>
        <v/>
      </c>
      <c r="D1859" s="26">
        <f>IF(OR(UPPER(TRIM(Applications!I1859))="APPLIED",UPPER(TRIM(Applications!I1859))="INTERVIEWING",UPPER(TRIM(Applications!I1859))="REJECTED",UPPER(TRIM(Applications!I1859))="OFFER"),1,0)</f>
        <v/>
      </c>
      <c r="E1859" s="26">
        <f>IF(AND(ISNUMBER(Applications!M1859),OR(N(Applications!O1859)&gt;0,UPPER(TRIM(Applications!I1859))="INTERVIEWING",UPPER(TRIM(Applications!I1859))="OFFER")),Applications!M1859-WEEKDAY(Applications!M1859,3),"")</f>
        <v/>
      </c>
      <c r="F1859" s="26">
        <f>IF(AND(UPPER(TRIM(Applications!I1859))="SKIPPED",ISNUMBER(Applications!A1859)),Applications!A1859-WEEKDAY(Applications!A1859,3),"")</f>
        <v/>
      </c>
      <c r="G1859" s="26">
        <f>IF(AND(UPPER(TRIM(Applications!I1859))="BOOKMARKED",ISNUMBER(Applications!A1859)),Applications!A1859-WEEKDAY(Applications!A1859,3),"")</f>
        <v/>
      </c>
      <c r="H1859" s="26">
        <f>IF(AND(UPPER(TRIM(Applications!I1859))="NOT APPLIED",ISNUMBER(Applications!A1859)),Applications!A1859-WEEKDAY(Applications!A1859,3),"")</f>
        <v/>
      </c>
      <c r="I1859" s="26">
        <f>IF(AND(UPPER(TRIM(Applications!I1859))="REJECTED",ISNUMBER(Applications!M1859)),Applications!M1859-WEEKDAY(Applications!M1859,3),"")</f>
        <v/>
      </c>
      <c r="J1859" s="26">
        <f>IF(AND(UPPER(TRIM(Applications!I1859))="OFFER",ISNUMBER(Applications!M1859)),Applications!M1859-WEEKDAY(Applications!M1859,3),"")</f>
        <v/>
      </c>
      <c r="K1859" s="26">
        <f>IF(TRIM(Applications!J1859)="","",IFERROR(LOOKUP(2,1/ISNUMBER(SEARCH($R$2:$R$25,Applications!J1859)),$S$2:$S$25),""))</f>
        <v/>
      </c>
      <c r="L1859" s="26">
        <f>IF(K1859="","",IF(COUNTIF(K$2:K1859,K1859)=1,COUNTIF(K$2:K$2000,K1859)+(2001-ROW())/100000,""))</f>
        <v/>
      </c>
      <c r="M1859" s="26">
        <f>IF(TRIM(Applications!D1859)="","",TRIM(LEFT(TRIM(Applications!D1859),FIND(",",TRIM(Applications!D1859)&amp;",")-1)))</f>
        <v/>
      </c>
      <c r="N1859" s="26">
        <f>IF(M1859="","",IF(LEN(TRIM(LEFT(TRIM(MID(TRIM(Applications!D1859),FIND(",",TRIM(Applications!D1859)&amp;",")+1,200)),FIND(",",TRIM(MID(TRIM(Applications!D1859),FIND(",",TRIM(Applications!D1859)&amp;",")+1,200))&amp;",")-1)))=2,UPPER(TRIM(LEFT(TRIM(MID(TRIM(Applications!D1859),FIND(",",TRIM(Applications!D1859)&amp;",")+1,200)),FIND(",",TRIM(MID(TRIM(Applications!D1859),FIND(",",TRIM(Applications!D1859)&amp;",")+1,200))&amp;",")-1))),IFERROR(VLOOKUP(LOWER(TRIM(LEFT(TRIM(MID(TRIM(Applications!D1859),FIND(",",TRIM(Applications!D1859)&amp;",")+1,200)),FIND(",",TRIM(MID(TRIM(Applications!D1859),FIND(",",TRIM(Applications!D1859)&amp;",")+1,200))&amp;",")-1))),$U$2:$V$67,2,FALSE),"")))</f>
        <v/>
      </c>
      <c r="O1859" s="26">
        <f>IF(M1859="","",IF(N1859="",M1859,M1859&amp;", "&amp;N1859))</f>
        <v/>
      </c>
      <c r="P1859" s="26">
        <f>IF(O1859="","",IF(COUNTIF(O$2:O1859,O1859)=1,COUNTIF(O$2:O$2000,O1859)+(2001-ROW())/100000,""))</f>
        <v/>
      </c>
    </row>
    <row r="1860">
      <c r="A1860" s="26">
        <f>IF(AND(ISNUMBER(Applications!A1860),ISNUMBER(Applications!M1860),OR(UPPER(TRIM(Applications!I1860))="INTERVIEWING",UPPER(TRIM(Applications!I1860))="REJECTED",UPPER(TRIM(Applications!I1860))="OFFER")),IF(Applications!M1860&gt;=Applications!A1860,Applications!M1860-Applications!A1860,""),"")</f>
        <v/>
      </c>
      <c r="B1860" s="26">
        <f>IF(AND(D1860=1,ISNUMBER(Applications!A1860)),WEEKDAY(Applications!A1860),"")</f>
        <v/>
      </c>
      <c r="C1860" s="27">
        <f>IF(AND(D1860=1,ISNUMBER(Applications!A1860)),Applications!A1860-WEEKDAY(Applications!A1860,3),"")</f>
        <v/>
      </c>
      <c r="D1860" s="26">
        <f>IF(OR(UPPER(TRIM(Applications!I1860))="APPLIED",UPPER(TRIM(Applications!I1860))="INTERVIEWING",UPPER(TRIM(Applications!I1860))="REJECTED",UPPER(TRIM(Applications!I1860))="OFFER"),1,0)</f>
        <v/>
      </c>
      <c r="E1860" s="26">
        <f>IF(AND(ISNUMBER(Applications!M1860),OR(N(Applications!O1860)&gt;0,UPPER(TRIM(Applications!I1860))="INTERVIEWING",UPPER(TRIM(Applications!I1860))="OFFER")),Applications!M1860-WEEKDAY(Applications!M1860,3),"")</f>
        <v/>
      </c>
      <c r="F1860" s="26">
        <f>IF(AND(UPPER(TRIM(Applications!I1860))="SKIPPED",ISNUMBER(Applications!A1860)),Applications!A1860-WEEKDAY(Applications!A1860,3),"")</f>
        <v/>
      </c>
      <c r="G1860" s="26">
        <f>IF(AND(UPPER(TRIM(Applications!I1860))="BOOKMARKED",ISNUMBER(Applications!A1860)),Applications!A1860-WEEKDAY(Applications!A1860,3),"")</f>
        <v/>
      </c>
      <c r="H1860" s="26">
        <f>IF(AND(UPPER(TRIM(Applications!I1860))="NOT APPLIED",ISNUMBER(Applications!A1860)),Applications!A1860-WEEKDAY(Applications!A1860,3),"")</f>
        <v/>
      </c>
      <c r="I1860" s="26">
        <f>IF(AND(UPPER(TRIM(Applications!I1860))="REJECTED",ISNUMBER(Applications!M1860)),Applications!M1860-WEEKDAY(Applications!M1860,3),"")</f>
        <v/>
      </c>
      <c r="J1860" s="26">
        <f>IF(AND(UPPER(TRIM(Applications!I1860))="OFFER",ISNUMBER(Applications!M1860)),Applications!M1860-WEEKDAY(Applications!M1860,3),"")</f>
        <v/>
      </c>
      <c r="K1860" s="26">
        <f>IF(TRIM(Applications!J1860)="","",IFERROR(LOOKUP(2,1/ISNUMBER(SEARCH($R$2:$R$25,Applications!J1860)),$S$2:$S$25),""))</f>
        <v/>
      </c>
      <c r="L1860" s="26">
        <f>IF(K1860="","",IF(COUNTIF(K$2:K1860,K1860)=1,COUNTIF(K$2:K$2000,K1860)+(2001-ROW())/100000,""))</f>
        <v/>
      </c>
      <c r="M1860" s="26">
        <f>IF(TRIM(Applications!D1860)="","",TRIM(LEFT(TRIM(Applications!D1860),FIND(",",TRIM(Applications!D1860)&amp;",")-1)))</f>
        <v/>
      </c>
      <c r="N1860" s="26">
        <f>IF(M1860="","",IF(LEN(TRIM(LEFT(TRIM(MID(TRIM(Applications!D1860),FIND(",",TRIM(Applications!D1860)&amp;",")+1,200)),FIND(",",TRIM(MID(TRIM(Applications!D1860),FIND(",",TRIM(Applications!D1860)&amp;",")+1,200))&amp;",")-1)))=2,UPPER(TRIM(LEFT(TRIM(MID(TRIM(Applications!D1860),FIND(",",TRIM(Applications!D1860)&amp;",")+1,200)),FIND(",",TRIM(MID(TRIM(Applications!D1860),FIND(",",TRIM(Applications!D1860)&amp;",")+1,200))&amp;",")-1))),IFERROR(VLOOKUP(LOWER(TRIM(LEFT(TRIM(MID(TRIM(Applications!D1860),FIND(",",TRIM(Applications!D1860)&amp;",")+1,200)),FIND(",",TRIM(MID(TRIM(Applications!D1860),FIND(",",TRIM(Applications!D1860)&amp;",")+1,200))&amp;",")-1))),$U$2:$V$67,2,FALSE),"")))</f>
        <v/>
      </c>
      <c r="O1860" s="26">
        <f>IF(M1860="","",IF(N1860="",M1860,M1860&amp;", "&amp;N1860))</f>
        <v/>
      </c>
      <c r="P1860" s="26">
        <f>IF(O1860="","",IF(COUNTIF(O$2:O1860,O1860)=1,COUNTIF(O$2:O$2000,O1860)+(2001-ROW())/100000,""))</f>
        <v/>
      </c>
    </row>
    <row r="1861">
      <c r="A1861" s="26">
        <f>IF(AND(ISNUMBER(Applications!A1861),ISNUMBER(Applications!M1861),OR(UPPER(TRIM(Applications!I1861))="INTERVIEWING",UPPER(TRIM(Applications!I1861))="REJECTED",UPPER(TRIM(Applications!I1861))="OFFER")),IF(Applications!M1861&gt;=Applications!A1861,Applications!M1861-Applications!A1861,""),"")</f>
        <v/>
      </c>
      <c r="B1861" s="26">
        <f>IF(AND(D1861=1,ISNUMBER(Applications!A1861)),WEEKDAY(Applications!A1861),"")</f>
        <v/>
      </c>
      <c r="C1861" s="27">
        <f>IF(AND(D1861=1,ISNUMBER(Applications!A1861)),Applications!A1861-WEEKDAY(Applications!A1861,3),"")</f>
        <v/>
      </c>
      <c r="D1861" s="26">
        <f>IF(OR(UPPER(TRIM(Applications!I1861))="APPLIED",UPPER(TRIM(Applications!I1861))="INTERVIEWING",UPPER(TRIM(Applications!I1861))="REJECTED",UPPER(TRIM(Applications!I1861))="OFFER"),1,0)</f>
        <v/>
      </c>
      <c r="E1861" s="26">
        <f>IF(AND(ISNUMBER(Applications!M1861),OR(N(Applications!O1861)&gt;0,UPPER(TRIM(Applications!I1861))="INTERVIEWING",UPPER(TRIM(Applications!I1861))="OFFER")),Applications!M1861-WEEKDAY(Applications!M1861,3),"")</f>
        <v/>
      </c>
      <c r="F1861" s="26">
        <f>IF(AND(UPPER(TRIM(Applications!I1861))="SKIPPED",ISNUMBER(Applications!A1861)),Applications!A1861-WEEKDAY(Applications!A1861,3),"")</f>
        <v/>
      </c>
      <c r="G1861" s="26">
        <f>IF(AND(UPPER(TRIM(Applications!I1861))="BOOKMARKED",ISNUMBER(Applications!A1861)),Applications!A1861-WEEKDAY(Applications!A1861,3),"")</f>
        <v/>
      </c>
      <c r="H1861" s="26">
        <f>IF(AND(UPPER(TRIM(Applications!I1861))="NOT APPLIED",ISNUMBER(Applications!A1861)),Applications!A1861-WEEKDAY(Applications!A1861,3),"")</f>
        <v/>
      </c>
      <c r="I1861" s="26">
        <f>IF(AND(UPPER(TRIM(Applications!I1861))="REJECTED",ISNUMBER(Applications!M1861)),Applications!M1861-WEEKDAY(Applications!M1861,3),"")</f>
        <v/>
      </c>
      <c r="J1861" s="26">
        <f>IF(AND(UPPER(TRIM(Applications!I1861))="OFFER",ISNUMBER(Applications!M1861)),Applications!M1861-WEEKDAY(Applications!M1861,3),"")</f>
        <v/>
      </c>
      <c r="K1861" s="26">
        <f>IF(TRIM(Applications!J1861)="","",IFERROR(LOOKUP(2,1/ISNUMBER(SEARCH($R$2:$R$25,Applications!J1861)),$S$2:$S$25),""))</f>
        <v/>
      </c>
      <c r="L1861" s="26">
        <f>IF(K1861="","",IF(COUNTIF(K$2:K1861,K1861)=1,COUNTIF(K$2:K$2000,K1861)+(2001-ROW())/100000,""))</f>
        <v/>
      </c>
      <c r="M1861" s="26">
        <f>IF(TRIM(Applications!D1861)="","",TRIM(LEFT(TRIM(Applications!D1861),FIND(",",TRIM(Applications!D1861)&amp;",")-1)))</f>
        <v/>
      </c>
      <c r="N1861" s="26">
        <f>IF(M1861="","",IF(LEN(TRIM(LEFT(TRIM(MID(TRIM(Applications!D1861),FIND(",",TRIM(Applications!D1861)&amp;",")+1,200)),FIND(",",TRIM(MID(TRIM(Applications!D1861),FIND(",",TRIM(Applications!D1861)&amp;",")+1,200))&amp;",")-1)))=2,UPPER(TRIM(LEFT(TRIM(MID(TRIM(Applications!D1861),FIND(",",TRIM(Applications!D1861)&amp;",")+1,200)),FIND(",",TRIM(MID(TRIM(Applications!D1861),FIND(",",TRIM(Applications!D1861)&amp;",")+1,200))&amp;",")-1))),IFERROR(VLOOKUP(LOWER(TRIM(LEFT(TRIM(MID(TRIM(Applications!D1861),FIND(",",TRIM(Applications!D1861)&amp;",")+1,200)),FIND(",",TRIM(MID(TRIM(Applications!D1861),FIND(",",TRIM(Applications!D1861)&amp;",")+1,200))&amp;",")-1))),$U$2:$V$67,2,FALSE),"")))</f>
        <v/>
      </c>
      <c r="O1861" s="26">
        <f>IF(M1861="","",IF(N1861="",M1861,M1861&amp;", "&amp;N1861))</f>
        <v/>
      </c>
      <c r="P1861" s="26">
        <f>IF(O1861="","",IF(COUNTIF(O$2:O1861,O1861)=1,COUNTIF(O$2:O$2000,O1861)+(2001-ROW())/100000,""))</f>
        <v/>
      </c>
    </row>
    <row r="1862">
      <c r="A1862" s="26">
        <f>IF(AND(ISNUMBER(Applications!A1862),ISNUMBER(Applications!M1862),OR(UPPER(TRIM(Applications!I1862))="INTERVIEWING",UPPER(TRIM(Applications!I1862))="REJECTED",UPPER(TRIM(Applications!I1862))="OFFER")),IF(Applications!M1862&gt;=Applications!A1862,Applications!M1862-Applications!A1862,""),"")</f>
        <v/>
      </c>
      <c r="B1862" s="26">
        <f>IF(AND(D1862=1,ISNUMBER(Applications!A1862)),WEEKDAY(Applications!A1862),"")</f>
        <v/>
      </c>
      <c r="C1862" s="27">
        <f>IF(AND(D1862=1,ISNUMBER(Applications!A1862)),Applications!A1862-WEEKDAY(Applications!A1862,3),"")</f>
        <v/>
      </c>
      <c r="D1862" s="26">
        <f>IF(OR(UPPER(TRIM(Applications!I1862))="APPLIED",UPPER(TRIM(Applications!I1862))="INTERVIEWING",UPPER(TRIM(Applications!I1862))="REJECTED",UPPER(TRIM(Applications!I1862))="OFFER"),1,0)</f>
        <v/>
      </c>
      <c r="E1862" s="26">
        <f>IF(AND(ISNUMBER(Applications!M1862),OR(N(Applications!O1862)&gt;0,UPPER(TRIM(Applications!I1862))="INTERVIEWING",UPPER(TRIM(Applications!I1862))="OFFER")),Applications!M1862-WEEKDAY(Applications!M1862,3),"")</f>
        <v/>
      </c>
      <c r="F1862" s="26">
        <f>IF(AND(UPPER(TRIM(Applications!I1862))="SKIPPED",ISNUMBER(Applications!A1862)),Applications!A1862-WEEKDAY(Applications!A1862,3),"")</f>
        <v/>
      </c>
      <c r="G1862" s="26">
        <f>IF(AND(UPPER(TRIM(Applications!I1862))="BOOKMARKED",ISNUMBER(Applications!A1862)),Applications!A1862-WEEKDAY(Applications!A1862,3),"")</f>
        <v/>
      </c>
      <c r="H1862" s="26">
        <f>IF(AND(UPPER(TRIM(Applications!I1862))="NOT APPLIED",ISNUMBER(Applications!A1862)),Applications!A1862-WEEKDAY(Applications!A1862,3),"")</f>
        <v/>
      </c>
      <c r="I1862" s="26">
        <f>IF(AND(UPPER(TRIM(Applications!I1862))="REJECTED",ISNUMBER(Applications!M1862)),Applications!M1862-WEEKDAY(Applications!M1862,3),"")</f>
        <v/>
      </c>
      <c r="J1862" s="26">
        <f>IF(AND(UPPER(TRIM(Applications!I1862))="OFFER",ISNUMBER(Applications!M1862)),Applications!M1862-WEEKDAY(Applications!M1862,3),"")</f>
        <v/>
      </c>
      <c r="K1862" s="26">
        <f>IF(TRIM(Applications!J1862)="","",IFERROR(LOOKUP(2,1/ISNUMBER(SEARCH($R$2:$R$25,Applications!J1862)),$S$2:$S$25),""))</f>
        <v/>
      </c>
      <c r="L1862" s="26">
        <f>IF(K1862="","",IF(COUNTIF(K$2:K1862,K1862)=1,COUNTIF(K$2:K$2000,K1862)+(2001-ROW())/100000,""))</f>
        <v/>
      </c>
      <c r="M1862" s="26">
        <f>IF(TRIM(Applications!D1862)="","",TRIM(LEFT(TRIM(Applications!D1862),FIND(",",TRIM(Applications!D1862)&amp;",")-1)))</f>
        <v/>
      </c>
      <c r="N1862" s="26">
        <f>IF(M1862="","",IF(LEN(TRIM(LEFT(TRIM(MID(TRIM(Applications!D1862),FIND(",",TRIM(Applications!D1862)&amp;",")+1,200)),FIND(",",TRIM(MID(TRIM(Applications!D1862),FIND(",",TRIM(Applications!D1862)&amp;",")+1,200))&amp;",")-1)))=2,UPPER(TRIM(LEFT(TRIM(MID(TRIM(Applications!D1862),FIND(",",TRIM(Applications!D1862)&amp;",")+1,200)),FIND(",",TRIM(MID(TRIM(Applications!D1862),FIND(",",TRIM(Applications!D1862)&amp;",")+1,200))&amp;",")-1))),IFERROR(VLOOKUP(LOWER(TRIM(LEFT(TRIM(MID(TRIM(Applications!D1862),FIND(",",TRIM(Applications!D1862)&amp;",")+1,200)),FIND(",",TRIM(MID(TRIM(Applications!D1862),FIND(",",TRIM(Applications!D1862)&amp;",")+1,200))&amp;",")-1))),$U$2:$V$67,2,FALSE),"")))</f>
        <v/>
      </c>
      <c r="O1862" s="26">
        <f>IF(M1862="","",IF(N1862="",M1862,M1862&amp;", "&amp;N1862))</f>
        <v/>
      </c>
      <c r="P1862" s="26">
        <f>IF(O1862="","",IF(COUNTIF(O$2:O1862,O1862)=1,COUNTIF(O$2:O$2000,O1862)+(2001-ROW())/100000,""))</f>
        <v/>
      </c>
    </row>
    <row r="1863">
      <c r="A1863" s="26">
        <f>IF(AND(ISNUMBER(Applications!A1863),ISNUMBER(Applications!M1863),OR(UPPER(TRIM(Applications!I1863))="INTERVIEWING",UPPER(TRIM(Applications!I1863))="REJECTED",UPPER(TRIM(Applications!I1863))="OFFER")),IF(Applications!M1863&gt;=Applications!A1863,Applications!M1863-Applications!A1863,""),"")</f>
        <v/>
      </c>
      <c r="B1863" s="26">
        <f>IF(AND(D1863=1,ISNUMBER(Applications!A1863)),WEEKDAY(Applications!A1863),"")</f>
        <v/>
      </c>
      <c r="C1863" s="27">
        <f>IF(AND(D1863=1,ISNUMBER(Applications!A1863)),Applications!A1863-WEEKDAY(Applications!A1863,3),"")</f>
        <v/>
      </c>
      <c r="D1863" s="26">
        <f>IF(OR(UPPER(TRIM(Applications!I1863))="APPLIED",UPPER(TRIM(Applications!I1863))="INTERVIEWING",UPPER(TRIM(Applications!I1863))="REJECTED",UPPER(TRIM(Applications!I1863))="OFFER"),1,0)</f>
        <v/>
      </c>
      <c r="E1863" s="26">
        <f>IF(AND(ISNUMBER(Applications!M1863),OR(N(Applications!O1863)&gt;0,UPPER(TRIM(Applications!I1863))="INTERVIEWING",UPPER(TRIM(Applications!I1863))="OFFER")),Applications!M1863-WEEKDAY(Applications!M1863,3),"")</f>
        <v/>
      </c>
      <c r="F1863" s="26">
        <f>IF(AND(UPPER(TRIM(Applications!I1863))="SKIPPED",ISNUMBER(Applications!A1863)),Applications!A1863-WEEKDAY(Applications!A1863,3),"")</f>
        <v/>
      </c>
      <c r="G1863" s="26">
        <f>IF(AND(UPPER(TRIM(Applications!I1863))="BOOKMARKED",ISNUMBER(Applications!A1863)),Applications!A1863-WEEKDAY(Applications!A1863,3),"")</f>
        <v/>
      </c>
      <c r="H1863" s="26">
        <f>IF(AND(UPPER(TRIM(Applications!I1863))="NOT APPLIED",ISNUMBER(Applications!A1863)),Applications!A1863-WEEKDAY(Applications!A1863,3),"")</f>
        <v/>
      </c>
      <c r="I1863" s="26">
        <f>IF(AND(UPPER(TRIM(Applications!I1863))="REJECTED",ISNUMBER(Applications!M1863)),Applications!M1863-WEEKDAY(Applications!M1863,3),"")</f>
        <v/>
      </c>
      <c r="J1863" s="26">
        <f>IF(AND(UPPER(TRIM(Applications!I1863))="OFFER",ISNUMBER(Applications!M1863)),Applications!M1863-WEEKDAY(Applications!M1863,3),"")</f>
        <v/>
      </c>
      <c r="K1863" s="26">
        <f>IF(TRIM(Applications!J1863)="","",IFERROR(LOOKUP(2,1/ISNUMBER(SEARCH($R$2:$R$25,Applications!J1863)),$S$2:$S$25),""))</f>
        <v/>
      </c>
      <c r="L1863" s="26">
        <f>IF(K1863="","",IF(COUNTIF(K$2:K1863,K1863)=1,COUNTIF(K$2:K$2000,K1863)+(2001-ROW())/100000,""))</f>
        <v/>
      </c>
      <c r="M1863" s="26">
        <f>IF(TRIM(Applications!D1863)="","",TRIM(LEFT(TRIM(Applications!D1863),FIND(",",TRIM(Applications!D1863)&amp;",")-1)))</f>
        <v/>
      </c>
      <c r="N1863" s="26">
        <f>IF(M1863="","",IF(LEN(TRIM(LEFT(TRIM(MID(TRIM(Applications!D1863),FIND(",",TRIM(Applications!D1863)&amp;",")+1,200)),FIND(",",TRIM(MID(TRIM(Applications!D1863),FIND(",",TRIM(Applications!D1863)&amp;",")+1,200))&amp;",")-1)))=2,UPPER(TRIM(LEFT(TRIM(MID(TRIM(Applications!D1863),FIND(",",TRIM(Applications!D1863)&amp;",")+1,200)),FIND(",",TRIM(MID(TRIM(Applications!D1863),FIND(",",TRIM(Applications!D1863)&amp;",")+1,200))&amp;",")-1))),IFERROR(VLOOKUP(LOWER(TRIM(LEFT(TRIM(MID(TRIM(Applications!D1863),FIND(",",TRIM(Applications!D1863)&amp;",")+1,200)),FIND(",",TRIM(MID(TRIM(Applications!D1863),FIND(",",TRIM(Applications!D1863)&amp;",")+1,200))&amp;",")-1))),$U$2:$V$67,2,FALSE),"")))</f>
        <v/>
      </c>
      <c r="O1863" s="26">
        <f>IF(M1863="","",IF(N1863="",M1863,M1863&amp;", "&amp;N1863))</f>
        <v/>
      </c>
      <c r="P1863" s="26">
        <f>IF(O1863="","",IF(COUNTIF(O$2:O1863,O1863)=1,COUNTIF(O$2:O$2000,O1863)+(2001-ROW())/100000,""))</f>
        <v/>
      </c>
    </row>
    <row r="1864">
      <c r="A1864" s="26">
        <f>IF(AND(ISNUMBER(Applications!A1864),ISNUMBER(Applications!M1864),OR(UPPER(TRIM(Applications!I1864))="INTERVIEWING",UPPER(TRIM(Applications!I1864))="REJECTED",UPPER(TRIM(Applications!I1864))="OFFER")),IF(Applications!M1864&gt;=Applications!A1864,Applications!M1864-Applications!A1864,""),"")</f>
        <v/>
      </c>
      <c r="B1864" s="26">
        <f>IF(AND(D1864=1,ISNUMBER(Applications!A1864)),WEEKDAY(Applications!A1864),"")</f>
        <v/>
      </c>
      <c r="C1864" s="27">
        <f>IF(AND(D1864=1,ISNUMBER(Applications!A1864)),Applications!A1864-WEEKDAY(Applications!A1864,3),"")</f>
        <v/>
      </c>
      <c r="D1864" s="26">
        <f>IF(OR(UPPER(TRIM(Applications!I1864))="APPLIED",UPPER(TRIM(Applications!I1864))="INTERVIEWING",UPPER(TRIM(Applications!I1864))="REJECTED",UPPER(TRIM(Applications!I1864))="OFFER"),1,0)</f>
        <v/>
      </c>
      <c r="E1864" s="26">
        <f>IF(AND(ISNUMBER(Applications!M1864),OR(N(Applications!O1864)&gt;0,UPPER(TRIM(Applications!I1864))="INTERVIEWING",UPPER(TRIM(Applications!I1864))="OFFER")),Applications!M1864-WEEKDAY(Applications!M1864,3),"")</f>
        <v/>
      </c>
      <c r="F1864" s="26">
        <f>IF(AND(UPPER(TRIM(Applications!I1864))="SKIPPED",ISNUMBER(Applications!A1864)),Applications!A1864-WEEKDAY(Applications!A1864,3),"")</f>
        <v/>
      </c>
      <c r="G1864" s="26">
        <f>IF(AND(UPPER(TRIM(Applications!I1864))="BOOKMARKED",ISNUMBER(Applications!A1864)),Applications!A1864-WEEKDAY(Applications!A1864,3),"")</f>
        <v/>
      </c>
      <c r="H1864" s="26">
        <f>IF(AND(UPPER(TRIM(Applications!I1864))="NOT APPLIED",ISNUMBER(Applications!A1864)),Applications!A1864-WEEKDAY(Applications!A1864,3),"")</f>
        <v/>
      </c>
      <c r="I1864" s="26">
        <f>IF(AND(UPPER(TRIM(Applications!I1864))="REJECTED",ISNUMBER(Applications!M1864)),Applications!M1864-WEEKDAY(Applications!M1864,3),"")</f>
        <v/>
      </c>
      <c r="J1864" s="26">
        <f>IF(AND(UPPER(TRIM(Applications!I1864))="OFFER",ISNUMBER(Applications!M1864)),Applications!M1864-WEEKDAY(Applications!M1864,3),"")</f>
        <v/>
      </c>
      <c r="K1864" s="26">
        <f>IF(TRIM(Applications!J1864)="","",IFERROR(LOOKUP(2,1/ISNUMBER(SEARCH($R$2:$R$25,Applications!J1864)),$S$2:$S$25),""))</f>
        <v/>
      </c>
      <c r="L1864" s="26">
        <f>IF(K1864="","",IF(COUNTIF(K$2:K1864,K1864)=1,COUNTIF(K$2:K$2000,K1864)+(2001-ROW())/100000,""))</f>
        <v/>
      </c>
      <c r="M1864" s="26">
        <f>IF(TRIM(Applications!D1864)="","",TRIM(LEFT(TRIM(Applications!D1864),FIND(",",TRIM(Applications!D1864)&amp;",")-1)))</f>
        <v/>
      </c>
      <c r="N1864" s="26">
        <f>IF(M1864="","",IF(LEN(TRIM(LEFT(TRIM(MID(TRIM(Applications!D1864),FIND(",",TRIM(Applications!D1864)&amp;",")+1,200)),FIND(",",TRIM(MID(TRIM(Applications!D1864),FIND(",",TRIM(Applications!D1864)&amp;",")+1,200))&amp;",")-1)))=2,UPPER(TRIM(LEFT(TRIM(MID(TRIM(Applications!D1864),FIND(",",TRIM(Applications!D1864)&amp;",")+1,200)),FIND(",",TRIM(MID(TRIM(Applications!D1864),FIND(",",TRIM(Applications!D1864)&amp;",")+1,200))&amp;",")-1))),IFERROR(VLOOKUP(LOWER(TRIM(LEFT(TRIM(MID(TRIM(Applications!D1864),FIND(",",TRIM(Applications!D1864)&amp;",")+1,200)),FIND(",",TRIM(MID(TRIM(Applications!D1864),FIND(",",TRIM(Applications!D1864)&amp;",")+1,200))&amp;",")-1))),$U$2:$V$67,2,FALSE),"")))</f>
        <v/>
      </c>
      <c r="O1864" s="26">
        <f>IF(M1864="","",IF(N1864="",M1864,M1864&amp;", "&amp;N1864))</f>
        <v/>
      </c>
      <c r="P1864" s="26">
        <f>IF(O1864="","",IF(COUNTIF(O$2:O1864,O1864)=1,COUNTIF(O$2:O$2000,O1864)+(2001-ROW())/100000,""))</f>
        <v/>
      </c>
    </row>
    <row r="1865">
      <c r="A1865" s="26">
        <f>IF(AND(ISNUMBER(Applications!A1865),ISNUMBER(Applications!M1865),OR(UPPER(TRIM(Applications!I1865))="INTERVIEWING",UPPER(TRIM(Applications!I1865))="REJECTED",UPPER(TRIM(Applications!I1865))="OFFER")),IF(Applications!M1865&gt;=Applications!A1865,Applications!M1865-Applications!A1865,""),"")</f>
        <v/>
      </c>
      <c r="B1865" s="26">
        <f>IF(AND(D1865=1,ISNUMBER(Applications!A1865)),WEEKDAY(Applications!A1865),"")</f>
        <v/>
      </c>
      <c r="C1865" s="27">
        <f>IF(AND(D1865=1,ISNUMBER(Applications!A1865)),Applications!A1865-WEEKDAY(Applications!A1865,3),"")</f>
        <v/>
      </c>
      <c r="D1865" s="26">
        <f>IF(OR(UPPER(TRIM(Applications!I1865))="APPLIED",UPPER(TRIM(Applications!I1865))="INTERVIEWING",UPPER(TRIM(Applications!I1865))="REJECTED",UPPER(TRIM(Applications!I1865))="OFFER"),1,0)</f>
        <v/>
      </c>
      <c r="E1865" s="26">
        <f>IF(AND(ISNUMBER(Applications!M1865),OR(N(Applications!O1865)&gt;0,UPPER(TRIM(Applications!I1865))="INTERVIEWING",UPPER(TRIM(Applications!I1865))="OFFER")),Applications!M1865-WEEKDAY(Applications!M1865,3),"")</f>
        <v/>
      </c>
      <c r="F1865" s="26">
        <f>IF(AND(UPPER(TRIM(Applications!I1865))="SKIPPED",ISNUMBER(Applications!A1865)),Applications!A1865-WEEKDAY(Applications!A1865,3),"")</f>
        <v/>
      </c>
      <c r="G1865" s="26">
        <f>IF(AND(UPPER(TRIM(Applications!I1865))="BOOKMARKED",ISNUMBER(Applications!A1865)),Applications!A1865-WEEKDAY(Applications!A1865,3),"")</f>
        <v/>
      </c>
      <c r="H1865" s="26">
        <f>IF(AND(UPPER(TRIM(Applications!I1865))="NOT APPLIED",ISNUMBER(Applications!A1865)),Applications!A1865-WEEKDAY(Applications!A1865,3),"")</f>
        <v/>
      </c>
      <c r="I1865" s="26">
        <f>IF(AND(UPPER(TRIM(Applications!I1865))="REJECTED",ISNUMBER(Applications!M1865)),Applications!M1865-WEEKDAY(Applications!M1865,3),"")</f>
        <v/>
      </c>
      <c r="J1865" s="26">
        <f>IF(AND(UPPER(TRIM(Applications!I1865))="OFFER",ISNUMBER(Applications!M1865)),Applications!M1865-WEEKDAY(Applications!M1865,3),"")</f>
        <v/>
      </c>
      <c r="K1865" s="26">
        <f>IF(TRIM(Applications!J1865)="","",IFERROR(LOOKUP(2,1/ISNUMBER(SEARCH($R$2:$R$25,Applications!J1865)),$S$2:$S$25),""))</f>
        <v/>
      </c>
      <c r="L1865" s="26">
        <f>IF(K1865="","",IF(COUNTIF(K$2:K1865,K1865)=1,COUNTIF(K$2:K$2000,K1865)+(2001-ROW())/100000,""))</f>
        <v/>
      </c>
      <c r="M1865" s="26">
        <f>IF(TRIM(Applications!D1865)="","",TRIM(LEFT(TRIM(Applications!D1865),FIND(",",TRIM(Applications!D1865)&amp;",")-1)))</f>
        <v/>
      </c>
      <c r="N1865" s="26">
        <f>IF(M1865="","",IF(LEN(TRIM(LEFT(TRIM(MID(TRIM(Applications!D1865),FIND(",",TRIM(Applications!D1865)&amp;",")+1,200)),FIND(",",TRIM(MID(TRIM(Applications!D1865),FIND(",",TRIM(Applications!D1865)&amp;",")+1,200))&amp;",")-1)))=2,UPPER(TRIM(LEFT(TRIM(MID(TRIM(Applications!D1865),FIND(",",TRIM(Applications!D1865)&amp;",")+1,200)),FIND(",",TRIM(MID(TRIM(Applications!D1865),FIND(",",TRIM(Applications!D1865)&amp;",")+1,200))&amp;",")-1))),IFERROR(VLOOKUP(LOWER(TRIM(LEFT(TRIM(MID(TRIM(Applications!D1865),FIND(",",TRIM(Applications!D1865)&amp;",")+1,200)),FIND(",",TRIM(MID(TRIM(Applications!D1865),FIND(",",TRIM(Applications!D1865)&amp;",")+1,200))&amp;",")-1))),$U$2:$V$67,2,FALSE),"")))</f>
        <v/>
      </c>
      <c r="O1865" s="26">
        <f>IF(M1865="","",IF(N1865="",M1865,M1865&amp;", "&amp;N1865))</f>
        <v/>
      </c>
      <c r="P1865" s="26">
        <f>IF(O1865="","",IF(COUNTIF(O$2:O1865,O1865)=1,COUNTIF(O$2:O$2000,O1865)+(2001-ROW())/100000,""))</f>
        <v/>
      </c>
    </row>
    <row r="1866">
      <c r="A1866" s="26">
        <f>IF(AND(ISNUMBER(Applications!A1866),ISNUMBER(Applications!M1866),OR(UPPER(TRIM(Applications!I1866))="INTERVIEWING",UPPER(TRIM(Applications!I1866))="REJECTED",UPPER(TRIM(Applications!I1866))="OFFER")),IF(Applications!M1866&gt;=Applications!A1866,Applications!M1866-Applications!A1866,""),"")</f>
        <v/>
      </c>
      <c r="B1866" s="26">
        <f>IF(AND(D1866=1,ISNUMBER(Applications!A1866)),WEEKDAY(Applications!A1866),"")</f>
        <v/>
      </c>
      <c r="C1866" s="27">
        <f>IF(AND(D1866=1,ISNUMBER(Applications!A1866)),Applications!A1866-WEEKDAY(Applications!A1866,3),"")</f>
        <v/>
      </c>
      <c r="D1866" s="26">
        <f>IF(OR(UPPER(TRIM(Applications!I1866))="APPLIED",UPPER(TRIM(Applications!I1866))="INTERVIEWING",UPPER(TRIM(Applications!I1866))="REJECTED",UPPER(TRIM(Applications!I1866))="OFFER"),1,0)</f>
        <v/>
      </c>
      <c r="E1866" s="26">
        <f>IF(AND(ISNUMBER(Applications!M1866),OR(N(Applications!O1866)&gt;0,UPPER(TRIM(Applications!I1866))="INTERVIEWING",UPPER(TRIM(Applications!I1866))="OFFER")),Applications!M1866-WEEKDAY(Applications!M1866,3),"")</f>
        <v/>
      </c>
      <c r="F1866" s="26">
        <f>IF(AND(UPPER(TRIM(Applications!I1866))="SKIPPED",ISNUMBER(Applications!A1866)),Applications!A1866-WEEKDAY(Applications!A1866,3),"")</f>
        <v/>
      </c>
      <c r="G1866" s="26">
        <f>IF(AND(UPPER(TRIM(Applications!I1866))="BOOKMARKED",ISNUMBER(Applications!A1866)),Applications!A1866-WEEKDAY(Applications!A1866,3),"")</f>
        <v/>
      </c>
      <c r="H1866" s="26">
        <f>IF(AND(UPPER(TRIM(Applications!I1866))="NOT APPLIED",ISNUMBER(Applications!A1866)),Applications!A1866-WEEKDAY(Applications!A1866,3),"")</f>
        <v/>
      </c>
      <c r="I1866" s="26">
        <f>IF(AND(UPPER(TRIM(Applications!I1866))="REJECTED",ISNUMBER(Applications!M1866)),Applications!M1866-WEEKDAY(Applications!M1866,3),"")</f>
        <v/>
      </c>
      <c r="J1866" s="26">
        <f>IF(AND(UPPER(TRIM(Applications!I1866))="OFFER",ISNUMBER(Applications!M1866)),Applications!M1866-WEEKDAY(Applications!M1866,3),"")</f>
        <v/>
      </c>
      <c r="K1866" s="26">
        <f>IF(TRIM(Applications!J1866)="","",IFERROR(LOOKUP(2,1/ISNUMBER(SEARCH($R$2:$R$25,Applications!J1866)),$S$2:$S$25),""))</f>
        <v/>
      </c>
      <c r="L1866" s="26">
        <f>IF(K1866="","",IF(COUNTIF(K$2:K1866,K1866)=1,COUNTIF(K$2:K$2000,K1866)+(2001-ROW())/100000,""))</f>
        <v/>
      </c>
      <c r="M1866" s="26">
        <f>IF(TRIM(Applications!D1866)="","",TRIM(LEFT(TRIM(Applications!D1866),FIND(",",TRIM(Applications!D1866)&amp;",")-1)))</f>
        <v/>
      </c>
      <c r="N1866" s="26">
        <f>IF(M1866="","",IF(LEN(TRIM(LEFT(TRIM(MID(TRIM(Applications!D1866),FIND(",",TRIM(Applications!D1866)&amp;",")+1,200)),FIND(",",TRIM(MID(TRIM(Applications!D1866),FIND(",",TRIM(Applications!D1866)&amp;",")+1,200))&amp;",")-1)))=2,UPPER(TRIM(LEFT(TRIM(MID(TRIM(Applications!D1866),FIND(",",TRIM(Applications!D1866)&amp;",")+1,200)),FIND(",",TRIM(MID(TRIM(Applications!D1866),FIND(",",TRIM(Applications!D1866)&amp;",")+1,200))&amp;",")-1))),IFERROR(VLOOKUP(LOWER(TRIM(LEFT(TRIM(MID(TRIM(Applications!D1866),FIND(",",TRIM(Applications!D1866)&amp;",")+1,200)),FIND(",",TRIM(MID(TRIM(Applications!D1866),FIND(",",TRIM(Applications!D1866)&amp;",")+1,200))&amp;",")-1))),$U$2:$V$67,2,FALSE),"")))</f>
        <v/>
      </c>
      <c r="O1866" s="26">
        <f>IF(M1866="","",IF(N1866="",M1866,M1866&amp;", "&amp;N1866))</f>
        <v/>
      </c>
      <c r="P1866" s="26">
        <f>IF(O1866="","",IF(COUNTIF(O$2:O1866,O1866)=1,COUNTIF(O$2:O$2000,O1866)+(2001-ROW())/100000,""))</f>
        <v/>
      </c>
    </row>
    <row r="1867">
      <c r="A1867" s="26">
        <f>IF(AND(ISNUMBER(Applications!A1867),ISNUMBER(Applications!M1867),OR(UPPER(TRIM(Applications!I1867))="INTERVIEWING",UPPER(TRIM(Applications!I1867))="REJECTED",UPPER(TRIM(Applications!I1867))="OFFER")),IF(Applications!M1867&gt;=Applications!A1867,Applications!M1867-Applications!A1867,""),"")</f>
        <v/>
      </c>
      <c r="B1867" s="26">
        <f>IF(AND(D1867=1,ISNUMBER(Applications!A1867)),WEEKDAY(Applications!A1867),"")</f>
        <v/>
      </c>
      <c r="C1867" s="27">
        <f>IF(AND(D1867=1,ISNUMBER(Applications!A1867)),Applications!A1867-WEEKDAY(Applications!A1867,3),"")</f>
        <v/>
      </c>
      <c r="D1867" s="26">
        <f>IF(OR(UPPER(TRIM(Applications!I1867))="APPLIED",UPPER(TRIM(Applications!I1867))="INTERVIEWING",UPPER(TRIM(Applications!I1867))="REJECTED",UPPER(TRIM(Applications!I1867))="OFFER"),1,0)</f>
        <v/>
      </c>
      <c r="E1867" s="26">
        <f>IF(AND(ISNUMBER(Applications!M1867),OR(N(Applications!O1867)&gt;0,UPPER(TRIM(Applications!I1867))="INTERVIEWING",UPPER(TRIM(Applications!I1867))="OFFER")),Applications!M1867-WEEKDAY(Applications!M1867,3),"")</f>
        <v/>
      </c>
      <c r="F1867" s="26">
        <f>IF(AND(UPPER(TRIM(Applications!I1867))="SKIPPED",ISNUMBER(Applications!A1867)),Applications!A1867-WEEKDAY(Applications!A1867,3),"")</f>
        <v/>
      </c>
      <c r="G1867" s="26">
        <f>IF(AND(UPPER(TRIM(Applications!I1867))="BOOKMARKED",ISNUMBER(Applications!A1867)),Applications!A1867-WEEKDAY(Applications!A1867,3),"")</f>
        <v/>
      </c>
      <c r="H1867" s="26">
        <f>IF(AND(UPPER(TRIM(Applications!I1867))="NOT APPLIED",ISNUMBER(Applications!A1867)),Applications!A1867-WEEKDAY(Applications!A1867,3),"")</f>
        <v/>
      </c>
      <c r="I1867" s="26">
        <f>IF(AND(UPPER(TRIM(Applications!I1867))="REJECTED",ISNUMBER(Applications!M1867)),Applications!M1867-WEEKDAY(Applications!M1867,3),"")</f>
        <v/>
      </c>
      <c r="J1867" s="26">
        <f>IF(AND(UPPER(TRIM(Applications!I1867))="OFFER",ISNUMBER(Applications!M1867)),Applications!M1867-WEEKDAY(Applications!M1867,3),"")</f>
        <v/>
      </c>
      <c r="K1867" s="26">
        <f>IF(TRIM(Applications!J1867)="","",IFERROR(LOOKUP(2,1/ISNUMBER(SEARCH($R$2:$R$25,Applications!J1867)),$S$2:$S$25),""))</f>
        <v/>
      </c>
      <c r="L1867" s="26">
        <f>IF(K1867="","",IF(COUNTIF(K$2:K1867,K1867)=1,COUNTIF(K$2:K$2000,K1867)+(2001-ROW())/100000,""))</f>
        <v/>
      </c>
      <c r="M1867" s="26">
        <f>IF(TRIM(Applications!D1867)="","",TRIM(LEFT(TRIM(Applications!D1867),FIND(",",TRIM(Applications!D1867)&amp;",")-1)))</f>
        <v/>
      </c>
      <c r="N1867" s="26">
        <f>IF(M1867="","",IF(LEN(TRIM(LEFT(TRIM(MID(TRIM(Applications!D1867),FIND(",",TRIM(Applications!D1867)&amp;",")+1,200)),FIND(",",TRIM(MID(TRIM(Applications!D1867),FIND(",",TRIM(Applications!D1867)&amp;",")+1,200))&amp;",")-1)))=2,UPPER(TRIM(LEFT(TRIM(MID(TRIM(Applications!D1867),FIND(",",TRIM(Applications!D1867)&amp;",")+1,200)),FIND(",",TRIM(MID(TRIM(Applications!D1867),FIND(",",TRIM(Applications!D1867)&amp;",")+1,200))&amp;",")-1))),IFERROR(VLOOKUP(LOWER(TRIM(LEFT(TRIM(MID(TRIM(Applications!D1867),FIND(",",TRIM(Applications!D1867)&amp;",")+1,200)),FIND(",",TRIM(MID(TRIM(Applications!D1867),FIND(",",TRIM(Applications!D1867)&amp;",")+1,200))&amp;",")-1))),$U$2:$V$67,2,FALSE),"")))</f>
        <v/>
      </c>
      <c r="O1867" s="26">
        <f>IF(M1867="","",IF(N1867="",M1867,M1867&amp;", "&amp;N1867))</f>
        <v/>
      </c>
      <c r="P1867" s="26">
        <f>IF(O1867="","",IF(COUNTIF(O$2:O1867,O1867)=1,COUNTIF(O$2:O$2000,O1867)+(2001-ROW())/100000,""))</f>
        <v/>
      </c>
    </row>
    <row r="1868">
      <c r="A1868" s="26">
        <f>IF(AND(ISNUMBER(Applications!A1868),ISNUMBER(Applications!M1868),OR(UPPER(TRIM(Applications!I1868))="INTERVIEWING",UPPER(TRIM(Applications!I1868))="REJECTED",UPPER(TRIM(Applications!I1868))="OFFER")),IF(Applications!M1868&gt;=Applications!A1868,Applications!M1868-Applications!A1868,""),"")</f>
        <v/>
      </c>
      <c r="B1868" s="26">
        <f>IF(AND(D1868=1,ISNUMBER(Applications!A1868)),WEEKDAY(Applications!A1868),"")</f>
        <v/>
      </c>
      <c r="C1868" s="27">
        <f>IF(AND(D1868=1,ISNUMBER(Applications!A1868)),Applications!A1868-WEEKDAY(Applications!A1868,3),"")</f>
        <v/>
      </c>
      <c r="D1868" s="26">
        <f>IF(OR(UPPER(TRIM(Applications!I1868))="APPLIED",UPPER(TRIM(Applications!I1868))="INTERVIEWING",UPPER(TRIM(Applications!I1868))="REJECTED",UPPER(TRIM(Applications!I1868))="OFFER"),1,0)</f>
        <v/>
      </c>
      <c r="E1868" s="26">
        <f>IF(AND(ISNUMBER(Applications!M1868),OR(N(Applications!O1868)&gt;0,UPPER(TRIM(Applications!I1868))="INTERVIEWING",UPPER(TRIM(Applications!I1868))="OFFER")),Applications!M1868-WEEKDAY(Applications!M1868,3),"")</f>
        <v/>
      </c>
      <c r="F1868" s="26">
        <f>IF(AND(UPPER(TRIM(Applications!I1868))="SKIPPED",ISNUMBER(Applications!A1868)),Applications!A1868-WEEKDAY(Applications!A1868,3),"")</f>
        <v/>
      </c>
      <c r="G1868" s="26">
        <f>IF(AND(UPPER(TRIM(Applications!I1868))="BOOKMARKED",ISNUMBER(Applications!A1868)),Applications!A1868-WEEKDAY(Applications!A1868,3),"")</f>
        <v/>
      </c>
      <c r="H1868" s="26">
        <f>IF(AND(UPPER(TRIM(Applications!I1868))="NOT APPLIED",ISNUMBER(Applications!A1868)),Applications!A1868-WEEKDAY(Applications!A1868,3),"")</f>
        <v/>
      </c>
      <c r="I1868" s="26">
        <f>IF(AND(UPPER(TRIM(Applications!I1868))="REJECTED",ISNUMBER(Applications!M1868)),Applications!M1868-WEEKDAY(Applications!M1868,3),"")</f>
        <v/>
      </c>
      <c r="J1868" s="26">
        <f>IF(AND(UPPER(TRIM(Applications!I1868))="OFFER",ISNUMBER(Applications!M1868)),Applications!M1868-WEEKDAY(Applications!M1868,3),"")</f>
        <v/>
      </c>
      <c r="K1868" s="26">
        <f>IF(TRIM(Applications!J1868)="","",IFERROR(LOOKUP(2,1/ISNUMBER(SEARCH($R$2:$R$25,Applications!J1868)),$S$2:$S$25),""))</f>
        <v/>
      </c>
      <c r="L1868" s="26">
        <f>IF(K1868="","",IF(COUNTIF(K$2:K1868,K1868)=1,COUNTIF(K$2:K$2000,K1868)+(2001-ROW())/100000,""))</f>
        <v/>
      </c>
      <c r="M1868" s="26">
        <f>IF(TRIM(Applications!D1868)="","",TRIM(LEFT(TRIM(Applications!D1868),FIND(",",TRIM(Applications!D1868)&amp;",")-1)))</f>
        <v/>
      </c>
      <c r="N1868" s="26">
        <f>IF(M1868="","",IF(LEN(TRIM(LEFT(TRIM(MID(TRIM(Applications!D1868),FIND(",",TRIM(Applications!D1868)&amp;",")+1,200)),FIND(",",TRIM(MID(TRIM(Applications!D1868),FIND(",",TRIM(Applications!D1868)&amp;",")+1,200))&amp;",")-1)))=2,UPPER(TRIM(LEFT(TRIM(MID(TRIM(Applications!D1868),FIND(",",TRIM(Applications!D1868)&amp;",")+1,200)),FIND(",",TRIM(MID(TRIM(Applications!D1868),FIND(",",TRIM(Applications!D1868)&amp;",")+1,200))&amp;",")-1))),IFERROR(VLOOKUP(LOWER(TRIM(LEFT(TRIM(MID(TRIM(Applications!D1868),FIND(",",TRIM(Applications!D1868)&amp;",")+1,200)),FIND(",",TRIM(MID(TRIM(Applications!D1868),FIND(",",TRIM(Applications!D1868)&amp;",")+1,200))&amp;",")-1))),$U$2:$V$67,2,FALSE),"")))</f>
        <v/>
      </c>
      <c r="O1868" s="26">
        <f>IF(M1868="","",IF(N1868="",M1868,M1868&amp;", "&amp;N1868))</f>
        <v/>
      </c>
      <c r="P1868" s="26">
        <f>IF(O1868="","",IF(COUNTIF(O$2:O1868,O1868)=1,COUNTIF(O$2:O$2000,O1868)+(2001-ROW())/100000,""))</f>
        <v/>
      </c>
    </row>
    <row r="1869">
      <c r="A1869" s="26">
        <f>IF(AND(ISNUMBER(Applications!A1869),ISNUMBER(Applications!M1869),OR(UPPER(TRIM(Applications!I1869))="INTERVIEWING",UPPER(TRIM(Applications!I1869))="REJECTED",UPPER(TRIM(Applications!I1869))="OFFER")),IF(Applications!M1869&gt;=Applications!A1869,Applications!M1869-Applications!A1869,""),"")</f>
        <v/>
      </c>
      <c r="B1869" s="26">
        <f>IF(AND(D1869=1,ISNUMBER(Applications!A1869)),WEEKDAY(Applications!A1869),"")</f>
        <v/>
      </c>
      <c r="C1869" s="27">
        <f>IF(AND(D1869=1,ISNUMBER(Applications!A1869)),Applications!A1869-WEEKDAY(Applications!A1869,3),"")</f>
        <v/>
      </c>
      <c r="D1869" s="26">
        <f>IF(OR(UPPER(TRIM(Applications!I1869))="APPLIED",UPPER(TRIM(Applications!I1869))="INTERVIEWING",UPPER(TRIM(Applications!I1869))="REJECTED",UPPER(TRIM(Applications!I1869))="OFFER"),1,0)</f>
        <v/>
      </c>
      <c r="E1869" s="26">
        <f>IF(AND(ISNUMBER(Applications!M1869),OR(N(Applications!O1869)&gt;0,UPPER(TRIM(Applications!I1869))="INTERVIEWING",UPPER(TRIM(Applications!I1869))="OFFER")),Applications!M1869-WEEKDAY(Applications!M1869,3),"")</f>
        <v/>
      </c>
      <c r="F1869" s="26">
        <f>IF(AND(UPPER(TRIM(Applications!I1869))="SKIPPED",ISNUMBER(Applications!A1869)),Applications!A1869-WEEKDAY(Applications!A1869,3),"")</f>
        <v/>
      </c>
      <c r="G1869" s="26">
        <f>IF(AND(UPPER(TRIM(Applications!I1869))="BOOKMARKED",ISNUMBER(Applications!A1869)),Applications!A1869-WEEKDAY(Applications!A1869,3),"")</f>
        <v/>
      </c>
      <c r="H1869" s="26">
        <f>IF(AND(UPPER(TRIM(Applications!I1869))="NOT APPLIED",ISNUMBER(Applications!A1869)),Applications!A1869-WEEKDAY(Applications!A1869,3),"")</f>
        <v/>
      </c>
      <c r="I1869" s="26">
        <f>IF(AND(UPPER(TRIM(Applications!I1869))="REJECTED",ISNUMBER(Applications!M1869)),Applications!M1869-WEEKDAY(Applications!M1869,3),"")</f>
        <v/>
      </c>
      <c r="J1869" s="26">
        <f>IF(AND(UPPER(TRIM(Applications!I1869))="OFFER",ISNUMBER(Applications!M1869)),Applications!M1869-WEEKDAY(Applications!M1869,3),"")</f>
        <v/>
      </c>
      <c r="K1869" s="26">
        <f>IF(TRIM(Applications!J1869)="","",IFERROR(LOOKUP(2,1/ISNUMBER(SEARCH($R$2:$R$25,Applications!J1869)),$S$2:$S$25),""))</f>
        <v/>
      </c>
      <c r="L1869" s="26">
        <f>IF(K1869="","",IF(COUNTIF(K$2:K1869,K1869)=1,COUNTIF(K$2:K$2000,K1869)+(2001-ROW())/100000,""))</f>
        <v/>
      </c>
      <c r="M1869" s="26">
        <f>IF(TRIM(Applications!D1869)="","",TRIM(LEFT(TRIM(Applications!D1869),FIND(",",TRIM(Applications!D1869)&amp;",")-1)))</f>
        <v/>
      </c>
      <c r="N1869" s="26">
        <f>IF(M1869="","",IF(LEN(TRIM(LEFT(TRIM(MID(TRIM(Applications!D1869),FIND(",",TRIM(Applications!D1869)&amp;",")+1,200)),FIND(",",TRIM(MID(TRIM(Applications!D1869),FIND(",",TRIM(Applications!D1869)&amp;",")+1,200))&amp;",")-1)))=2,UPPER(TRIM(LEFT(TRIM(MID(TRIM(Applications!D1869),FIND(",",TRIM(Applications!D1869)&amp;",")+1,200)),FIND(",",TRIM(MID(TRIM(Applications!D1869),FIND(",",TRIM(Applications!D1869)&amp;",")+1,200))&amp;",")-1))),IFERROR(VLOOKUP(LOWER(TRIM(LEFT(TRIM(MID(TRIM(Applications!D1869),FIND(",",TRIM(Applications!D1869)&amp;",")+1,200)),FIND(",",TRIM(MID(TRIM(Applications!D1869),FIND(",",TRIM(Applications!D1869)&amp;",")+1,200))&amp;",")-1))),$U$2:$V$67,2,FALSE),"")))</f>
        <v/>
      </c>
      <c r="O1869" s="26">
        <f>IF(M1869="","",IF(N1869="",M1869,M1869&amp;", "&amp;N1869))</f>
        <v/>
      </c>
      <c r="P1869" s="26">
        <f>IF(O1869="","",IF(COUNTIF(O$2:O1869,O1869)=1,COUNTIF(O$2:O$2000,O1869)+(2001-ROW())/100000,""))</f>
        <v/>
      </c>
    </row>
    <row r="1870">
      <c r="A1870" s="26">
        <f>IF(AND(ISNUMBER(Applications!A1870),ISNUMBER(Applications!M1870),OR(UPPER(TRIM(Applications!I1870))="INTERVIEWING",UPPER(TRIM(Applications!I1870))="REJECTED",UPPER(TRIM(Applications!I1870))="OFFER")),IF(Applications!M1870&gt;=Applications!A1870,Applications!M1870-Applications!A1870,""),"")</f>
        <v/>
      </c>
      <c r="B1870" s="26">
        <f>IF(AND(D1870=1,ISNUMBER(Applications!A1870)),WEEKDAY(Applications!A1870),"")</f>
        <v/>
      </c>
      <c r="C1870" s="27">
        <f>IF(AND(D1870=1,ISNUMBER(Applications!A1870)),Applications!A1870-WEEKDAY(Applications!A1870,3),"")</f>
        <v/>
      </c>
      <c r="D1870" s="26">
        <f>IF(OR(UPPER(TRIM(Applications!I1870))="APPLIED",UPPER(TRIM(Applications!I1870))="INTERVIEWING",UPPER(TRIM(Applications!I1870))="REJECTED",UPPER(TRIM(Applications!I1870))="OFFER"),1,0)</f>
        <v/>
      </c>
      <c r="E1870" s="26">
        <f>IF(AND(ISNUMBER(Applications!M1870),OR(N(Applications!O1870)&gt;0,UPPER(TRIM(Applications!I1870))="INTERVIEWING",UPPER(TRIM(Applications!I1870))="OFFER")),Applications!M1870-WEEKDAY(Applications!M1870,3),"")</f>
        <v/>
      </c>
      <c r="F1870" s="26">
        <f>IF(AND(UPPER(TRIM(Applications!I1870))="SKIPPED",ISNUMBER(Applications!A1870)),Applications!A1870-WEEKDAY(Applications!A1870,3),"")</f>
        <v/>
      </c>
      <c r="G1870" s="26">
        <f>IF(AND(UPPER(TRIM(Applications!I1870))="BOOKMARKED",ISNUMBER(Applications!A1870)),Applications!A1870-WEEKDAY(Applications!A1870,3),"")</f>
        <v/>
      </c>
      <c r="H1870" s="26">
        <f>IF(AND(UPPER(TRIM(Applications!I1870))="NOT APPLIED",ISNUMBER(Applications!A1870)),Applications!A1870-WEEKDAY(Applications!A1870,3),"")</f>
        <v/>
      </c>
      <c r="I1870" s="26">
        <f>IF(AND(UPPER(TRIM(Applications!I1870))="REJECTED",ISNUMBER(Applications!M1870)),Applications!M1870-WEEKDAY(Applications!M1870,3),"")</f>
        <v/>
      </c>
      <c r="J1870" s="26">
        <f>IF(AND(UPPER(TRIM(Applications!I1870))="OFFER",ISNUMBER(Applications!M1870)),Applications!M1870-WEEKDAY(Applications!M1870,3),"")</f>
        <v/>
      </c>
      <c r="K1870" s="26">
        <f>IF(TRIM(Applications!J1870)="","",IFERROR(LOOKUP(2,1/ISNUMBER(SEARCH($R$2:$R$25,Applications!J1870)),$S$2:$S$25),""))</f>
        <v/>
      </c>
      <c r="L1870" s="26">
        <f>IF(K1870="","",IF(COUNTIF(K$2:K1870,K1870)=1,COUNTIF(K$2:K$2000,K1870)+(2001-ROW())/100000,""))</f>
        <v/>
      </c>
      <c r="M1870" s="26">
        <f>IF(TRIM(Applications!D1870)="","",TRIM(LEFT(TRIM(Applications!D1870),FIND(",",TRIM(Applications!D1870)&amp;",")-1)))</f>
        <v/>
      </c>
      <c r="N1870" s="26">
        <f>IF(M1870="","",IF(LEN(TRIM(LEFT(TRIM(MID(TRIM(Applications!D1870),FIND(",",TRIM(Applications!D1870)&amp;",")+1,200)),FIND(",",TRIM(MID(TRIM(Applications!D1870),FIND(",",TRIM(Applications!D1870)&amp;",")+1,200))&amp;",")-1)))=2,UPPER(TRIM(LEFT(TRIM(MID(TRIM(Applications!D1870),FIND(",",TRIM(Applications!D1870)&amp;",")+1,200)),FIND(",",TRIM(MID(TRIM(Applications!D1870),FIND(",",TRIM(Applications!D1870)&amp;",")+1,200))&amp;",")-1))),IFERROR(VLOOKUP(LOWER(TRIM(LEFT(TRIM(MID(TRIM(Applications!D1870),FIND(",",TRIM(Applications!D1870)&amp;",")+1,200)),FIND(",",TRIM(MID(TRIM(Applications!D1870),FIND(",",TRIM(Applications!D1870)&amp;",")+1,200))&amp;",")-1))),$U$2:$V$67,2,FALSE),"")))</f>
        <v/>
      </c>
      <c r="O1870" s="26">
        <f>IF(M1870="","",IF(N1870="",M1870,M1870&amp;", "&amp;N1870))</f>
        <v/>
      </c>
      <c r="P1870" s="26">
        <f>IF(O1870="","",IF(COUNTIF(O$2:O1870,O1870)=1,COUNTIF(O$2:O$2000,O1870)+(2001-ROW())/100000,""))</f>
        <v/>
      </c>
    </row>
    <row r="1871">
      <c r="A1871" s="26">
        <f>IF(AND(ISNUMBER(Applications!A1871),ISNUMBER(Applications!M1871),OR(UPPER(TRIM(Applications!I1871))="INTERVIEWING",UPPER(TRIM(Applications!I1871))="REJECTED",UPPER(TRIM(Applications!I1871))="OFFER")),IF(Applications!M1871&gt;=Applications!A1871,Applications!M1871-Applications!A1871,""),"")</f>
        <v/>
      </c>
      <c r="B1871" s="26">
        <f>IF(AND(D1871=1,ISNUMBER(Applications!A1871)),WEEKDAY(Applications!A1871),"")</f>
        <v/>
      </c>
      <c r="C1871" s="27">
        <f>IF(AND(D1871=1,ISNUMBER(Applications!A1871)),Applications!A1871-WEEKDAY(Applications!A1871,3),"")</f>
        <v/>
      </c>
      <c r="D1871" s="26">
        <f>IF(OR(UPPER(TRIM(Applications!I1871))="APPLIED",UPPER(TRIM(Applications!I1871))="INTERVIEWING",UPPER(TRIM(Applications!I1871))="REJECTED",UPPER(TRIM(Applications!I1871))="OFFER"),1,0)</f>
        <v/>
      </c>
      <c r="E1871" s="26">
        <f>IF(AND(ISNUMBER(Applications!M1871),OR(N(Applications!O1871)&gt;0,UPPER(TRIM(Applications!I1871))="INTERVIEWING",UPPER(TRIM(Applications!I1871))="OFFER")),Applications!M1871-WEEKDAY(Applications!M1871,3),"")</f>
        <v/>
      </c>
      <c r="F1871" s="26">
        <f>IF(AND(UPPER(TRIM(Applications!I1871))="SKIPPED",ISNUMBER(Applications!A1871)),Applications!A1871-WEEKDAY(Applications!A1871,3),"")</f>
        <v/>
      </c>
      <c r="G1871" s="26">
        <f>IF(AND(UPPER(TRIM(Applications!I1871))="BOOKMARKED",ISNUMBER(Applications!A1871)),Applications!A1871-WEEKDAY(Applications!A1871,3),"")</f>
        <v/>
      </c>
      <c r="H1871" s="26">
        <f>IF(AND(UPPER(TRIM(Applications!I1871))="NOT APPLIED",ISNUMBER(Applications!A1871)),Applications!A1871-WEEKDAY(Applications!A1871,3),"")</f>
        <v/>
      </c>
      <c r="I1871" s="26">
        <f>IF(AND(UPPER(TRIM(Applications!I1871))="REJECTED",ISNUMBER(Applications!M1871)),Applications!M1871-WEEKDAY(Applications!M1871,3),"")</f>
        <v/>
      </c>
      <c r="J1871" s="26">
        <f>IF(AND(UPPER(TRIM(Applications!I1871))="OFFER",ISNUMBER(Applications!M1871)),Applications!M1871-WEEKDAY(Applications!M1871,3),"")</f>
        <v/>
      </c>
      <c r="K1871" s="26">
        <f>IF(TRIM(Applications!J1871)="","",IFERROR(LOOKUP(2,1/ISNUMBER(SEARCH($R$2:$R$25,Applications!J1871)),$S$2:$S$25),""))</f>
        <v/>
      </c>
      <c r="L1871" s="26">
        <f>IF(K1871="","",IF(COUNTIF(K$2:K1871,K1871)=1,COUNTIF(K$2:K$2000,K1871)+(2001-ROW())/100000,""))</f>
        <v/>
      </c>
      <c r="M1871" s="26">
        <f>IF(TRIM(Applications!D1871)="","",TRIM(LEFT(TRIM(Applications!D1871),FIND(",",TRIM(Applications!D1871)&amp;",")-1)))</f>
        <v/>
      </c>
      <c r="N1871" s="26">
        <f>IF(M1871="","",IF(LEN(TRIM(LEFT(TRIM(MID(TRIM(Applications!D1871),FIND(",",TRIM(Applications!D1871)&amp;",")+1,200)),FIND(",",TRIM(MID(TRIM(Applications!D1871),FIND(",",TRIM(Applications!D1871)&amp;",")+1,200))&amp;",")-1)))=2,UPPER(TRIM(LEFT(TRIM(MID(TRIM(Applications!D1871),FIND(",",TRIM(Applications!D1871)&amp;",")+1,200)),FIND(",",TRIM(MID(TRIM(Applications!D1871),FIND(",",TRIM(Applications!D1871)&amp;",")+1,200))&amp;",")-1))),IFERROR(VLOOKUP(LOWER(TRIM(LEFT(TRIM(MID(TRIM(Applications!D1871),FIND(",",TRIM(Applications!D1871)&amp;",")+1,200)),FIND(",",TRIM(MID(TRIM(Applications!D1871),FIND(",",TRIM(Applications!D1871)&amp;",")+1,200))&amp;",")-1))),$U$2:$V$67,2,FALSE),"")))</f>
        <v/>
      </c>
      <c r="O1871" s="26">
        <f>IF(M1871="","",IF(N1871="",M1871,M1871&amp;", "&amp;N1871))</f>
        <v/>
      </c>
      <c r="P1871" s="26">
        <f>IF(O1871="","",IF(COUNTIF(O$2:O1871,O1871)=1,COUNTIF(O$2:O$2000,O1871)+(2001-ROW())/100000,""))</f>
        <v/>
      </c>
    </row>
    <row r="1872">
      <c r="A1872" s="26">
        <f>IF(AND(ISNUMBER(Applications!A1872),ISNUMBER(Applications!M1872),OR(UPPER(TRIM(Applications!I1872))="INTERVIEWING",UPPER(TRIM(Applications!I1872))="REJECTED",UPPER(TRIM(Applications!I1872))="OFFER")),IF(Applications!M1872&gt;=Applications!A1872,Applications!M1872-Applications!A1872,""),"")</f>
        <v/>
      </c>
      <c r="B1872" s="26">
        <f>IF(AND(D1872=1,ISNUMBER(Applications!A1872)),WEEKDAY(Applications!A1872),"")</f>
        <v/>
      </c>
      <c r="C1872" s="27">
        <f>IF(AND(D1872=1,ISNUMBER(Applications!A1872)),Applications!A1872-WEEKDAY(Applications!A1872,3),"")</f>
        <v/>
      </c>
      <c r="D1872" s="26">
        <f>IF(OR(UPPER(TRIM(Applications!I1872))="APPLIED",UPPER(TRIM(Applications!I1872))="INTERVIEWING",UPPER(TRIM(Applications!I1872))="REJECTED",UPPER(TRIM(Applications!I1872))="OFFER"),1,0)</f>
        <v/>
      </c>
      <c r="E1872" s="26">
        <f>IF(AND(ISNUMBER(Applications!M1872),OR(N(Applications!O1872)&gt;0,UPPER(TRIM(Applications!I1872))="INTERVIEWING",UPPER(TRIM(Applications!I1872))="OFFER")),Applications!M1872-WEEKDAY(Applications!M1872,3),"")</f>
        <v/>
      </c>
      <c r="F1872" s="26">
        <f>IF(AND(UPPER(TRIM(Applications!I1872))="SKIPPED",ISNUMBER(Applications!A1872)),Applications!A1872-WEEKDAY(Applications!A1872,3),"")</f>
        <v/>
      </c>
      <c r="G1872" s="26">
        <f>IF(AND(UPPER(TRIM(Applications!I1872))="BOOKMARKED",ISNUMBER(Applications!A1872)),Applications!A1872-WEEKDAY(Applications!A1872,3),"")</f>
        <v/>
      </c>
      <c r="H1872" s="26">
        <f>IF(AND(UPPER(TRIM(Applications!I1872))="NOT APPLIED",ISNUMBER(Applications!A1872)),Applications!A1872-WEEKDAY(Applications!A1872,3),"")</f>
        <v/>
      </c>
      <c r="I1872" s="26">
        <f>IF(AND(UPPER(TRIM(Applications!I1872))="REJECTED",ISNUMBER(Applications!M1872)),Applications!M1872-WEEKDAY(Applications!M1872,3),"")</f>
        <v/>
      </c>
      <c r="J1872" s="26">
        <f>IF(AND(UPPER(TRIM(Applications!I1872))="OFFER",ISNUMBER(Applications!M1872)),Applications!M1872-WEEKDAY(Applications!M1872,3),"")</f>
        <v/>
      </c>
      <c r="K1872" s="26">
        <f>IF(TRIM(Applications!J1872)="","",IFERROR(LOOKUP(2,1/ISNUMBER(SEARCH($R$2:$R$25,Applications!J1872)),$S$2:$S$25),""))</f>
        <v/>
      </c>
      <c r="L1872" s="26">
        <f>IF(K1872="","",IF(COUNTIF(K$2:K1872,K1872)=1,COUNTIF(K$2:K$2000,K1872)+(2001-ROW())/100000,""))</f>
        <v/>
      </c>
      <c r="M1872" s="26">
        <f>IF(TRIM(Applications!D1872)="","",TRIM(LEFT(TRIM(Applications!D1872),FIND(",",TRIM(Applications!D1872)&amp;",")-1)))</f>
        <v/>
      </c>
      <c r="N1872" s="26">
        <f>IF(M1872="","",IF(LEN(TRIM(LEFT(TRIM(MID(TRIM(Applications!D1872),FIND(",",TRIM(Applications!D1872)&amp;",")+1,200)),FIND(",",TRIM(MID(TRIM(Applications!D1872),FIND(",",TRIM(Applications!D1872)&amp;",")+1,200))&amp;",")-1)))=2,UPPER(TRIM(LEFT(TRIM(MID(TRIM(Applications!D1872),FIND(",",TRIM(Applications!D1872)&amp;",")+1,200)),FIND(",",TRIM(MID(TRIM(Applications!D1872),FIND(",",TRIM(Applications!D1872)&amp;",")+1,200))&amp;",")-1))),IFERROR(VLOOKUP(LOWER(TRIM(LEFT(TRIM(MID(TRIM(Applications!D1872),FIND(",",TRIM(Applications!D1872)&amp;",")+1,200)),FIND(",",TRIM(MID(TRIM(Applications!D1872),FIND(",",TRIM(Applications!D1872)&amp;",")+1,200))&amp;",")-1))),$U$2:$V$67,2,FALSE),"")))</f>
        <v/>
      </c>
      <c r="O1872" s="26">
        <f>IF(M1872="","",IF(N1872="",M1872,M1872&amp;", "&amp;N1872))</f>
        <v/>
      </c>
      <c r="P1872" s="26">
        <f>IF(O1872="","",IF(COUNTIF(O$2:O1872,O1872)=1,COUNTIF(O$2:O$2000,O1872)+(2001-ROW())/100000,""))</f>
        <v/>
      </c>
    </row>
    <row r="1873">
      <c r="A1873" s="26">
        <f>IF(AND(ISNUMBER(Applications!A1873),ISNUMBER(Applications!M1873),OR(UPPER(TRIM(Applications!I1873))="INTERVIEWING",UPPER(TRIM(Applications!I1873))="REJECTED",UPPER(TRIM(Applications!I1873))="OFFER")),IF(Applications!M1873&gt;=Applications!A1873,Applications!M1873-Applications!A1873,""),"")</f>
        <v/>
      </c>
      <c r="B1873" s="26">
        <f>IF(AND(D1873=1,ISNUMBER(Applications!A1873)),WEEKDAY(Applications!A1873),"")</f>
        <v/>
      </c>
      <c r="C1873" s="27">
        <f>IF(AND(D1873=1,ISNUMBER(Applications!A1873)),Applications!A1873-WEEKDAY(Applications!A1873,3),"")</f>
        <v/>
      </c>
      <c r="D1873" s="26">
        <f>IF(OR(UPPER(TRIM(Applications!I1873))="APPLIED",UPPER(TRIM(Applications!I1873))="INTERVIEWING",UPPER(TRIM(Applications!I1873))="REJECTED",UPPER(TRIM(Applications!I1873))="OFFER"),1,0)</f>
        <v/>
      </c>
      <c r="E1873" s="26">
        <f>IF(AND(ISNUMBER(Applications!M1873),OR(N(Applications!O1873)&gt;0,UPPER(TRIM(Applications!I1873))="INTERVIEWING",UPPER(TRIM(Applications!I1873))="OFFER")),Applications!M1873-WEEKDAY(Applications!M1873,3),"")</f>
        <v/>
      </c>
      <c r="F1873" s="26">
        <f>IF(AND(UPPER(TRIM(Applications!I1873))="SKIPPED",ISNUMBER(Applications!A1873)),Applications!A1873-WEEKDAY(Applications!A1873,3),"")</f>
        <v/>
      </c>
      <c r="G1873" s="26">
        <f>IF(AND(UPPER(TRIM(Applications!I1873))="BOOKMARKED",ISNUMBER(Applications!A1873)),Applications!A1873-WEEKDAY(Applications!A1873,3),"")</f>
        <v/>
      </c>
      <c r="H1873" s="26">
        <f>IF(AND(UPPER(TRIM(Applications!I1873))="NOT APPLIED",ISNUMBER(Applications!A1873)),Applications!A1873-WEEKDAY(Applications!A1873,3),"")</f>
        <v/>
      </c>
      <c r="I1873" s="26">
        <f>IF(AND(UPPER(TRIM(Applications!I1873))="REJECTED",ISNUMBER(Applications!M1873)),Applications!M1873-WEEKDAY(Applications!M1873,3),"")</f>
        <v/>
      </c>
      <c r="J1873" s="26">
        <f>IF(AND(UPPER(TRIM(Applications!I1873))="OFFER",ISNUMBER(Applications!M1873)),Applications!M1873-WEEKDAY(Applications!M1873,3),"")</f>
        <v/>
      </c>
      <c r="K1873" s="26">
        <f>IF(TRIM(Applications!J1873)="","",IFERROR(LOOKUP(2,1/ISNUMBER(SEARCH($R$2:$R$25,Applications!J1873)),$S$2:$S$25),""))</f>
        <v/>
      </c>
      <c r="L1873" s="26">
        <f>IF(K1873="","",IF(COUNTIF(K$2:K1873,K1873)=1,COUNTIF(K$2:K$2000,K1873)+(2001-ROW())/100000,""))</f>
        <v/>
      </c>
      <c r="M1873" s="26">
        <f>IF(TRIM(Applications!D1873)="","",TRIM(LEFT(TRIM(Applications!D1873),FIND(",",TRIM(Applications!D1873)&amp;",")-1)))</f>
        <v/>
      </c>
      <c r="N1873" s="26">
        <f>IF(M1873="","",IF(LEN(TRIM(LEFT(TRIM(MID(TRIM(Applications!D1873),FIND(",",TRIM(Applications!D1873)&amp;",")+1,200)),FIND(",",TRIM(MID(TRIM(Applications!D1873),FIND(",",TRIM(Applications!D1873)&amp;",")+1,200))&amp;",")-1)))=2,UPPER(TRIM(LEFT(TRIM(MID(TRIM(Applications!D1873),FIND(",",TRIM(Applications!D1873)&amp;",")+1,200)),FIND(",",TRIM(MID(TRIM(Applications!D1873),FIND(",",TRIM(Applications!D1873)&amp;",")+1,200))&amp;",")-1))),IFERROR(VLOOKUP(LOWER(TRIM(LEFT(TRIM(MID(TRIM(Applications!D1873),FIND(",",TRIM(Applications!D1873)&amp;",")+1,200)),FIND(",",TRIM(MID(TRIM(Applications!D1873),FIND(",",TRIM(Applications!D1873)&amp;",")+1,200))&amp;",")-1))),$U$2:$V$67,2,FALSE),"")))</f>
        <v/>
      </c>
      <c r="O1873" s="26">
        <f>IF(M1873="","",IF(N1873="",M1873,M1873&amp;", "&amp;N1873))</f>
        <v/>
      </c>
      <c r="P1873" s="26">
        <f>IF(O1873="","",IF(COUNTIF(O$2:O1873,O1873)=1,COUNTIF(O$2:O$2000,O1873)+(2001-ROW())/100000,""))</f>
        <v/>
      </c>
    </row>
    <row r="1874">
      <c r="A1874" s="26">
        <f>IF(AND(ISNUMBER(Applications!A1874),ISNUMBER(Applications!M1874),OR(UPPER(TRIM(Applications!I1874))="INTERVIEWING",UPPER(TRIM(Applications!I1874))="REJECTED",UPPER(TRIM(Applications!I1874))="OFFER")),IF(Applications!M1874&gt;=Applications!A1874,Applications!M1874-Applications!A1874,""),"")</f>
        <v/>
      </c>
      <c r="B1874" s="26">
        <f>IF(AND(D1874=1,ISNUMBER(Applications!A1874)),WEEKDAY(Applications!A1874),"")</f>
        <v/>
      </c>
      <c r="C1874" s="27">
        <f>IF(AND(D1874=1,ISNUMBER(Applications!A1874)),Applications!A1874-WEEKDAY(Applications!A1874,3),"")</f>
        <v/>
      </c>
      <c r="D1874" s="26">
        <f>IF(OR(UPPER(TRIM(Applications!I1874))="APPLIED",UPPER(TRIM(Applications!I1874))="INTERVIEWING",UPPER(TRIM(Applications!I1874))="REJECTED",UPPER(TRIM(Applications!I1874))="OFFER"),1,0)</f>
        <v/>
      </c>
      <c r="E1874" s="26">
        <f>IF(AND(ISNUMBER(Applications!M1874),OR(N(Applications!O1874)&gt;0,UPPER(TRIM(Applications!I1874))="INTERVIEWING",UPPER(TRIM(Applications!I1874))="OFFER")),Applications!M1874-WEEKDAY(Applications!M1874,3),"")</f>
        <v/>
      </c>
      <c r="F1874" s="26">
        <f>IF(AND(UPPER(TRIM(Applications!I1874))="SKIPPED",ISNUMBER(Applications!A1874)),Applications!A1874-WEEKDAY(Applications!A1874,3),"")</f>
        <v/>
      </c>
      <c r="G1874" s="26">
        <f>IF(AND(UPPER(TRIM(Applications!I1874))="BOOKMARKED",ISNUMBER(Applications!A1874)),Applications!A1874-WEEKDAY(Applications!A1874,3),"")</f>
        <v/>
      </c>
      <c r="H1874" s="26">
        <f>IF(AND(UPPER(TRIM(Applications!I1874))="NOT APPLIED",ISNUMBER(Applications!A1874)),Applications!A1874-WEEKDAY(Applications!A1874,3),"")</f>
        <v/>
      </c>
      <c r="I1874" s="26">
        <f>IF(AND(UPPER(TRIM(Applications!I1874))="REJECTED",ISNUMBER(Applications!M1874)),Applications!M1874-WEEKDAY(Applications!M1874,3),"")</f>
        <v/>
      </c>
      <c r="J1874" s="26">
        <f>IF(AND(UPPER(TRIM(Applications!I1874))="OFFER",ISNUMBER(Applications!M1874)),Applications!M1874-WEEKDAY(Applications!M1874,3),"")</f>
        <v/>
      </c>
      <c r="K1874" s="26">
        <f>IF(TRIM(Applications!J1874)="","",IFERROR(LOOKUP(2,1/ISNUMBER(SEARCH($R$2:$R$25,Applications!J1874)),$S$2:$S$25),""))</f>
        <v/>
      </c>
      <c r="L1874" s="26">
        <f>IF(K1874="","",IF(COUNTIF(K$2:K1874,K1874)=1,COUNTIF(K$2:K$2000,K1874)+(2001-ROW())/100000,""))</f>
        <v/>
      </c>
      <c r="M1874" s="26">
        <f>IF(TRIM(Applications!D1874)="","",TRIM(LEFT(TRIM(Applications!D1874),FIND(",",TRIM(Applications!D1874)&amp;",")-1)))</f>
        <v/>
      </c>
      <c r="N1874" s="26">
        <f>IF(M1874="","",IF(LEN(TRIM(LEFT(TRIM(MID(TRIM(Applications!D1874),FIND(",",TRIM(Applications!D1874)&amp;",")+1,200)),FIND(",",TRIM(MID(TRIM(Applications!D1874),FIND(",",TRIM(Applications!D1874)&amp;",")+1,200))&amp;",")-1)))=2,UPPER(TRIM(LEFT(TRIM(MID(TRIM(Applications!D1874),FIND(",",TRIM(Applications!D1874)&amp;",")+1,200)),FIND(",",TRIM(MID(TRIM(Applications!D1874),FIND(",",TRIM(Applications!D1874)&amp;",")+1,200))&amp;",")-1))),IFERROR(VLOOKUP(LOWER(TRIM(LEFT(TRIM(MID(TRIM(Applications!D1874),FIND(",",TRIM(Applications!D1874)&amp;",")+1,200)),FIND(",",TRIM(MID(TRIM(Applications!D1874),FIND(",",TRIM(Applications!D1874)&amp;",")+1,200))&amp;",")-1))),$U$2:$V$67,2,FALSE),"")))</f>
        <v/>
      </c>
      <c r="O1874" s="26">
        <f>IF(M1874="","",IF(N1874="",M1874,M1874&amp;", "&amp;N1874))</f>
        <v/>
      </c>
      <c r="P1874" s="26">
        <f>IF(O1874="","",IF(COUNTIF(O$2:O1874,O1874)=1,COUNTIF(O$2:O$2000,O1874)+(2001-ROW())/100000,""))</f>
        <v/>
      </c>
    </row>
    <row r="1875">
      <c r="A1875" s="26">
        <f>IF(AND(ISNUMBER(Applications!A1875),ISNUMBER(Applications!M1875),OR(UPPER(TRIM(Applications!I1875))="INTERVIEWING",UPPER(TRIM(Applications!I1875))="REJECTED",UPPER(TRIM(Applications!I1875))="OFFER")),IF(Applications!M1875&gt;=Applications!A1875,Applications!M1875-Applications!A1875,""),"")</f>
        <v/>
      </c>
      <c r="B1875" s="26">
        <f>IF(AND(D1875=1,ISNUMBER(Applications!A1875)),WEEKDAY(Applications!A1875),"")</f>
        <v/>
      </c>
      <c r="C1875" s="27">
        <f>IF(AND(D1875=1,ISNUMBER(Applications!A1875)),Applications!A1875-WEEKDAY(Applications!A1875,3),"")</f>
        <v/>
      </c>
      <c r="D1875" s="26">
        <f>IF(OR(UPPER(TRIM(Applications!I1875))="APPLIED",UPPER(TRIM(Applications!I1875))="INTERVIEWING",UPPER(TRIM(Applications!I1875))="REJECTED",UPPER(TRIM(Applications!I1875))="OFFER"),1,0)</f>
        <v/>
      </c>
      <c r="E1875" s="26">
        <f>IF(AND(ISNUMBER(Applications!M1875),OR(N(Applications!O1875)&gt;0,UPPER(TRIM(Applications!I1875))="INTERVIEWING",UPPER(TRIM(Applications!I1875))="OFFER")),Applications!M1875-WEEKDAY(Applications!M1875,3),"")</f>
        <v/>
      </c>
      <c r="F1875" s="26">
        <f>IF(AND(UPPER(TRIM(Applications!I1875))="SKIPPED",ISNUMBER(Applications!A1875)),Applications!A1875-WEEKDAY(Applications!A1875,3),"")</f>
        <v/>
      </c>
      <c r="G1875" s="26">
        <f>IF(AND(UPPER(TRIM(Applications!I1875))="BOOKMARKED",ISNUMBER(Applications!A1875)),Applications!A1875-WEEKDAY(Applications!A1875,3),"")</f>
        <v/>
      </c>
      <c r="H1875" s="26">
        <f>IF(AND(UPPER(TRIM(Applications!I1875))="NOT APPLIED",ISNUMBER(Applications!A1875)),Applications!A1875-WEEKDAY(Applications!A1875,3),"")</f>
        <v/>
      </c>
      <c r="I1875" s="26">
        <f>IF(AND(UPPER(TRIM(Applications!I1875))="REJECTED",ISNUMBER(Applications!M1875)),Applications!M1875-WEEKDAY(Applications!M1875,3),"")</f>
        <v/>
      </c>
      <c r="J1875" s="26">
        <f>IF(AND(UPPER(TRIM(Applications!I1875))="OFFER",ISNUMBER(Applications!M1875)),Applications!M1875-WEEKDAY(Applications!M1875,3),"")</f>
        <v/>
      </c>
      <c r="K1875" s="26">
        <f>IF(TRIM(Applications!J1875)="","",IFERROR(LOOKUP(2,1/ISNUMBER(SEARCH($R$2:$R$25,Applications!J1875)),$S$2:$S$25),""))</f>
        <v/>
      </c>
      <c r="L1875" s="26">
        <f>IF(K1875="","",IF(COUNTIF(K$2:K1875,K1875)=1,COUNTIF(K$2:K$2000,K1875)+(2001-ROW())/100000,""))</f>
        <v/>
      </c>
      <c r="M1875" s="26">
        <f>IF(TRIM(Applications!D1875)="","",TRIM(LEFT(TRIM(Applications!D1875),FIND(",",TRIM(Applications!D1875)&amp;",")-1)))</f>
        <v/>
      </c>
      <c r="N1875" s="26">
        <f>IF(M1875="","",IF(LEN(TRIM(LEFT(TRIM(MID(TRIM(Applications!D1875),FIND(",",TRIM(Applications!D1875)&amp;",")+1,200)),FIND(",",TRIM(MID(TRIM(Applications!D1875),FIND(",",TRIM(Applications!D1875)&amp;",")+1,200))&amp;",")-1)))=2,UPPER(TRIM(LEFT(TRIM(MID(TRIM(Applications!D1875),FIND(",",TRIM(Applications!D1875)&amp;",")+1,200)),FIND(",",TRIM(MID(TRIM(Applications!D1875),FIND(",",TRIM(Applications!D1875)&amp;",")+1,200))&amp;",")-1))),IFERROR(VLOOKUP(LOWER(TRIM(LEFT(TRIM(MID(TRIM(Applications!D1875),FIND(",",TRIM(Applications!D1875)&amp;",")+1,200)),FIND(",",TRIM(MID(TRIM(Applications!D1875),FIND(",",TRIM(Applications!D1875)&amp;",")+1,200))&amp;",")-1))),$U$2:$V$67,2,FALSE),"")))</f>
        <v/>
      </c>
      <c r="O1875" s="26">
        <f>IF(M1875="","",IF(N1875="",M1875,M1875&amp;", "&amp;N1875))</f>
        <v/>
      </c>
      <c r="P1875" s="26">
        <f>IF(O1875="","",IF(COUNTIF(O$2:O1875,O1875)=1,COUNTIF(O$2:O$2000,O1875)+(2001-ROW())/100000,""))</f>
        <v/>
      </c>
    </row>
    <row r="1876">
      <c r="A1876" s="26">
        <f>IF(AND(ISNUMBER(Applications!A1876),ISNUMBER(Applications!M1876),OR(UPPER(TRIM(Applications!I1876))="INTERVIEWING",UPPER(TRIM(Applications!I1876))="REJECTED",UPPER(TRIM(Applications!I1876))="OFFER")),IF(Applications!M1876&gt;=Applications!A1876,Applications!M1876-Applications!A1876,""),"")</f>
        <v/>
      </c>
      <c r="B1876" s="26">
        <f>IF(AND(D1876=1,ISNUMBER(Applications!A1876)),WEEKDAY(Applications!A1876),"")</f>
        <v/>
      </c>
      <c r="C1876" s="27">
        <f>IF(AND(D1876=1,ISNUMBER(Applications!A1876)),Applications!A1876-WEEKDAY(Applications!A1876,3),"")</f>
        <v/>
      </c>
      <c r="D1876" s="26">
        <f>IF(OR(UPPER(TRIM(Applications!I1876))="APPLIED",UPPER(TRIM(Applications!I1876))="INTERVIEWING",UPPER(TRIM(Applications!I1876))="REJECTED",UPPER(TRIM(Applications!I1876))="OFFER"),1,0)</f>
        <v/>
      </c>
      <c r="E1876" s="26">
        <f>IF(AND(ISNUMBER(Applications!M1876),OR(N(Applications!O1876)&gt;0,UPPER(TRIM(Applications!I1876))="INTERVIEWING",UPPER(TRIM(Applications!I1876))="OFFER")),Applications!M1876-WEEKDAY(Applications!M1876,3),"")</f>
        <v/>
      </c>
      <c r="F1876" s="26">
        <f>IF(AND(UPPER(TRIM(Applications!I1876))="SKIPPED",ISNUMBER(Applications!A1876)),Applications!A1876-WEEKDAY(Applications!A1876,3),"")</f>
        <v/>
      </c>
      <c r="G1876" s="26">
        <f>IF(AND(UPPER(TRIM(Applications!I1876))="BOOKMARKED",ISNUMBER(Applications!A1876)),Applications!A1876-WEEKDAY(Applications!A1876,3),"")</f>
        <v/>
      </c>
      <c r="H1876" s="26">
        <f>IF(AND(UPPER(TRIM(Applications!I1876))="NOT APPLIED",ISNUMBER(Applications!A1876)),Applications!A1876-WEEKDAY(Applications!A1876,3),"")</f>
        <v/>
      </c>
      <c r="I1876" s="26">
        <f>IF(AND(UPPER(TRIM(Applications!I1876))="REJECTED",ISNUMBER(Applications!M1876)),Applications!M1876-WEEKDAY(Applications!M1876,3),"")</f>
        <v/>
      </c>
      <c r="J1876" s="26">
        <f>IF(AND(UPPER(TRIM(Applications!I1876))="OFFER",ISNUMBER(Applications!M1876)),Applications!M1876-WEEKDAY(Applications!M1876,3),"")</f>
        <v/>
      </c>
      <c r="K1876" s="26">
        <f>IF(TRIM(Applications!J1876)="","",IFERROR(LOOKUP(2,1/ISNUMBER(SEARCH($R$2:$R$25,Applications!J1876)),$S$2:$S$25),""))</f>
        <v/>
      </c>
      <c r="L1876" s="26">
        <f>IF(K1876="","",IF(COUNTIF(K$2:K1876,K1876)=1,COUNTIF(K$2:K$2000,K1876)+(2001-ROW())/100000,""))</f>
        <v/>
      </c>
      <c r="M1876" s="26">
        <f>IF(TRIM(Applications!D1876)="","",TRIM(LEFT(TRIM(Applications!D1876),FIND(",",TRIM(Applications!D1876)&amp;",")-1)))</f>
        <v/>
      </c>
      <c r="N1876" s="26">
        <f>IF(M1876="","",IF(LEN(TRIM(LEFT(TRIM(MID(TRIM(Applications!D1876),FIND(",",TRIM(Applications!D1876)&amp;",")+1,200)),FIND(",",TRIM(MID(TRIM(Applications!D1876),FIND(",",TRIM(Applications!D1876)&amp;",")+1,200))&amp;",")-1)))=2,UPPER(TRIM(LEFT(TRIM(MID(TRIM(Applications!D1876),FIND(",",TRIM(Applications!D1876)&amp;",")+1,200)),FIND(",",TRIM(MID(TRIM(Applications!D1876),FIND(",",TRIM(Applications!D1876)&amp;",")+1,200))&amp;",")-1))),IFERROR(VLOOKUP(LOWER(TRIM(LEFT(TRIM(MID(TRIM(Applications!D1876),FIND(",",TRIM(Applications!D1876)&amp;",")+1,200)),FIND(",",TRIM(MID(TRIM(Applications!D1876),FIND(",",TRIM(Applications!D1876)&amp;",")+1,200))&amp;",")-1))),$U$2:$V$67,2,FALSE),"")))</f>
        <v/>
      </c>
      <c r="O1876" s="26">
        <f>IF(M1876="","",IF(N1876="",M1876,M1876&amp;", "&amp;N1876))</f>
        <v/>
      </c>
      <c r="P1876" s="26">
        <f>IF(O1876="","",IF(COUNTIF(O$2:O1876,O1876)=1,COUNTIF(O$2:O$2000,O1876)+(2001-ROW())/100000,""))</f>
        <v/>
      </c>
    </row>
    <row r="1877">
      <c r="A1877" s="26">
        <f>IF(AND(ISNUMBER(Applications!A1877),ISNUMBER(Applications!M1877),OR(UPPER(TRIM(Applications!I1877))="INTERVIEWING",UPPER(TRIM(Applications!I1877))="REJECTED",UPPER(TRIM(Applications!I1877))="OFFER")),IF(Applications!M1877&gt;=Applications!A1877,Applications!M1877-Applications!A1877,""),"")</f>
        <v/>
      </c>
      <c r="B1877" s="26">
        <f>IF(AND(D1877=1,ISNUMBER(Applications!A1877)),WEEKDAY(Applications!A1877),"")</f>
        <v/>
      </c>
      <c r="C1877" s="27">
        <f>IF(AND(D1877=1,ISNUMBER(Applications!A1877)),Applications!A1877-WEEKDAY(Applications!A1877,3),"")</f>
        <v/>
      </c>
      <c r="D1877" s="26">
        <f>IF(OR(UPPER(TRIM(Applications!I1877))="APPLIED",UPPER(TRIM(Applications!I1877))="INTERVIEWING",UPPER(TRIM(Applications!I1877))="REJECTED",UPPER(TRIM(Applications!I1877))="OFFER"),1,0)</f>
        <v/>
      </c>
      <c r="E1877" s="26">
        <f>IF(AND(ISNUMBER(Applications!M1877),OR(N(Applications!O1877)&gt;0,UPPER(TRIM(Applications!I1877))="INTERVIEWING",UPPER(TRIM(Applications!I1877))="OFFER")),Applications!M1877-WEEKDAY(Applications!M1877,3),"")</f>
        <v/>
      </c>
      <c r="F1877" s="26">
        <f>IF(AND(UPPER(TRIM(Applications!I1877))="SKIPPED",ISNUMBER(Applications!A1877)),Applications!A1877-WEEKDAY(Applications!A1877,3),"")</f>
        <v/>
      </c>
      <c r="G1877" s="26">
        <f>IF(AND(UPPER(TRIM(Applications!I1877))="BOOKMARKED",ISNUMBER(Applications!A1877)),Applications!A1877-WEEKDAY(Applications!A1877,3),"")</f>
        <v/>
      </c>
      <c r="H1877" s="26">
        <f>IF(AND(UPPER(TRIM(Applications!I1877))="NOT APPLIED",ISNUMBER(Applications!A1877)),Applications!A1877-WEEKDAY(Applications!A1877,3),"")</f>
        <v/>
      </c>
      <c r="I1877" s="26">
        <f>IF(AND(UPPER(TRIM(Applications!I1877))="REJECTED",ISNUMBER(Applications!M1877)),Applications!M1877-WEEKDAY(Applications!M1877,3),"")</f>
        <v/>
      </c>
      <c r="J1877" s="26">
        <f>IF(AND(UPPER(TRIM(Applications!I1877))="OFFER",ISNUMBER(Applications!M1877)),Applications!M1877-WEEKDAY(Applications!M1877,3),"")</f>
        <v/>
      </c>
      <c r="K1877" s="26">
        <f>IF(TRIM(Applications!J1877)="","",IFERROR(LOOKUP(2,1/ISNUMBER(SEARCH($R$2:$R$25,Applications!J1877)),$S$2:$S$25),""))</f>
        <v/>
      </c>
      <c r="L1877" s="26">
        <f>IF(K1877="","",IF(COUNTIF(K$2:K1877,K1877)=1,COUNTIF(K$2:K$2000,K1877)+(2001-ROW())/100000,""))</f>
        <v/>
      </c>
      <c r="M1877" s="26">
        <f>IF(TRIM(Applications!D1877)="","",TRIM(LEFT(TRIM(Applications!D1877),FIND(",",TRIM(Applications!D1877)&amp;",")-1)))</f>
        <v/>
      </c>
      <c r="N1877" s="26">
        <f>IF(M1877="","",IF(LEN(TRIM(LEFT(TRIM(MID(TRIM(Applications!D1877),FIND(",",TRIM(Applications!D1877)&amp;",")+1,200)),FIND(",",TRIM(MID(TRIM(Applications!D1877),FIND(",",TRIM(Applications!D1877)&amp;",")+1,200))&amp;",")-1)))=2,UPPER(TRIM(LEFT(TRIM(MID(TRIM(Applications!D1877),FIND(",",TRIM(Applications!D1877)&amp;",")+1,200)),FIND(",",TRIM(MID(TRIM(Applications!D1877),FIND(",",TRIM(Applications!D1877)&amp;",")+1,200))&amp;",")-1))),IFERROR(VLOOKUP(LOWER(TRIM(LEFT(TRIM(MID(TRIM(Applications!D1877),FIND(",",TRIM(Applications!D1877)&amp;",")+1,200)),FIND(",",TRIM(MID(TRIM(Applications!D1877),FIND(",",TRIM(Applications!D1877)&amp;",")+1,200))&amp;",")-1))),$U$2:$V$67,2,FALSE),"")))</f>
        <v/>
      </c>
      <c r="O1877" s="26">
        <f>IF(M1877="","",IF(N1877="",M1877,M1877&amp;", "&amp;N1877))</f>
        <v/>
      </c>
      <c r="P1877" s="26">
        <f>IF(O1877="","",IF(COUNTIF(O$2:O1877,O1877)=1,COUNTIF(O$2:O$2000,O1877)+(2001-ROW())/100000,""))</f>
        <v/>
      </c>
    </row>
    <row r="1878">
      <c r="A1878" s="26">
        <f>IF(AND(ISNUMBER(Applications!A1878),ISNUMBER(Applications!M1878),OR(UPPER(TRIM(Applications!I1878))="INTERVIEWING",UPPER(TRIM(Applications!I1878))="REJECTED",UPPER(TRIM(Applications!I1878))="OFFER")),IF(Applications!M1878&gt;=Applications!A1878,Applications!M1878-Applications!A1878,""),"")</f>
        <v/>
      </c>
      <c r="B1878" s="26">
        <f>IF(AND(D1878=1,ISNUMBER(Applications!A1878)),WEEKDAY(Applications!A1878),"")</f>
        <v/>
      </c>
      <c r="C1878" s="27">
        <f>IF(AND(D1878=1,ISNUMBER(Applications!A1878)),Applications!A1878-WEEKDAY(Applications!A1878,3),"")</f>
        <v/>
      </c>
      <c r="D1878" s="26">
        <f>IF(OR(UPPER(TRIM(Applications!I1878))="APPLIED",UPPER(TRIM(Applications!I1878))="INTERVIEWING",UPPER(TRIM(Applications!I1878))="REJECTED",UPPER(TRIM(Applications!I1878))="OFFER"),1,0)</f>
        <v/>
      </c>
      <c r="E1878" s="26">
        <f>IF(AND(ISNUMBER(Applications!M1878),OR(N(Applications!O1878)&gt;0,UPPER(TRIM(Applications!I1878))="INTERVIEWING",UPPER(TRIM(Applications!I1878))="OFFER")),Applications!M1878-WEEKDAY(Applications!M1878,3),"")</f>
        <v/>
      </c>
      <c r="F1878" s="26">
        <f>IF(AND(UPPER(TRIM(Applications!I1878))="SKIPPED",ISNUMBER(Applications!A1878)),Applications!A1878-WEEKDAY(Applications!A1878,3),"")</f>
        <v/>
      </c>
      <c r="G1878" s="26">
        <f>IF(AND(UPPER(TRIM(Applications!I1878))="BOOKMARKED",ISNUMBER(Applications!A1878)),Applications!A1878-WEEKDAY(Applications!A1878,3),"")</f>
        <v/>
      </c>
      <c r="H1878" s="26">
        <f>IF(AND(UPPER(TRIM(Applications!I1878))="NOT APPLIED",ISNUMBER(Applications!A1878)),Applications!A1878-WEEKDAY(Applications!A1878,3),"")</f>
        <v/>
      </c>
      <c r="I1878" s="26">
        <f>IF(AND(UPPER(TRIM(Applications!I1878))="REJECTED",ISNUMBER(Applications!M1878)),Applications!M1878-WEEKDAY(Applications!M1878,3),"")</f>
        <v/>
      </c>
      <c r="J1878" s="26">
        <f>IF(AND(UPPER(TRIM(Applications!I1878))="OFFER",ISNUMBER(Applications!M1878)),Applications!M1878-WEEKDAY(Applications!M1878,3),"")</f>
        <v/>
      </c>
      <c r="K1878" s="26">
        <f>IF(TRIM(Applications!J1878)="","",IFERROR(LOOKUP(2,1/ISNUMBER(SEARCH($R$2:$R$25,Applications!J1878)),$S$2:$S$25),""))</f>
        <v/>
      </c>
      <c r="L1878" s="26">
        <f>IF(K1878="","",IF(COUNTIF(K$2:K1878,K1878)=1,COUNTIF(K$2:K$2000,K1878)+(2001-ROW())/100000,""))</f>
        <v/>
      </c>
      <c r="M1878" s="26">
        <f>IF(TRIM(Applications!D1878)="","",TRIM(LEFT(TRIM(Applications!D1878),FIND(",",TRIM(Applications!D1878)&amp;",")-1)))</f>
        <v/>
      </c>
      <c r="N1878" s="26">
        <f>IF(M1878="","",IF(LEN(TRIM(LEFT(TRIM(MID(TRIM(Applications!D1878),FIND(",",TRIM(Applications!D1878)&amp;",")+1,200)),FIND(",",TRIM(MID(TRIM(Applications!D1878),FIND(",",TRIM(Applications!D1878)&amp;",")+1,200))&amp;",")-1)))=2,UPPER(TRIM(LEFT(TRIM(MID(TRIM(Applications!D1878),FIND(",",TRIM(Applications!D1878)&amp;",")+1,200)),FIND(",",TRIM(MID(TRIM(Applications!D1878),FIND(",",TRIM(Applications!D1878)&amp;",")+1,200))&amp;",")-1))),IFERROR(VLOOKUP(LOWER(TRIM(LEFT(TRIM(MID(TRIM(Applications!D1878),FIND(",",TRIM(Applications!D1878)&amp;",")+1,200)),FIND(",",TRIM(MID(TRIM(Applications!D1878),FIND(",",TRIM(Applications!D1878)&amp;",")+1,200))&amp;",")-1))),$U$2:$V$67,2,FALSE),"")))</f>
        <v/>
      </c>
      <c r="O1878" s="26">
        <f>IF(M1878="","",IF(N1878="",M1878,M1878&amp;", "&amp;N1878))</f>
        <v/>
      </c>
      <c r="P1878" s="26">
        <f>IF(O1878="","",IF(COUNTIF(O$2:O1878,O1878)=1,COUNTIF(O$2:O$2000,O1878)+(2001-ROW())/100000,""))</f>
        <v/>
      </c>
    </row>
    <row r="1879">
      <c r="A1879" s="26">
        <f>IF(AND(ISNUMBER(Applications!A1879),ISNUMBER(Applications!M1879),OR(UPPER(TRIM(Applications!I1879))="INTERVIEWING",UPPER(TRIM(Applications!I1879))="REJECTED",UPPER(TRIM(Applications!I1879))="OFFER")),IF(Applications!M1879&gt;=Applications!A1879,Applications!M1879-Applications!A1879,""),"")</f>
        <v/>
      </c>
      <c r="B1879" s="26">
        <f>IF(AND(D1879=1,ISNUMBER(Applications!A1879)),WEEKDAY(Applications!A1879),"")</f>
        <v/>
      </c>
      <c r="C1879" s="27">
        <f>IF(AND(D1879=1,ISNUMBER(Applications!A1879)),Applications!A1879-WEEKDAY(Applications!A1879,3),"")</f>
        <v/>
      </c>
      <c r="D1879" s="26">
        <f>IF(OR(UPPER(TRIM(Applications!I1879))="APPLIED",UPPER(TRIM(Applications!I1879))="INTERVIEWING",UPPER(TRIM(Applications!I1879))="REJECTED",UPPER(TRIM(Applications!I1879))="OFFER"),1,0)</f>
        <v/>
      </c>
      <c r="E1879" s="26">
        <f>IF(AND(ISNUMBER(Applications!M1879),OR(N(Applications!O1879)&gt;0,UPPER(TRIM(Applications!I1879))="INTERVIEWING",UPPER(TRIM(Applications!I1879))="OFFER")),Applications!M1879-WEEKDAY(Applications!M1879,3),"")</f>
        <v/>
      </c>
      <c r="F1879" s="26">
        <f>IF(AND(UPPER(TRIM(Applications!I1879))="SKIPPED",ISNUMBER(Applications!A1879)),Applications!A1879-WEEKDAY(Applications!A1879,3),"")</f>
        <v/>
      </c>
      <c r="G1879" s="26">
        <f>IF(AND(UPPER(TRIM(Applications!I1879))="BOOKMARKED",ISNUMBER(Applications!A1879)),Applications!A1879-WEEKDAY(Applications!A1879,3),"")</f>
        <v/>
      </c>
      <c r="H1879" s="26">
        <f>IF(AND(UPPER(TRIM(Applications!I1879))="NOT APPLIED",ISNUMBER(Applications!A1879)),Applications!A1879-WEEKDAY(Applications!A1879,3),"")</f>
        <v/>
      </c>
      <c r="I1879" s="26">
        <f>IF(AND(UPPER(TRIM(Applications!I1879))="REJECTED",ISNUMBER(Applications!M1879)),Applications!M1879-WEEKDAY(Applications!M1879,3),"")</f>
        <v/>
      </c>
      <c r="J1879" s="26">
        <f>IF(AND(UPPER(TRIM(Applications!I1879))="OFFER",ISNUMBER(Applications!M1879)),Applications!M1879-WEEKDAY(Applications!M1879,3),"")</f>
        <v/>
      </c>
      <c r="K1879" s="26">
        <f>IF(TRIM(Applications!J1879)="","",IFERROR(LOOKUP(2,1/ISNUMBER(SEARCH($R$2:$R$25,Applications!J1879)),$S$2:$S$25),""))</f>
        <v/>
      </c>
      <c r="L1879" s="26">
        <f>IF(K1879="","",IF(COUNTIF(K$2:K1879,K1879)=1,COUNTIF(K$2:K$2000,K1879)+(2001-ROW())/100000,""))</f>
        <v/>
      </c>
      <c r="M1879" s="26">
        <f>IF(TRIM(Applications!D1879)="","",TRIM(LEFT(TRIM(Applications!D1879),FIND(",",TRIM(Applications!D1879)&amp;",")-1)))</f>
        <v/>
      </c>
      <c r="N1879" s="26">
        <f>IF(M1879="","",IF(LEN(TRIM(LEFT(TRIM(MID(TRIM(Applications!D1879),FIND(",",TRIM(Applications!D1879)&amp;",")+1,200)),FIND(",",TRIM(MID(TRIM(Applications!D1879),FIND(",",TRIM(Applications!D1879)&amp;",")+1,200))&amp;",")-1)))=2,UPPER(TRIM(LEFT(TRIM(MID(TRIM(Applications!D1879),FIND(",",TRIM(Applications!D1879)&amp;",")+1,200)),FIND(",",TRIM(MID(TRIM(Applications!D1879),FIND(",",TRIM(Applications!D1879)&amp;",")+1,200))&amp;",")-1))),IFERROR(VLOOKUP(LOWER(TRIM(LEFT(TRIM(MID(TRIM(Applications!D1879),FIND(",",TRIM(Applications!D1879)&amp;",")+1,200)),FIND(",",TRIM(MID(TRIM(Applications!D1879),FIND(",",TRIM(Applications!D1879)&amp;",")+1,200))&amp;",")-1))),$U$2:$V$67,2,FALSE),"")))</f>
        <v/>
      </c>
      <c r="O1879" s="26">
        <f>IF(M1879="","",IF(N1879="",M1879,M1879&amp;", "&amp;N1879))</f>
        <v/>
      </c>
      <c r="P1879" s="26">
        <f>IF(O1879="","",IF(COUNTIF(O$2:O1879,O1879)=1,COUNTIF(O$2:O$2000,O1879)+(2001-ROW())/100000,""))</f>
        <v/>
      </c>
    </row>
    <row r="1880">
      <c r="A1880" s="26">
        <f>IF(AND(ISNUMBER(Applications!A1880),ISNUMBER(Applications!M1880),OR(UPPER(TRIM(Applications!I1880))="INTERVIEWING",UPPER(TRIM(Applications!I1880))="REJECTED",UPPER(TRIM(Applications!I1880))="OFFER")),IF(Applications!M1880&gt;=Applications!A1880,Applications!M1880-Applications!A1880,""),"")</f>
        <v/>
      </c>
      <c r="B1880" s="26">
        <f>IF(AND(D1880=1,ISNUMBER(Applications!A1880)),WEEKDAY(Applications!A1880),"")</f>
        <v/>
      </c>
      <c r="C1880" s="27">
        <f>IF(AND(D1880=1,ISNUMBER(Applications!A1880)),Applications!A1880-WEEKDAY(Applications!A1880,3),"")</f>
        <v/>
      </c>
      <c r="D1880" s="26">
        <f>IF(OR(UPPER(TRIM(Applications!I1880))="APPLIED",UPPER(TRIM(Applications!I1880))="INTERVIEWING",UPPER(TRIM(Applications!I1880))="REJECTED",UPPER(TRIM(Applications!I1880))="OFFER"),1,0)</f>
        <v/>
      </c>
      <c r="E1880" s="26">
        <f>IF(AND(ISNUMBER(Applications!M1880),OR(N(Applications!O1880)&gt;0,UPPER(TRIM(Applications!I1880))="INTERVIEWING",UPPER(TRIM(Applications!I1880))="OFFER")),Applications!M1880-WEEKDAY(Applications!M1880,3),"")</f>
        <v/>
      </c>
      <c r="F1880" s="26">
        <f>IF(AND(UPPER(TRIM(Applications!I1880))="SKIPPED",ISNUMBER(Applications!A1880)),Applications!A1880-WEEKDAY(Applications!A1880,3),"")</f>
        <v/>
      </c>
      <c r="G1880" s="26">
        <f>IF(AND(UPPER(TRIM(Applications!I1880))="BOOKMARKED",ISNUMBER(Applications!A1880)),Applications!A1880-WEEKDAY(Applications!A1880,3),"")</f>
        <v/>
      </c>
      <c r="H1880" s="26">
        <f>IF(AND(UPPER(TRIM(Applications!I1880))="NOT APPLIED",ISNUMBER(Applications!A1880)),Applications!A1880-WEEKDAY(Applications!A1880,3),"")</f>
        <v/>
      </c>
      <c r="I1880" s="26">
        <f>IF(AND(UPPER(TRIM(Applications!I1880))="REJECTED",ISNUMBER(Applications!M1880)),Applications!M1880-WEEKDAY(Applications!M1880,3),"")</f>
        <v/>
      </c>
      <c r="J1880" s="26">
        <f>IF(AND(UPPER(TRIM(Applications!I1880))="OFFER",ISNUMBER(Applications!M1880)),Applications!M1880-WEEKDAY(Applications!M1880,3),"")</f>
        <v/>
      </c>
      <c r="K1880" s="26">
        <f>IF(TRIM(Applications!J1880)="","",IFERROR(LOOKUP(2,1/ISNUMBER(SEARCH($R$2:$R$25,Applications!J1880)),$S$2:$S$25),""))</f>
        <v/>
      </c>
      <c r="L1880" s="26">
        <f>IF(K1880="","",IF(COUNTIF(K$2:K1880,K1880)=1,COUNTIF(K$2:K$2000,K1880)+(2001-ROW())/100000,""))</f>
        <v/>
      </c>
      <c r="M1880" s="26">
        <f>IF(TRIM(Applications!D1880)="","",TRIM(LEFT(TRIM(Applications!D1880),FIND(",",TRIM(Applications!D1880)&amp;",")-1)))</f>
        <v/>
      </c>
      <c r="N1880" s="26">
        <f>IF(M1880="","",IF(LEN(TRIM(LEFT(TRIM(MID(TRIM(Applications!D1880),FIND(",",TRIM(Applications!D1880)&amp;",")+1,200)),FIND(",",TRIM(MID(TRIM(Applications!D1880),FIND(",",TRIM(Applications!D1880)&amp;",")+1,200))&amp;",")-1)))=2,UPPER(TRIM(LEFT(TRIM(MID(TRIM(Applications!D1880),FIND(",",TRIM(Applications!D1880)&amp;",")+1,200)),FIND(",",TRIM(MID(TRIM(Applications!D1880),FIND(",",TRIM(Applications!D1880)&amp;",")+1,200))&amp;",")-1))),IFERROR(VLOOKUP(LOWER(TRIM(LEFT(TRIM(MID(TRIM(Applications!D1880),FIND(",",TRIM(Applications!D1880)&amp;",")+1,200)),FIND(",",TRIM(MID(TRIM(Applications!D1880),FIND(",",TRIM(Applications!D1880)&amp;",")+1,200))&amp;",")-1))),$U$2:$V$67,2,FALSE),"")))</f>
        <v/>
      </c>
      <c r="O1880" s="26">
        <f>IF(M1880="","",IF(N1880="",M1880,M1880&amp;", "&amp;N1880))</f>
        <v/>
      </c>
      <c r="P1880" s="26">
        <f>IF(O1880="","",IF(COUNTIF(O$2:O1880,O1880)=1,COUNTIF(O$2:O$2000,O1880)+(2001-ROW())/100000,""))</f>
        <v/>
      </c>
    </row>
    <row r="1881">
      <c r="A1881" s="26">
        <f>IF(AND(ISNUMBER(Applications!A1881),ISNUMBER(Applications!M1881),OR(UPPER(TRIM(Applications!I1881))="INTERVIEWING",UPPER(TRIM(Applications!I1881))="REJECTED",UPPER(TRIM(Applications!I1881))="OFFER")),IF(Applications!M1881&gt;=Applications!A1881,Applications!M1881-Applications!A1881,""),"")</f>
        <v/>
      </c>
      <c r="B1881" s="26">
        <f>IF(AND(D1881=1,ISNUMBER(Applications!A1881)),WEEKDAY(Applications!A1881),"")</f>
        <v/>
      </c>
      <c r="C1881" s="27">
        <f>IF(AND(D1881=1,ISNUMBER(Applications!A1881)),Applications!A1881-WEEKDAY(Applications!A1881,3),"")</f>
        <v/>
      </c>
      <c r="D1881" s="26">
        <f>IF(OR(UPPER(TRIM(Applications!I1881))="APPLIED",UPPER(TRIM(Applications!I1881))="INTERVIEWING",UPPER(TRIM(Applications!I1881))="REJECTED",UPPER(TRIM(Applications!I1881))="OFFER"),1,0)</f>
        <v/>
      </c>
      <c r="E1881" s="26">
        <f>IF(AND(ISNUMBER(Applications!M1881),OR(N(Applications!O1881)&gt;0,UPPER(TRIM(Applications!I1881))="INTERVIEWING",UPPER(TRIM(Applications!I1881))="OFFER")),Applications!M1881-WEEKDAY(Applications!M1881,3),"")</f>
        <v/>
      </c>
      <c r="F1881" s="26">
        <f>IF(AND(UPPER(TRIM(Applications!I1881))="SKIPPED",ISNUMBER(Applications!A1881)),Applications!A1881-WEEKDAY(Applications!A1881,3),"")</f>
        <v/>
      </c>
      <c r="G1881" s="26">
        <f>IF(AND(UPPER(TRIM(Applications!I1881))="BOOKMARKED",ISNUMBER(Applications!A1881)),Applications!A1881-WEEKDAY(Applications!A1881,3),"")</f>
        <v/>
      </c>
      <c r="H1881" s="26">
        <f>IF(AND(UPPER(TRIM(Applications!I1881))="NOT APPLIED",ISNUMBER(Applications!A1881)),Applications!A1881-WEEKDAY(Applications!A1881,3),"")</f>
        <v/>
      </c>
      <c r="I1881" s="26">
        <f>IF(AND(UPPER(TRIM(Applications!I1881))="REJECTED",ISNUMBER(Applications!M1881)),Applications!M1881-WEEKDAY(Applications!M1881,3),"")</f>
        <v/>
      </c>
      <c r="J1881" s="26">
        <f>IF(AND(UPPER(TRIM(Applications!I1881))="OFFER",ISNUMBER(Applications!M1881)),Applications!M1881-WEEKDAY(Applications!M1881,3),"")</f>
        <v/>
      </c>
      <c r="K1881" s="26">
        <f>IF(TRIM(Applications!J1881)="","",IFERROR(LOOKUP(2,1/ISNUMBER(SEARCH($R$2:$R$25,Applications!J1881)),$S$2:$S$25),""))</f>
        <v/>
      </c>
      <c r="L1881" s="26">
        <f>IF(K1881="","",IF(COUNTIF(K$2:K1881,K1881)=1,COUNTIF(K$2:K$2000,K1881)+(2001-ROW())/100000,""))</f>
        <v/>
      </c>
      <c r="M1881" s="26">
        <f>IF(TRIM(Applications!D1881)="","",TRIM(LEFT(TRIM(Applications!D1881),FIND(",",TRIM(Applications!D1881)&amp;",")-1)))</f>
        <v/>
      </c>
      <c r="N1881" s="26">
        <f>IF(M1881="","",IF(LEN(TRIM(LEFT(TRIM(MID(TRIM(Applications!D1881),FIND(",",TRIM(Applications!D1881)&amp;",")+1,200)),FIND(",",TRIM(MID(TRIM(Applications!D1881),FIND(",",TRIM(Applications!D1881)&amp;",")+1,200))&amp;",")-1)))=2,UPPER(TRIM(LEFT(TRIM(MID(TRIM(Applications!D1881),FIND(",",TRIM(Applications!D1881)&amp;",")+1,200)),FIND(",",TRIM(MID(TRIM(Applications!D1881),FIND(",",TRIM(Applications!D1881)&amp;",")+1,200))&amp;",")-1))),IFERROR(VLOOKUP(LOWER(TRIM(LEFT(TRIM(MID(TRIM(Applications!D1881),FIND(",",TRIM(Applications!D1881)&amp;",")+1,200)),FIND(",",TRIM(MID(TRIM(Applications!D1881),FIND(",",TRIM(Applications!D1881)&amp;",")+1,200))&amp;",")-1))),$U$2:$V$67,2,FALSE),"")))</f>
        <v/>
      </c>
      <c r="O1881" s="26">
        <f>IF(M1881="","",IF(N1881="",M1881,M1881&amp;", "&amp;N1881))</f>
        <v/>
      </c>
      <c r="P1881" s="26">
        <f>IF(O1881="","",IF(COUNTIF(O$2:O1881,O1881)=1,COUNTIF(O$2:O$2000,O1881)+(2001-ROW())/100000,""))</f>
        <v/>
      </c>
    </row>
    <row r="1882">
      <c r="A1882" s="26">
        <f>IF(AND(ISNUMBER(Applications!A1882),ISNUMBER(Applications!M1882),OR(UPPER(TRIM(Applications!I1882))="INTERVIEWING",UPPER(TRIM(Applications!I1882))="REJECTED",UPPER(TRIM(Applications!I1882))="OFFER")),IF(Applications!M1882&gt;=Applications!A1882,Applications!M1882-Applications!A1882,""),"")</f>
        <v/>
      </c>
      <c r="B1882" s="26">
        <f>IF(AND(D1882=1,ISNUMBER(Applications!A1882)),WEEKDAY(Applications!A1882),"")</f>
        <v/>
      </c>
      <c r="C1882" s="27">
        <f>IF(AND(D1882=1,ISNUMBER(Applications!A1882)),Applications!A1882-WEEKDAY(Applications!A1882,3),"")</f>
        <v/>
      </c>
      <c r="D1882" s="26">
        <f>IF(OR(UPPER(TRIM(Applications!I1882))="APPLIED",UPPER(TRIM(Applications!I1882))="INTERVIEWING",UPPER(TRIM(Applications!I1882))="REJECTED",UPPER(TRIM(Applications!I1882))="OFFER"),1,0)</f>
        <v/>
      </c>
      <c r="E1882" s="26">
        <f>IF(AND(ISNUMBER(Applications!M1882),OR(N(Applications!O1882)&gt;0,UPPER(TRIM(Applications!I1882))="INTERVIEWING",UPPER(TRIM(Applications!I1882))="OFFER")),Applications!M1882-WEEKDAY(Applications!M1882,3),"")</f>
        <v/>
      </c>
      <c r="F1882" s="26">
        <f>IF(AND(UPPER(TRIM(Applications!I1882))="SKIPPED",ISNUMBER(Applications!A1882)),Applications!A1882-WEEKDAY(Applications!A1882,3),"")</f>
        <v/>
      </c>
      <c r="G1882" s="26">
        <f>IF(AND(UPPER(TRIM(Applications!I1882))="BOOKMARKED",ISNUMBER(Applications!A1882)),Applications!A1882-WEEKDAY(Applications!A1882,3),"")</f>
        <v/>
      </c>
      <c r="H1882" s="26">
        <f>IF(AND(UPPER(TRIM(Applications!I1882))="NOT APPLIED",ISNUMBER(Applications!A1882)),Applications!A1882-WEEKDAY(Applications!A1882,3),"")</f>
        <v/>
      </c>
      <c r="I1882" s="26">
        <f>IF(AND(UPPER(TRIM(Applications!I1882))="REJECTED",ISNUMBER(Applications!M1882)),Applications!M1882-WEEKDAY(Applications!M1882,3),"")</f>
        <v/>
      </c>
      <c r="J1882" s="26">
        <f>IF(AND(UPPER(TRIM(Applications!I1882))="OFFER",ISNUMBER(Applications!M1882)),Applications!M1882-WEEKDAY(Applications!M1882,3),"")</f>
        <v/>
      </c>
      <c r="K1882" s="26">
        <f>IF(TRIM(Applications!J1882)="","",IFERROR(LOOKUP(2,1/ISNUMBER(SEARCH($R$2:$R$25,Applications!J1882)),$S$2:$S$25),""))</f>
        <v/>
      </c>
      <c r="L1882" s="26">
        <f>IF(K1882="","",IF(COUNTIF(K$2:K1882,K1882)=1,COUNTIF(K$2:K$2000,K1882)+(2001-ROW())/100000,""))</f>
        <v/>
      </c>
      <c r="M1882" s="26">
        <f>IF(TRIM(Applications!D1882)="","",TRIM(LEFT(TRIM(Applications!D1882),FIND(",",TRIM(Applications!D1882)&amp;",")-1)))</f>
        <v/>
      </c>
      <c r="N1882" s="26">
        <f>IF(M1882="","",IF(LEN(TRIM(LEFT(TRIM(MID(TRIM(Applications!D1882),FIND(",",TRIM(Applications!D1882)&amp;",")+1,200)),FIND(",",TRIM(MID(TRIM(Applications!D1882),FIND(",",TRIM(Applications!D1882)&amp;",")+1,200))&amp;",")-1)))=2,UPPER(TRIM(LEFT(TRIM(MID(TRIM(Applications!D1882),FIND(",",TRIM(Applications!D1882)&amp;",")+1,200)),FIND(",",TRIM(MID(TRIM(Applications!D1882),FIND(",",TRIM(Applications!D1882)&amp;",")+1,200))&amp;",")-1))),IFERROR(VLOOKUP(LOWER(TRIM(LEFT(TRIM(MID(TRIM(Applications!D1882),FIND(",",TRIM(Applications!D1882)&amp;",")+1,200)),FIND(",",TRIM(MID(TRIM(Applications!D1882),FIND(",",TRIM(Applications!D1882)&amp;",")+1,200))&amp;",")-1))),$U$2:$V$67,2,FALSE),"")))</f>
        <v/>
      </c>
      <c r="O1882" s="26">
        <f>IF(M1882="","",IF(N1882="",M1882,M1882&amp;", "&amp;N1882))</f>
        <v/>
      </c>
      <c r="P1882" s="26">
        <f>IF(O1882="","",IF(COUNTIF(O$2:O1882,O1882)=1,COUNTIF(O$2:O$2000,O1882)+(2001-ROW())/100000,""))</f>
        <v/>
      </c>
    </row>
    <row r="1883">
      <c r="A1883" s="26">
        <f>IF(AND(ISNUMBER(Applications!A1883),ISNUMBER(Applications!M1883),OR(UPPER(TRIM(Applications!I1883))="INTERVIEWING",UPPER(TRIM(Applications!I1883))="REJECTED",UPPER(TRIM(Applications!I1883))="OFFER")),IF(Applications!M1883&gt;=Applications!A1883,Applications!M1883-Applications!A1883,""),"")</f>
        <v/>
      </c>
      <c r="B1883" s="26">
        <f>IF(AND(D1883=1,ISNUMBER(Applications!A1883)),WEEKDAY(Applications!A1883),"")</f>
        <v/>
      </c>
      <c r="C1883" s="27">
        <f>IF(AND(D1883=1,ISNUMBER(Applications!A1883)),Applications!A1883-WEEKDAY(Applications!A1883,3),"")</f>
        <v/>
      </c>
      <c r="D1883" s="26">
        <f>IF(OR(UPPER(TRIM(Applications!I1883))="APPLIED",UPPER(TRIM(Applications!I1883))="INTERVIEWING",UPPER(TRIM(Applications!I1883))="REJECTED",UPPER(TRIM(Applications!I1883))="OFFER"),1,0)</f>
        <v/>
      </c>
      <c r="E1883" s="26">
        <f>IF(AND(ISNUMBER(Applications!M1883),OR(N(Applications!O1883)&gt;0,UPPER(TRIM(Applications!I1883))="INTERVIEWING",UPPER(TRIM(Applications!I1883))="OFFER")),Applications!M1883-WEEKDAY(Applications!M1883,3),"")</f>
        <v/>
      </c>
      <c r="F1883" s="26">
        <f>IF(AND(UPPER(TRIM(Applications!I1883))="SKIPPED",ISNUMBER(Applications!A1883)),Applications!A1883-WEEKDAY(Applications!A1883,3),"")</f>
        <v/>
      </c>
      <c r="G1883" s="26">
        <f>IF(AND(UPPER(TRIM(Applications!I1883))="BOOKMARKED",ISNUMBER(Applications!A1883)),Applications!A1883-WEEKDAY(Applications!A1883,3),"")</f>
        <v/>
      </c>
      <c r="H1883" s="26">
        <f>IF(AND(UPPER(TRIM(Applications!I1883))="NOT APPLIED",ISNUMBER(Applications!A1883)),Applications!A1883-WEEKDAY(Applications!A1883,3),"")</f>
        <v/>
      </c>
      <c r="I1883" s="26">
        <f>IF(AND(UPPER(TRIM(Applications!I1883))="REJECTED",ISNUMBER(Applications!M1883)),Applications!M1883-WEEKDAY(Applications!M1883,3),"")</f>
        <v/>
      </c>
      <c r="J1883" s="26">
        <f>IF(AND(UPPER(TRIM(Applications!I1883))="OFFER",ISNUMBER(Applications!M1883)),Applications!M1883-WEEKDAY(Applications!M1883,3),"")</f>
        <v/>
      </c>
      <c r="K1883" s="26">
        <f>IF(TRIM(Applications!J1883)="","",IFERROR(LOOKUP(2,1/ISNUMBER(SEARCH($R$2:$R$25,Applications!J1883)),$S$2:$S$25),""))</f>
        <v/>
      </c>
      <c r="L1883" s="26">
        <f>IF(K1883="","",IF(COUNTIF(K$2:K1883,K1883)=1,COUNTIF(K$2:K$2000,K1883)+(2001-ROW())/100000,""))</f>
        <v/>
      </c>
      <c r="M1883" s="26">
        <f>IF(TRIM(Applications!D1883)="","",TRIM(LEFT(TRIM(Applications!D1883),FIND(",",TRIM(Applications!D1883)&amp;",")-1)))</f>
        <v/>
      </c>
      <c r="N1883" s="26">
        <f>IF(M1883="","",IF(LEN(TRIM(LEFT(TRIM(MID(TRIM(Applications!D1883),FIND(",",TRIM(Applications!D1883)&amp;",")+1,200)),FIND(",",TRIM(MID(TRIM(Applications!D1883),FIND(",",TRIM(Applications!D1883)&amp;",")+1,200))&amp;",")-1)))=2,UPPER(TRIM(LEFT(TRIM(MID(TRIM(Applications!D1883),FIND(",",TRIM(Applications!D1883)&amp;",")+1,200)),FIND(",",TRIM(MID(TRIM(Applications!D1883),FIND(",",TRIM(Applications!D1883)&amp;",")+1,200))&amp;",")-1))),IFERROR(VLOOKUP(LOWER(TRIM(LEFT(TRIM(MID(TRIM(Applications!D1883),FIND(",",TRIM(Applications!D1883)&amp;",")+1,200)),FIND(",",TRIM(MID(TRIM(Applications!D1883),FIND(",",TRIM(Applications!D1883)&amp;",")+1,200))&amp;",")-1))),$U$2:$V$67,2,FALSE),"")))</f>
        <v/>
      </c>
      <c r="O1883" s="26">
        <f>IF(M1883="","",IF(N1883="",M1883,M1883&amp;", "&amp;N1883))</f>
        <v/>
      </c>
      <c r="P1883" s="26">
        <f>IF(O1883="","",IF(COUNTIF(O$2:O1883,O1883)=1,COUNTIF(O$2:O$2000,O1883)+(2001-ROW())/100000,""))</f>
        <v/>
      </c>
    </row>
    <row r="1884">
      <c r="A1884" s="26">
        <f>IF(AND(ISNUMBER(Applications!A1884),ISNUMBER(Applications!M1884),OR(UPPER(TRIM(Applications!I1884))="INTERVIEWING",UPPER(TRIM(Applications!I1884))="REJECTED",UPPER(TRIM(Applications!I1884))="OFFER")),IF(Applications!M1884&gt;=Applications!A1884,Applications!M1884-Applications!A1884,""),"")</f>
        <v/>
      </c>
      <c r="B1884" s="26">
        <f>IF(AND(D1884=1,ISNUMBER(Applications!A1884)),WEEKDAY(Applications!A1884),"")</f>
        <v/>
      </c>
      <c r="C1884" s="27">
        <f>IF(AND(D1884=1,ISNUMBER(Applications!A1884)),Applications!A1884-WEEKDAY(Applications!A1884,3),"")</f>
        <v/>
      </c>
      <c r="D1884" s="26">
        <f>IF(OR(UPPER(TRIM(Applications!I1884))="APPLIED",UPPER(TRIM(Applications!I1884))="INTERVIEWING",UPPER(TRIM(Applications!I1884))="REJECTED",UPPER(TRIM(Applications!I1884))="OFFER"),1,0)</f>
        <v/>
      </c>
      <c r="E1884" s="26">
        <f>IF(AND(ISNUMBER(Applications!M1884),OR(N(Applications!O1884)&gt;0,UPPER(TRIM(Applications!I1884))="INTERVIEWING",UPPER(TRIM(Applications!I1884))="OFFER")),Applications!M1884-WEEKDAY(Applications!M1884,3),"")</f>
        <v/>
      </c>
      <c r="F1884" s="26">
        <f>IF(AND(UPPER(TRIM(Applications!I1884))="SKIPPED",ISNUMBER(Applications!A1884)),Applications!A1884-WEEKDAY(Applications!A1884,3),"")</f>
        <v/>
      </c>
      <c r="G1884" s="26">
        <f>IF(AND(UPPER(TRIM(Applications!I1884))="BOOKMARKED",ISNUMBER(Applications!A1884)),Applications!A1884-WEEKDAY(Applications!A1884,3),"")</f>
        <v/>
      </c>
      <c r="H1884" s="26">
        <f>IF(AND(UPPER(TRIM(Applications!I1884))="NOT APPLIED",ISNUMBER(Applications!A1884)),Applications!A1884-WEEKDAY(Applications!A1884,3),"")</f>
        <v/>
      </c>
      <c r="I1884" s="26">
        <f>IF(AND(UPPER(TRIM(Applications!I1884))="REJECTED",ISNUMBER(Applications!M1884)),Applications!M1884-WEEKDAY(Applications!M1884,3),"")</f>
        <v/>
      </c>
      <c r="J1884" s="26">
        <f>IF(AND(UPPER(TRIM(Applications!I1884))="OFFER",ISNUMBER(Applications!M1884)),Applications!M1884-WEEKDAY(Applications!M1884,3),"")</f>
        <v/>
      </c>
      <c r="K1884" s="26">
        <f>IF(TRIM(Applications!J1884)="","",IFERROR(LOOKUP(2,1/ISNUMBER(SEARCH($R$2:$R$25,Applications!J1884)),$S$2:$S$25),""))</f>
        <v/>
      </c>
      <c r="L1884" s="26">
        <f>IF(K1884="","",IF(COUNTIF(K$2:K1884,K1884)=1,COUNTIF(K$2:K$2000,K1884)+(2001-ROW())/100000,""))</f>
        <v/>
      </c>
      <c r="M1884" s="26">
        <f>IF(TRIM(Applications!D1884)="","",TRIM(LEFT(TRIM(Applications!D1884),FIND(",",TRIM(Applications!D1884)&amp;",")-1)))</f>
        <v/>
      </c>
      <c r="N1884" s="26">
        <f>IF(M1884="","",IF(LEN(TRIM(LEFT(TRIM(MID(TRIM(Applications!D1884),FIND(",",TRIM(Applications!D1884)&amp;",")+1,200)),FIND(",",TRIM(MID(TRIM(Applications!D1884),FIND(",",TRIM(Applications!D1884)&amp;",")+1,200))&amp;",")-1)))=2,UPPER(TRIM(LEFT(TRIM(MID(TRIM(Applications!D1884),FIND(",",TRIM(Applications!D1884)&amp;",")+1,200)),FIND(",",TRIM(MID(TRIM(Applications!D1884),FIND(",",TRIM(Applications!D1884)&amp;",")+1,200))&amp;",")-1))),IFERROR(VLOOKUP(LOWER(TRIM(LEFT(TRIM(MID(TRIM(Applications!D1884),FIND(",",TRIM(Applications!D1884)&amp;",")+1,200)),FIND(",",TRIM(MID(TRIM(Applications!D1884),FIND(",",TRIM(Applications!D1884)&amp;",")+1,200))&amp;",")-1))),$U$2:$V$67,2,FALSE),"")))</f>
        <v/>
      </c>
      <c r="O1884" s="26">
        <f>IF(M1884="","",IF(N1884="",M1884,M1884&amp;", "&amp;N1884))</f>
        <v/>
      </c>
      <c r="P1884" s="26">
        <f>IF(O1884="","",IF(COUNTIF(O$2:O1884,O1884)=1,COUNTIF(O$2:O$2000,O1884)+(2001-ROW())/100000,""))</f>
        <v/>
      </c>
    </row>
    <row r="1885">
      <c r="A1885" s="26">
        <f>IF(AND(ISNUMBER(Applications!A1885),ISNUMBER(Applications!M1885),OR(UPPER(TRIM(Applications!I1885))="INTERVIEWING",UPPER(TRIM(Applications!I1885))="REJECTED",UPPER(TRIM(Applications!I1885))="OFFER")),IF(Applications!M1885&gt;=Applications!A1885,Applications!M1885-Applications!A1885,""),"")</f>
        <v/>
      </c>
      <c r="B1885" s="26">
        <f>IF(AND(D1885=1,ISNUMBER(Applications!A1885)),WEEKDAY(Applications!A1885),"")</f>
        <v/>
      </c>
      <c r="C1885" s="27">
        <f>IF(AND(D1885=1,ISNUMBER(Applications!A1885)),Applications!A1885-WEEKDAY(Applications!A1885,3),"")</f>
        <v/>
      </c>
      <c r="D1885" s="26">
        <f>IF(OR(UPPER(TRIM(Applications!I1885))="APPLIED",UPPER(TRIM(Applications!I1885))="INTERVIEWING",UPPER(TRIM(Applications!I1885))="REJECTED",UPPER(TRIM(Applications!I1885))="OFFER"),1,0)</f>
        <v/>
      </c>
      <c r="E1885" s="26">
        <f>IF(AND(ISNUMBER(Applications!M1885),OR(N(Applications!O1885)&gt;0,UPPER(TRIM(Applications!I1885))="INTERVIEWING",UPPER(TRIM(Applications!I1885))="OFFER")),Applications!M1885-WEEKDAY(Applications!M1885,3),"")</f>
        <v/>
      </c>
      <c r="F1885" s="26">
        <f>IF(AND(UPPER(TRIM(Applications!I1885))="SKIPPED",ISNUMBER(Applications!A1885)),Applications!A1885-WEEKDAY(Applications!A1885,3),"")</f>
        <v/>
      </c>
      <c r="G1885" s="26">
        <f>IF(AND(UPPER(TRIM(Applications!I1885))="BOOKMARKED",ISNUMBER(Applications!A1885)),Applications!A1885-WEEKDAY(Applications!A1885,3),"")</f>
        <v/>
      </c>
      <c r="H1885" s="26">
        <f>IF(AND(UPPER(TRIM(Applications!I1885))="NOT APPLIED",ISNUMBER(Applications!A1885)),Applications!A1885-WEEKDAY(Applications!A1885,3),"")</f>
        <v/>
      </c>
      <c r="I1885" s="26">
        <f>IF(AND(UPPER(TRIM(Applications!I1885))="REJECTED",ISNUMBER(Applications!M1885)),Applications!M1885-WEEKDAY(Applications!M1885,3),"")</f>
        <v/>
      </c>
      <c r="J1885" s="26">
        <f>IF(AND(UPPER(TRIM(Applications!I1885))="OFFER",ISNUMBER(Applications!M1885)),Applications!M1885-WEEKDAY(Applications!M1885,3),"")</f>
        <v/>
      </c>
      <c r="K1885" s="26">
        <f>IF(TRIM(Applications!J1885)="","",IFERROR(LOOKUP(2,1/ISNUMBER(SEARCH($R$2:$R$25,Applications!J1885)),$S$2:$S$25),""))</f>
        <v/>
      </c>
      <c r="L1885" s="26">
        <f>IF(K1885="","",IF(COUNTIF(K$2:K1885,K1885)=1,COUNTIF(K$2:K$2000,K1885)+(2001-ROW())/100000,""))</f>
        <v/>
      </c>
      <c r="M1885" s="26">
        <f>IF(TRIM(Applications!D1885)="","",TRIM(LEFT(TRIM(Applications!D1885),FIND(",",TRIM(Applications!D1885)&amp;",")-1)))</f>
        <v/>
      </c>
      <c r="N1885" s="26">
        <f>IF(M1885="","",IF(LEN(TRIM(LEFT(TRIM(MID(TRIM(Applications!D1885),FIND(",",TRIM(Applications!D1885)&amp;",")+1,200)),FIND(",",TRIM(MID(TRIM(Applications!D1885),FIND(",",TRIM(Applications!D1885)&amp;",")+1,200))&amp;",")-1)))=2,UPPER(TRIM(LEFT(TRIM(MID(TRIM(Applications!D1885),FIND(",",TRIM(Applications!D1885)&amp;",")+1,200)),FIND(",",TRIM(MID(TRIM(Applications!D1885),FIND(",",TRIM(Applications!D1885)&amp;",")+1,200))&amp;",")-1))),IFERROR(VLOOKUP(LOWER(TRIM(LEFT(TRIM(MID(TRIM(Applications!D1885),FIND(",",TRIM(Applications!D1885)&amp;",")+1,200)),FIND(",",TRIM(MID(TRIM(Applications!D1885),FIND(",",TRIM(Applications!D1885)&amp;",")+1,200))&amp;",")-1))),$U$2:$V$67,2,FALSE),"")))</f>
        <v/>
      </c>
      <c r="O1885" s="26">
        <f>IF(M1885="","",IF(N1885="",M1885,M1885&amp;", "&amp;N1885))</f>
        <v/>
      </c>
      <c r="P1885" s="26">
        <f>IF(O1885="","",IF(COUNTIF(O$2:O1885,O1885)=1,COUNTIF(O$2:O$2000,O1885)+(2001-ROW())/100000,""))</f>
        <v/>
      </c>
    </row>
    <row r="1886">
      <c r="A1886" s="26">
        <f>IF(AND(ISNUMBER(Applications!A1886),ISNUMBER(Applications!M1886),OR(UPPER(TRIM(Applications!I1886))="INTERVIEWING",UPPER(TRIM(Applications!I1886))="REJECTED",UPPER(TRIM(Applications!I1886))="OFFER")),IF(Applications!M1886&gt;=Applications!A1886,Applications!M1886-Applications!A1886,""),"")</f>
        <v/>
      </c>
      <c r="B1886" s="26">
        <f>IF(AND(D1886=1,ISNUMBER(Applications!A1886)),WEEKDAY(Applications!A1886),"")</f>
        <v/>
      </c>
      <c r="C1886" s="27">
        <f>IF(AND(D1886=1,ISNUMBER(Applications!A1886)),Applications!A1886-WEEKDAY(Applications!A1886,3),"")</f>
        <v/>
      </c>
      <c r="D1886" s="26">
        <f>IF(OR(UPPER(TRIM(Applications!I1886))="APPLIED",UPPER(TRIM(Applications!I1886))="INTERVIEWING",UPPER(TRIM(Applications!I1886))="REJECTED",UPPER(TRIM(Applications!I1886))="OFFER"),1,0)</f>
        <v/>
      </c>
      <c r="E1886" s="26">
        <f>IF(AND(ISNUMBER(Applications!M1886),OR(N(Applications!O1886)&gt;0,UPPER(TRIM(Applications!I1886))="INTERVIEWING",UPPER(TRIM(Applications!I1886))="OFFER")),Applications!M1886-WEEKDAY(Applications!M1886,3),"")</f>
        <v/>
      </c>
      <c r="F1886" s="26">
        <f>IF(AND(UPPER(TRIM(Applications!I1886))="SKIPPED",ISNUMBER(Applications!A1886)),Applications!A1886-WEEKDAY(Applications!A1886,3),"")</f>
        <v/>
      </c>
      <c r="G1886" s="26">
        <f>IF(AND(UPPER(TRIM(Applications!I1886))="BOOKMARKED",ISNUMBER(Applications!A1886)),Applications!A1886-WEEKDAY(Applications!A1886,3),"")</f>
        <v/>
      </c>
      <c r="H1886" s="26">
        <f>IF(AND(UPPER(TRIM(Applications!I1886))="NOT APPLIED",ISNUMBER(Applications!A1886)),Applications!A1886-WEEKDAY(Applications!A1886,3),"")</f>
        <v/>
      </c>
      <c r="I1886" s="26">
        <f>IF(AND(UPPER(TRIM(Applications!I1886))="REJECTED",ISNUMBER(Applications!M1886)),Applications!M1886-WEEKDAY(Applications!M1886,3),"")</f>
        <v/>
      </c>
      <c r="J1886" s="26">
        <f>IF(AND(UPPER(TRIM(Applications!I1886))="OFFER",ISNUMBER(Applications!M1886)),Applications!M1886-WEEKDAY(Applications!M1886,3),"")</f>
        <v/>
      </c>
      <c r="K1886" s="26">
        <f>IF(TRIM(Applications!J1886)="","",IFERROR(LOOKUP(2,1/ISNUMBER(SEARCH($R$2:$R$25,Applications!J1886)),$S$2:$S$25),""))</f>
        <v/>
      </c>
      <c r="L1886" s="26">
        <f>IF(K1886="","",IF(COUNTIF(K$2:K1886,K1886)=1,COUNTIF(K$2:K$2000,K1886)+(2001-ROW())/100000,""))</f>
        <v/>
      </c>
      <c r="M1886" s="26">
        <f>IF(TRIM(Applications!D1886)="","",TRIM(LEFT(TRIM(Applications!D1886),FIND(",",TRIM(Applications!D1886)&amp;",")-1)))</f>
        <v/>
      </c>
      <c r="N1886" s="26">
        <f>IF(M1886="","",IF(LEN(TRIM(LEFT(TRIM(MID(TRIM(Applications!D1886),FIND(",",TRIM(Applications!D1886)&amp;",")+1,200)),FIND(",",TRIM(MID(TRIM(Applications!D1886),FIND(",",TRIM(Applications!D1886)&amp;",")+1,200))&amp;",")-1)))=2,UPPER(TRIM(LEFT(TRIM(MID(TRIM(Applications!D1886),FIND(",",TRIM(Applications!D1886)&amp;",")+1,200)),FIND(",",TRIM(MID(TRIM(Applications!D1886),FIND(",",TRIM(Applications!D1886)&amp;",")+1,200))&amp;",")-1))),IFERROR(VLOOKUP(LOWER(TRIM(LEFT(TRIM(MID(TRIM(Applications!D1886),FIND(",",TRIM(Applications!D1886)&amp;",")+1,200)),FIND(",",TRIM(MID(TRIM(Applications!D1886),FIND(",",TRIM(Applications!D1886)&amp;",")+1,200))&amp;",")-1))),$U$2:$V$67,2,FALSE),"")))</f>
        <v/>
      </c>
      <c r="O1886" s="26">
        <f>IF(M1886="","",IF(N1886="",M1886,M1886&amp;", "&amp;N1886))</f>
        <v/>
      </c>
      <c r="P1886" s="26">
        <f>IF(O1886="","",IF(COUNTIF(O$2:O1886,O1886)=1,COUNTIF(O$2:O$2000,O1886)+(2001-ROW())/100000,""))</f>
        <v/>
      </c>
    </row>
    <row r="1887">
      <c r="A1887" s="26">
        <f>IF(AND(ISNUMBER(Applications!A1887),ISNUMBER(Applications!M1887),OR(UPPER(TRIM(Applications!I1887))="INTERVIEWING",UPPER(TRIM(Applications!I1887))="REJECTED",UPPER(TRIM(Applications!I1887))="OFFER")),IF(Applications!M1887&gt;=Applications!A1887,Applications!M1887-Applications!A1887,""),"")</f>
        <v/>
      </c>
      <c r="B1887" s="26">
        <f>IF(AND(D1887=1,ISNUMBER(Applications!A1887)),WEEKDAY(Applications!A1887),"")</f>
        <v/>
      </c>
      <c r="C1887" s="27">
        <f>IF(AND(D1887=1,ISNUMBER(Applications!A1887)),Applications!A1887-WEEKDAY(Applications!A1887,3),"")</f>
        <v/>
      </c>
      <c r="D1887" s="26">
        <f>IF(OR(UPPER(TRIM(Applications!I1887))="APPLIED",UPPER(TRIM(Applications!I1887))="INTERVIEWING",UPPER(TRIM(Applications!I1887))="REJECTED",UPPER(TRIM(Applications!I1887))="OFFER"),1,0)</f>
        <v/>
      </c>
      <c r="E1887" s="26">
        <f>IF(AND(ISNUMBER(Applications!M1887),OR(N(Applications!O1887)&gt;0,UPPER(TRIM(Applications!I1887))="INTERVIEWING",UPPER(TRIM(Applications!I1887))="OFFER")),Applications!M1887-WEEKDAY(Applications!M1887,3),"")</f>
        <v/>
      </c>
      <c r="F1887" s="26">
        <f>IF(AND(UPPER(TRIM(Applications!I1887))="SKIPPED",ISNUMBER(Applications!A1887)),Applications!A1887-WEEKDAY(Applications!A1887,3),"")</f>
        <v/>
      </c>
      <c r="G1887" s="26">
        <f>IF(AND(UPPER(TRIM(Applications!I1887))="BOOKMARKED",ISNUMBER(Applications!A1887)),Applications!A1887-WEEKDAY(Applications!A1887,3),"")</f>
        <v/>
      </c>
      <c r="H1887" s="26">
        <f>IF(AND(UPPER(TRIM(Applications!I1887))="NOT APPLIED",ISNUMBER(Applications!A1887)),Applications!A1887-WEEKDAY(Applications!A1887,3),"")</f>
        <v/>
      </c>
      <c r="I1887" s="26">
        <f>IF(AND(UPPER(TRIM(Applications!I1887))="REJECTED",ISNUMBER(Applications!M1887)),Applications!M1887-WEEKDAY(Applications!M1887,3),"")</f>
        <v/>
      </c>
      <c r="J1887" s="26">
        <f>IF(AND(UPPER(TRIM(Applications!I1887))="OFFER",ISNUMBER(Applications!M1887)),Applications!M1887-WEEKDAY(Applications!M1887,3),"")</f>
        <v/>
      </c>
      <c r="K1887" s="26">
        <f>IF(TRIM(Applications!J1887)="","",IFERROR(LOOKUP(2,1/ISNUMBER(SEARCH($R$2:$R$25,Applications!J1887)),$S$2:$S$25),""))</f>
        <v/>
      </c>
      <c r="L1887" s="26">
        <f>IF(K1887="","",IF(COUNTIF(K$2:K1887,K1887)=1,COUNTIF(K$2:K$2000,K1887)+(2001-ROW())/100000,""))</f>
        <v/>
      </c>
      <c r="M1887" s="26">
        <f>IF(TRIM(Applications!D1887)="","",TRIM(LEFT(TRIM(Applications!D1887),FIND(",",TRIM(Applications!D1887)&amp;",")-1)))</f>
        <v/>
      </c>
      <c r="N1887" s="26">
        <f>IF(M1887="","",IF(LEN(TRIM(LEFT(TRIM(MID(TRIM(Applications!D1887),FIND(",",TRIM(Applications!D1887)&amp;",")+1,200)),FIND(",",TRIM(MID(TRIM(Applications!D1887),FIND(",",TRIM(Applications!D1887)&amp;",")+1,200))&amp;",")-1)))=2,UPPER(TRIM(LEFT(TRIM(MID(TRIM(Applications!D1887),FIND(",",TRIM(Applications!D1887)&amp;",")+1,200)),FIND(",",TRIM(MID(TRIM(Applications!D1887),FIND(",",TRIM(Applications!D1887)&amp;",")+1,200))&amp;",")-1))),IFERROR(VLOOKUP(LOWER(TRIM(LEFT(TRIM(MID(TRIM(Applications!D1887),FIND(",",TRIM(Applications!D1887)&amp;",")+1,200)),FIND(",",TRIM(MID(TRIM(Applications!D1887),FIND(",",TRIM(Applications!D1887)&amp;",")+1,200))&amp;",")-1))),$U$2:$V$67,2,FALSE),"")))</f>
        <v/>
      </c>
      <c r="O1887" s="26">
        <f>IF(M1887="","",IF(N1887="",M1887,M1887&amp;", "&amp;N1887))</f>
        <v/>
      </c>
      <c r="P1887" s="26">
        <f>IF(O1887="","",IF(COUNTIF(O$2:O1887,O1887)=1,COUNTIF(O$2:O$2000,O1887)+(2001-ROW())/100000,""))</f>
        <v/>
      </c>
    </row>
    <row r="1888">
      <c r="A1888" s="26">
        <f>IF(AND(ISNUMBER(Applications!A1888),ISNUMBER(Applications!M1888),OR(UPPER(TRIM(Applications!I1888))="INTERVIEWING",UPPER(TRIM(Applications!I1888))="REJECTED",UPPER(TRIM(Applications!I1888))="OFFER")),IF(Applications!M1888&gt;=Applications!A1888,Applications!M1888-Applications!A1888,""),"")</f>
        <v/>
      </c>
      <c r="B1888" s="26">
        <f>IF(AND(D1888=1,ISNUMBER(Applications!A1888)),WEEKDAY(Applications!A1888),"")</f>
        <v/>
      </c>
      <c r="C1888" s="27">
        <f>IF(AND(D1888=1,ISNUMBER(Applications!A1888)),Applications!A1888-WEEKDAY(Applications!A1888,3),"")</f>
        <v/>
      </c>
      <c r="D1888" s="26">
        <f>IF(OR(UPPER(TRIM(Applications!I1888))="APPLIED",UPPER(TRIM(Applications!I1888))="INTERVIEWING",UPPER(TRIM(Applications!I1888))="REJECTED",UPPER(TRIM(Applications!I1888))="OFFER"),1,0)</f>
        <v/>
      </c>
      <c r="E1888" s="26">
        <f>IF(AND(ISNUMBER(Applications!M1888),OR(N(Applications!O1888)&gt;0,UPPER(TRIM(Applications!I1888))="INTERVIEWING",UPPER(TRIM(Applications!I1888))="OFFER")),Applications!M1888-WEEKDAY(Applications!M1888,3),"")</f>
        <v/>
      </c>
      <c r="F1888" s="26">
        <f>IF(AND(UPPER(TRIM(Applications!I1888))="SKIPPED",ISNUMBER(Applications!A1888)),Applications!A1888-WEEKDAY(Applications!A1888,3),"")</f>
        <v/>
      </c>
      <c r="G1888" s="26">
        <f>IF(AND(UPPER(TRIM(Applications!I1888))="BOOKMARKED",ISNUMBER(Applications!A1888)),Applications!A1888-WEEKDAY(Applications!A1888,3),"")</f>
        <v/>
      </c>
      <c r="H1888" s="26">
        <f>IF(AND(UPPER(TRIM(Applications!I1888))="NOT APPLIED",ISNUMBER(Applications!A1888)),Applications!A1888-WEEKDAY(Applications!A1888,3),"")</f>
        <v/>
      </c>
      <c r="I1888" s="26">
        <f>IF(AND(UPPER(TRIM(Applications!I1888))="REJECTED",ISNUMBER(Applications!M1888)),Applications!M1888-WEEKDAY(Applications!M1888,3),"")</f>
        <v/>
      </c>
      <c r="J1888" s="26">
        <f>IF(AND(UPPER(TRIM(Applications!I1888))="OFFER",ISNUMBER(Applications!M1888)),Applications!M1888-WEEKDAY(Applications!M1888,3),"")</f>
        <v/>
      </c>
      <c r="K1888" s="26">
        <f>IF(TRIM(Applications!J1888)="","",IFERROR(LOOKUP(2,1/ISNUMBER(SEARCH($R$2:$R$25,Applications!J1888)),$S$2:$S$25),""))</f>
        <v/>
      </c>
      <c r="L1888" s="26">
        <f>IF(K1888="","",IF(COUNTIF(K$2:K1888,K1888)=1,COUNTIF(K$2:K$2000,K1888)+(2001-ROW())/100000,""))</f>
        <v/>
      </c>
      <c r="M1888" s="26">
        <f>IF(TRIM(Applications!D1888)="","",TRIM(LEFT(TRIM(Applications!D1888),FIND(",",TRIM(Applications!D1888)&amp;",")-1)))</f>
        <v/>
      </c>
      <c r="N1888" s="26">
        <f>IF(M1888="","",IF(LEN(TRIM(LEFT(TRIM(MID(TRIM(Applications!D1888),FIND(",",TRIM(Applications!D1888)&amp;",")+1,200)),FIND(",",TRIM(MID(TRIM(Applications!D1888),FIND(",",TRIM(Applications!D1888)&amp;",")+1,200))&amp;",")-1)))=2,UPPER(TRIM(LEFT(TRIM(MID(TRIM(Applications!D1888),FIND(",",TRIM(Applications!D1888)&amp;",")+1,200)),FIND(",",TRIM(MID(TRIM(Applications!D1888),FIND(",",TRIM(Applications!D1888)&amp;",")+1,200))&amp;",")-1))),IFERROR(VLOOKUP(LOWER(TRIM(LEFT(TRIM(MID(TRIM(Applications!D1888),FIND(",",TRIM(Applications!D1888)&amp;",")+1,200)),FIND(",",TRIM(MID(TRIM(Applications!D1888),FIND(",",TRIM(Applications!D1888)&amp;",")+1,200))&amp;",")-1))),$U$2:$V$67,2,FALSE),"")))</f>
        <v/>
      </c>
      <c r="O1888" s="26">
        <f>IF(M1888="","",IF(N1888="",M1888,M1888&amp;", "&amp;N1888))</f>
        <v/>
      </c>
      <c r="P1888" s="26">
        <f>IF(O1888="","",IF(COUNTIF(O$2:O1888,O1888)=1,COUNTIF(O$2:O$2000,O1888)+(2001-ROW())/100000,""))</f>
        <v/>
      </c>
    </row>
    <row r="1889">
      <c r="A1889" s="26">
        <f>IF(AND(ISNUMBER(Applications!A1889),ISNUMBER(Applications!M1889),OR(UPPER(TRIM(Applications!I1889))="INTERVIEWING",UPPER(TRIM(Applications!I1889))="REJECTED",UPPER(TRIM(Applications!I1889))="OFFER")),IF(Applications!M1889&gt;=Applications!A1889,Applications!M1889-Applications!A1889,""),"")</f>
        <v/>
      </c>
      <c r="B1889" s="26">
        <f>IF(AND(D1889=1,ISNUMBER(Applications!A1889)),WEEKDAY(Applications!A1889),"")</f>
        <v/>
      </c>
      <c r="C1889" s="27">
        <f>IF(AND(D1889=1,ISNUMBER(Applications!A1889)),Applications!A1889-WEEKDAY(Applications!A1889,3),"")</f>
        <v/>
      </c>
      <c r="D1889" s="26">
        <f>IF(OR(UPPER(TRIM(Applications!I1889))="APPLIED",UPPER(TRIM(Applications!I1889))="INTERVIEWING",UPPER(TRIM(Applications!I1889))="REJECTED",UPPER(TRIM(Applications!I1889))="OFFER"),1,0)</f>
        <v/>
      </c>
      <c r="E1889" s="26">
        <f>IF(AND(ISNUMBER(Applications!M1889),OR(N(Applications!O1889)&gt;0,UPPER(TRIM(Applications!I1889))="INTERVIEWING",UPPER(TRIM(Applications!I1889))="OFFER")),Applications!M1889-WEEKDAY(Applications!M1889,3),"")</f>
        <v/>
      </c>
      <c r="F1889" s="26">
        <f>IF(AND(UPPER(TRIM(Applications!I1889))="SKIPPED",ISNUMBER(Applications!A1889)),Applications!A1889-WEEKDAY(Applications!A1889,3),"")</f>
        <v/>
      </c>
      <c r="G1889" s="26">
        <f>IF(AND(UPPER(TRIM(Applications!I1889))="BOOKMARKED",ISNUMBER(Applications!A1889)),Applications!A1889-WEEKDAY(Applications!A1889,3),"")</f>
        <v/>
      </c>
      <c r="H1889" s="26">
        <f>IF(AND(UPPER(TRIM(Applications!I1889))="NOT APPLIED",ISNUMBER(Applications!A1889)),Applications!A1889-WEEKDAY(Applications!A1889,3),"")</f>
        <v/>
      </c>
      <c r="I1889" s="26">
        <f>IF(AND(UPPER(TRIM(Applications!I1889))="REJECTED",ISNUMBER(Applications!M1889)),Applications!M1889-WEEKDAY(Applications!M1889,3),"")</f>
        <v/>
      </c>
      <c r="J1889" s="26">
        <f>IF(AND(UPPER(TRIM(Applications!I1889))="OFFER",ISNUMBER(Applications!M1889)),Applications!M1889-WEEKDAY(Applications!M1889,3),"")</f>
        <v/>
      </c>
      <c r="K1889" s="26">
        <f>IF(TRIM(Applications!J1889)="","",IFERROR(LOOKUP(2,1/ISNUMBER(SEARCH($R$2:$R$25,Applications!J1889)),$S$2:$S$25),""))</f>
        <v/>
      </c>
      <c r="L1889" s="26">
        <f>IF(K1889="","",IF(COUNTIF(K$2:K1889,K1889)=1,COUNTIF(K$2:K$2000,K1889)+(2001-ROW())/100000,""))</f>
        <v/>
      </c>
      <c r="M1889" s="26">
        <f>IF(TRIM(Applications!D1889)="","",TRIM(LEFT(TRIM(Applications!D1889),FIND(",",TRIM(Applications!D1889)&amp;",")-1)))</f>
        <v/>
      </c>
      <c r="N1889" s="26">
        <f>IF(M1889="","",IF(LEN(TRIM(LEFT(TRIM(MID(TRIM(Applications!D1889),FIND(",",TRIM(Applications!D1889)&amp;",")+1,200)),FIND(",",TRIM(MID(TRIM(Applications!D1889),FIND(",",TRIM(Applications!D1889)&amp;",")+1,200))&amp;",")-1)))=2,UPPER(TRIM(LEFT(TRIM(MID(TRIM(Applications!D1889),FIND(",",TRIM(Applications!D1889)&amp;",")+1,200)),FIND(",",TRIM(MID(TRIM(Applications!D1889),FIND(",",TRIM(Applications!D1889)&amp;",")+1,200))&amp;",")-1))),IFERROR(VLOOKUP(LOWER(TRIM(LEFT(TRIM(MID(TRIM(Applications!D1889),FIND(",",TRIM(Applications!D1889)&amp;",")+1,200)),FIND(",",TRIM(MID(TRIM(Applications!D1889),FIND(",",TRIM(Applications!D1889)&amp;",")+1,200))&amp;",")-1))),$U$2:$V$67,2,FALSE),"")))</f>
        <v/>
      </c>
      <c r="O1889" s="26">
        <f>IF(M1889="","",IF(N1889="",M1889,M1889&amp;", "&amp;N1889))</f>
        <v/>
      </c>
      <c r="P1889" s="26">
        <f>IF(O1889="","",IF(COUNTIF(O$2:O1889,O1889)=1,COUNTIF(O$2:O$2000,O1889)+(2001-ROW())/100000,""))</f>
        <v/>
      </c>
    </row>
    <row r="1890">
      <c r="A1890" s="26">
        <f>IF(AND(ISNUMBER(Applications!A1890),ISNUMBER(Applications!M1890),OR(UPPER(TRIM(Applications!I1890))="INTERVIEWING",UPPER(TRIM(Applications!I1890))="REJECTED",UPPER(TRIM(Applications!I1890))="OFFER")),IF(Applications!M1890&gt;=Applications!A1890,Applications!M1890-Applications!A1890,""),"")</f>
        <v/>
      </c>
      <c r="B1890" s="26">
        <f>IF(AND(D1890=1,ISNUMBER(Applications!A1890)),WEEKDAY(Applications!A1890),"")</f>
        <v/>
      </c>
      <c r="C1890" s="27">
        <f>IF(AND(D1890=1,ISNUMBER(Applications!A1890)),Applications!A1890-WEEKDAY(Applications!A1890,3),"")</f>
        <v/>
      </c>
      <c r="D1890" s="26">
        <f>IF(OR(UPPER(TRIM(Applications!I1890))="APPLIED",UPPER(TRIM(Applications!I1890))="INTERVIEWING",UPPER(TRIM(Applications!I1890))="REJECTED",UPPER(TRIM(Applications!I1890))="OFFER"),1,0)</f>
        <v/>
      </c>
      <c r="E1890" s="26">
        <f>IF(AND(ISNUMBER(Applications!M1890),OR(N(Applications!O1890)&gt;0,UPPER(TRIM(Applications!I1890))="INTERVIEWING",UPPER(TRIM(Applications!I1890))="OFFER")),Applications!M1890-WEEKDAY(Applications!M1890,3),"")</f>
        <v/>
      </c>
      <c r="F1890" s="26">
        <f>IF(AND(UPPER(TRIM(Applications!I1890))="SKIPPED",ISNUMBER(Applications!A1890)),Applications!A1890-WEEKDAY(Applications!A1890,3),"")</f>
        <v/>
      </c>
      <c r="G1890" s="26">
        <f>IF(AND(UPPER(TRIM(Applications!I1890))="BOOKMARKED",ISNUMBER(Applications!A1890)),Applications!A1890-WEEKDAY(Applications!A1890,3),"")</f>
        <v/>
      </c>
      <c r="H1890" s="26">
        <f>IF(AND(UPPER(TRIM(Applications!I1890))="NOT APPLIED",ISNUMBER(Applications!A1890)),Applications!A1890-WEEKDAY(Applications!A1890,3),"")</f>
        <v/>
      </c>
      <c r="I1890" s="26">
        <f>IF(AND(UPPER(TRIM(Applications!I1890))="REJECTED",ISNUMBER(Applications!M1890)),Applications!M1890-WEEKDAY(Applications!M1890,3),"")</f>
        <v/>
      </c>
      <c r="J1890" s="26">
        <f>IF(AND(UPPER(TRIM(Applications!I1890))="OFFER",ISNUMBER(Applications!M1890)),Applications!M1890-WEEKDAY(Applications!M1890,3),"")</f>
        <v/>
      </c>
      <c r="K1890" s="26">
        <f>IF(TRIM(Applications!J1890)="","",IFERROR(LOOKUP(2,1/ISNUMBER(SEARCH($R$2:$R$25,Applications!J1890)),$S$2:$S$25),""))</f>
        <v/>
      </c>
      <c r="L1890" s="26">
        <f>IF(K1890="","",IF(COUNTIF(K$2:K1890,K1890)=1,COUNTIF(K$2:K$2000,K1890)+(2001-ROW())/100000,""))</f>
        <v/>
      </c>
      <c r="M1890" s="26">
        <f>IF(TRIM(Applications!D1890)="","",TRIM(LEFT(TRIM(Applications!D1890),FIND(",",TRIM(Applications!D1890)&amp;",")-1)))</f>
        <v/>
      </c>
      <c r="N1890" s="26">
        <f>IF(M1890="","",IF(LEN(TRIM(LEFT(TRIM(MID(TRIM(Applications!D1890),FIND(",",TRIM(Applications!D1890)&amp;",")+1,200)),FIND(",",TRIM(MID(TRIM(Applications!D1890),FIND(",",TRIM(Applications!D1890)&amp;",")+1,200))&amp;",")-1)))=2,UPPER(TRIM(LEFT(TRIM(MID(TRIM(Applications!D1890),FIND(",",TRIM(Applications!D1890)&amp;",")+1,200)),FIND(",",TRIM(MID(TRIM(Applications!D1890),FIND(",",TRIM(Applications!D1890)&amp;",")+1,200))&amp;",")-1))),IFERROR(VLOOKUP(LOWER(TRIM(LEFT(TRIM(MID(TRIM(Applications!D1890),FIND(",",TRIM(Applications!D1890)&amp;",")+1,200)),FIND(",",TRIM(MID(TRIM(Applications!D1890),FIND(",",TRIM(Applications!D1890)&amp;",")+1,200))&amp;",")-1))),$U$2:$V$67,2,FALSE),"")))</f>
        <v/>
      </c>
      <c r="O1890" s="26">
        <f>IF(M1890="","",IF(N1890="",M1890,M1890&amp;", "&amp;N1890))</f>
        <v/>
      </c>
      <c r="P1890" s="26">
        <f>IF(O1890="","",IF(COUNTIF(O$2:O1890,O1890)=1,COUNTIF(O$2:O$2000,O1890)+(2001-ROW())/100000,""))</f>
        <v/>
      </c>
    </row>
    <row r="1891">
      <c r="A1891" s="26">
        <f>IF(AND(ISNUMBER(Applications!A1891),ISNUMBER(Applications!M1891),OR(UPPER(TRIM(Applications!I1891))="INTERVIEWING",UPPER(TRIM(Applications!I1891))="REJECTED",UPPER(TRIM(Applications!I1891))="OFFER")),IF(Applications!M1891&gt;=Applications!A1891,Applications!M1891-Applications!A1891,""),"")</f>
        <v/>
      </c>
      <c r="B1891" s="26">
        <f>IF(AND(D1891=1,ISNUMBER(Applications!A1891)),WEEKDAY(Applications!A1891),"")</f>
        <v/>
      </c>
      <c r="C1891" s="27">
        <f>IF(AND(D1891=1,ISNUMBER(Applications!A1891)),Applications!A1891-WEEKDAY(Applications!A1891,3),"")</f>
        <v/>
      </c>
      <c r="D1891" s="26">
        <f>IF(OR(UPPER(TRIM(Applications!I1891))="APPLIED",UPPER(TRIM(Applications!I1891))="INTERVIEWING",UPPER(TRIM(Applications!I1891))="REJECTED",UPPER(TRIM(Applications!I1891))="OFFER"),1,0)</f>
        <v/>
      </c>
      <c r="E1891" s="26">
        <f>IF(AND(ISNUMBER(Applications!M1891),OR(N(Applications!O1891)&gt;0,UPPER(TRIM(Applications!I1891))="INTERVIEWING",UPPER(TRIM(Applications!I1891))="OFFER")),Applications!M1891-WEEKDAY(Applications!M1891,3),"")</f>
        <v/>
      </c>
      <c r="F1891" s="26">
        <f>IF(AND(UPPER(TRIM(Applications!I1891))="SKIPPED",ISNUMBER(Applications!A1891)),Applications!A1891-WEEKDAY(Applications!A1891,3),"")</f>
        <v/>
      </c>
      <c r="G1891" s="26">
        <f>IF(AND(UPPER(TRIM(Applications!I1891))="BOOKMARKED",ISNUMBER(Applications!A1891)),Applications!A1891-WEEKDAY(Applications!A1891,3),"")</f>
        <v/>
      </c>
      <c r="H1891" s="26">
        <f>IF(AND(UPPER(TRIM(Applications!I1891))="NOT APPLIED",ISNUMBER(Applications!A1891)),Applications!A1891-WEEKDAY(Applications!A1891,3),"")</f>
        <v/>
      </c>
      <c r="I1891" s="26">
        <f>IF(AND(UPPER(TRIM(Applications!I1891))="REJECTED",ISNUMBER(Applications!M1891)),Applications!M1891-WEEKDAY(Applications!M1891,3),"")</f>
        <v/>
      </c>
      <c r="J1891" s="26">
        <f>IF(AND(UPPER(TRIM(Applications!I1891))="OFFER",ISNUMBER(Applications!M1891)),Applications!M1891-WEEKDAY(Applications!M1891,3),"")</f>
        <v/>
      </c>
      <c r="K1891" s="26">
        <f>IF(TRIM(Applications!J1891)="","",IFERROR(LOOKUP(2,1/ISNUMBER(SEARCH($R$2:$R$25,Applications!J1891)),$S$2:$S$25),""))</f>
        <v/>
      </c>
      <c r="L1891" s="26">
        <f>IF(K1891="","",IF(COUNTIF(K$2:K1891,K1891)=1,COUNTIF(K$2:K$2000,K1891)+(2001-ROW())/100000,""))</f>
        <v/>
      </c>
      <c r="M1891" s="26">
        <f>IF(TRIM(Applications!D1891)="","",TRIM(LEFT(TRIM(Applications!D1891),FIND(",",TRIM(Applications!D1891)&amp;",")-1)))</f>
        <v/>
      </c>
      <c r="N1891" s="26">
        <f>IF(M1891="","",IF(LEN(TRIM(LEFT(TRIM(MID(TRIM(Applications!D1891),FIND(",",TRIM(Applications!D1891)&amp;",")+1,200)),FIND(",",TRIM(MID(TRIM(Applications!D1891),FIND(",",TRIM(Applications!D1891)&amp;",")+1,200))&amp;",")-1)))=2,UPPER(TRIM(LEFT(TRIM(MID(TRIM(Applications!D1891),FIND(",",TRIM(Applications!D1891)&amp;",")+1,200)),FIND(",",TRIM(MID(TRIM(Applications!D1891),FIND(",",TRIM(Applications!D1891)&amp;",")+1,200))&amp;",")-1))),IFERROR(VLOOKUP(LOWER(TRIM(LEFT(TRIM(MID(TRIM(Applications!D1891),FIND(",",TRIM(Applications!D1891)&amp;",")+1,200)),FIND(",",TRIM(MID(TRIM(Applications!D1891),FIND(",",TRIM(Applications!D1891)&amp;",")+1,200))&amp;",")-1))),$U$2:$V$67,2,FALSE),"")))</f>
        <v/>
      </c>
      <c r="O1891" s="26">
        <f>IF(M1891="","",IF(N1891="",M1891,M1891&amp;", "&amp;N1891))</f>
        <v/>
      </c>
      <c r="P1891" s="26">
        <f>IF(O1891="","",IF(COUNTIF(O$2:O1891,O1891)=1,COUNTIF(O$2:O$2000,O1891)+(2001-ROW())/100000,""))</f>
        <v/>
      </c>
    </row>
    <row r="1892">
      <c r="A1892" s="26">
        <f>IF(AND(ISNUMBER(Applications!A1892),ISNUMBER(Applications!M1892),OR(UPPER(TRIM(Applications!I1892))="INTERVIEWING",UPPER(TRIM(Applications!I1892))="REJECTED",UPPER(TRIM(Applications!I1892))="OFFER")),IF(Applications!M1892&gt;=Applications!A1892,Applications!M1892-Applications!A1892,""),"")</f>
        <v/>
      </c>
      <c r="B1892" s="26">
        <f>IF(AND(D1892=1,ISNUMBER(Applications!A1892)),WEEKDAY(Applications!A1892),"")</f>
        <v/>
      </c>
      <c r="C1892" s="27">
        <f>IF(AND(D1892=1,ISNUMBER(Applications!A1892)),Applications!A1892-WEEKDAY(Applications!A1892,3),"")</f>
        <v/>
      </c>
      <c r="D1892" s="26">
        <f>IF(OR(UPPER(TRIM(Applications!I1892))="APPLIED",UPPER(TRIM(Applications!I1892))="INTERVIEWING",UPPER(TRIM(Applications!I1892))="REJECTED",UPPER(TRIM(Applications!I1892))="OFFER"),1,0)</f>
        <v/>
      </c>
      <c r="E1892" s="26">
        <f>IF(AND(ISNUMBER(Applications!M1892),OR(N(Applications!O1892)&gt;0,UPPER(TRIM(Applications!I1892))="INTERVIEWING",UPPER(TRIM(Applications!I1892))="OFFER")),Applications!M1892-WEEKDAY(Applications!M1892,3),"")</f>
        <v/>
      </c>
      <c r="F1892" s="26">
        <f>IF(AND(UPPER(TRIM(Applications!I1892))="SKIPPED",ISNUMBER(Applications!A1892)),Applications!A1892-WEEKDAY(Applications!A1892,3),"")</f>
        <v/>
      </c>
      <c r="G1892" s="26">
        <f>IF(AND(UPPER(TRIM(Applications!I1892))="BOOKMARKED",ISNUMBER(Applications!A1892)),Applications!A1892-WEEKDAY(Applications!A1892,3),"")</f>
        <v/>
      </c>
      <c r="H1892" s="26">
        <f>IF(AND(UPPER(TRIM(Applications!I1892))="NOT APPLIED",ISNUMBER(Applications!A1892)),Applications!A1892-WEEKDAY(Applications!A1892,3),"")</f>
        <v/>
      </c>
      <c r="I1892" s="26">
        <f>IF(AND(UPPER(TRIM(Applications!I1892))="REJECTED",ISNUMBER(Applications!M1892)),Applications!M1892-WEEKDAY(Applications!M1892,3),"")</f>
        <v/>
      </c>
      <c r="J1892" s="26">
        <f>IF(AND(UPPER(TRIM(Applications!I1892))="OFFER",ISNUMBER(Applications!M1892)),Applications!M1892-WEEKDAY(Applications!M1892,3),"")</f>
        <v/>
      </c>
      <c r="K1892" s="26">
        <f>IF(TRIM(Applications!J1892)="","",IFERROR(LOOKUP(2,1/ISNUMBER(SEARCH($R$2:$R$25,Applications!J1892)),$S$2:$S$25),""))</f>
        <v/>
      </c>
      <c r="L1892" s="26">
        <f>IF(K1892="","",IF(COUNTIF(K$2:K1892,K1892)=1,COUNTIF(K$2:K$2000,K1892)+(2001-ROW())/100000,""))</f>
        <v/>
      </c>
      <c r="M1892" s="26">
        <f>IF(TRIM(Applications!D1892)="","",TRIM(LEFT(TRIM(Applications!D1892),FIND(",",TRIM(Applications!D1892)&amp;",")-1)))</f>
        <v/>
      </c>
      <c r="N1892" s="26">
        <f>IF(M1892="","",IF(LEN(TRIM(LEFT(TRIM(MID(TRIM(Applications!D1892),FIND(",",TRIM(Applications!D1892)&amp;",")+1,200)),FIND(",",TRIM(MID(TRIM(Applications!D1892),FIND(",",TRIM(Applications!D1892)&amp;",")+1,200))&amp;",")-1)))=2,UPPER(TRIM(LEFT(TRIM(MID(TRIM(Applications!D1892),FIND(",",TRIM(Applications!D1892)&amp;",")+1,200)),FIND(",",TRIM(MID(TRIM(Applications!D1892),FIND(",",TRIM(Applications!D1892)&amp;",")+1,200))&amp;",")-1))),IFERROR(VLOOKUP(LOWER(TRIM(LEFT(TRIM(MID(TRIM(Applications!D1892),FIND(",",TRIM(Applications!D1892)&amp;",")+1,200)),FIND(",",TRIM(MID(TRIM(Applications!D1892),FIND(",",TRIM(Applications!D1892)&amp;",")+1,200))&amp;",")-1))),$U$2:$V$67,2,FALSE),"")))</f>
        <v/>
      </c>
      <c r="O1892" s="26">
        <f>IF(M1892="","",IF(N1892="",M1892,M1892&amp;", "&amp;N1892))</f>
        <v/>
      </c>
      <c r="P1892" s="26">
        <f>IF(O1892="","",IF(COUNTIF(O$2:O1892,O1892)=1,COUNTIF(O$2:O$2000,O1892)+(2001-ROW())/100000,""))</f>
        <v/>
      </c>
    </row>
    <row r="1893">
      <c r="A1893" s="26">
        <f>IF(AND(ISNUMBER(Applications!A1893),ISNUMBER(Applications!M1893),OR(UPPER(TRIM(Applications!I1893))="INTERVIEWING",UPPER(TRIM(Applications!I1893))="REJECTED",UPPER(TRIM(Applications!I1893))="OFFER")),IF(Applications!M1893&gt;=Applications!A1893,Applications!M1893-Applications!A1893,""),"")</f>
        <v/>
      </c>
      <c r="B1893" s="26">
        <f>IF(AND(D1893=1,ISNUMBER(Applications!A1893)),WEEKDAY(Applications!A1893),"")</f>
        <v/>
      </c>
      <c r="C1893" s="27">
        <f>IF(AND(D1893=1,ISNUMBER(Applications!A1893)),Applications!A1893-WEEKDAY(Applications!A1893,3),"")</f>
        <v/>
      </c>
      <c r="D1893" s="26">
        <f>IF(OR(UPPER(TRIM(Applications!I1893))="APPLIED",UPPER(TRIM(Applications!I1893))="INTERVIEWING",UPPER(TRIM(Applications!I1893))="REJECTED",UPPER(TRIM(Applications!I1893))="OFFER"),1,0)</f>
        <v/>
      </c>
      <c r="E1893" s="26">
        <f>IF(AND(ISNUMBER(Applications!M1893),OR(N(Applications!O1893)&gt;0,UPPER(TRIM(Applications!I1893))="INTERVIEWING",UPPER(TRIM(Applications!I1893))="OFFER")),Applications!M1893-WEEKDAY(Applications!M1893,3),"")</f>
        <v/>
      </c>
      <c r="F1893" s="26">
        <f>IF(AND(UPPER(TRIM(Applications!I1893))="SKIPPED",ISNUMBER(Applications!A1893)),Applications!A1893-WEEKDAY(Applications!A1893,3),"")</f>
        <v/>
      </c>
      <c r="G1893" s="26">
        <f>IF(AND(UPPER(TRIM(Applications!I1893))="BOOKMARKED",ISNUMBER(Applications!A1893)),Applications!A1893-WEEKDAY(Applications!A1893,3),"")</f>
        <v/>
      </c>
      <c r="H1893" s="26">
        <f>IF(AND(UPPER(TRIM(Applications!I1893))="NOT APPLIED",ISNUMBER(Applications!A1893)),Applications!A1893-WEEKDAY(Applications!A1893,3),"")</f>
        <v/>
      </c>
      <c r="I1893" s="26">
        <f>IF(AND(UPPER(TRIM(Applications!I1893))="REJECTED",ISNUMBER(Applications!M1893)),Applications!M1893-WEEKDAY(Applications!M1893,3),"")</f>
        <v/>
      </c>
      <c r="J1893" s="26">
        <f>IF(AND(UPPER(TRIM(Applications!I1893))="OFFER",ISNUMBER(Applications!M1893)),Applications!M1893-WEEKDAY(Applications!M1893,3),"")</f>
        <v/>
      </c>
      <c r="K1893" s="26">
        <f>IF(TRIM(Applications!J1893)="","",IFERROR(LOOKUP(2,1/ISNUMBER(SEARCH($R$2:$R$25,Applications!J1893)),$S$2:$S$25),""))</f>
        <v/>
      </c>
      <c r="L1893" s="26">
        <f>IF(K1893="","",IF(COUNTIF(K$2:K1893,K1893)=1,COUNTIF(K$2:K$2000,K1893)+(2001-ROW())/100000,""))</f>
        <v/>
      </c>
      <c r="M1893" s="26">
        <f>IF(TRIM(Applications!D1893)="","",TRIM(LEFT(TRIM(Applications!D1893),FIND(",",TRIM(Applications!D1893)&amp;",")-1)))</f>
        <v/>
      </c>
      <c r="N1893" s="26">
        <f>IF(M1893="","",IF(LEN(TRIM(LEFT(TRIM(MID(TRIM(Applications!D1893),FIND(",",TRIM(Applications!D1893)&amp;",")+1,200)),FIND(",",TRIM(MID(TRIM(Applications!D1893),FIND(",",TRIM(Applications!D1893)&amp;",")+1,200))&amp;",")-1)))=2,UPPER(TRIM(LEFT(TRIM(MID(TRIM(Applications!D1893),FIND(",",TRIM(Applications!D1893)&amp;",")+1,200)),FIND(",",TRIM(MID(TRIM(Applications!D1893),FIND(",",TRIM(Applications!D1893)&amp;",")+1,200))&amp;",")-1))),IFERROR(VLOOKUP(LOWER(TRIM(LEFT(TRIM(MID(TRIM(Applications!D1893),FIND(",",TRIM(Applications!D1893)&amp;",")+1,200)),FIND(",",TRIM(MID(TRIM(Applications!D1893),FIND(",",TRIM(Applications!D1893)&amp;",")+1,200))&amp;",")-1))),$U$2:$V$67,2,FALSE),"")))</f>
        <v/>
      </c>
      <c r="O1893" s="26">
        <f>IF(M1893="","",IF(N1893="",M1893,M1893&amp;", "&amp;N1893))</f>
        <v/>
      </c>
      <c r="P1893" s="26">
        <f>IF(O1893="","",IF(COUNTIF(O$2:O1893,O1893)=1,COUNTIF(O$2:O$2000,O1893)+(2001-ROW())/100000,""))</f>
        <v/>
      </c>
    </row>
    <row r="1894">
      <c r="A1894" s="26">
        <f>IF(AND(ISNUMBER(Applications!A1894),ISNUMBER(Applications!M1894),OR(UPPER(TRIM(Applications!I1894))="INTERVIEWING",UPPER(TRIM(Applications!I1894))="REJECTED",UPPER(TRIM(Applications!I1894))="OFFER")),IF(Applications!M1894&gt;=Applications!A1894,Applications!M1894-Applications!A1894,""),"")</f>
        <v/>
      </c>
      <c r="B1894" s="26">
        <f>IF(AND(D1894=1,ISNUMBER(Applications!A1894)),WEEKDAY(Applications!A1894),"")</f>
        <v/>
      </c>
      <c r="C1894" s="27">
        <f>IF(AND(D1894=1,ISNUMBER(Applications!A1894)),Applications!A1894-WEEKDAY(Applications!A1894,3),"")</f>
        <v/>
      </c>
      <c r="D1894" s="26">
        <f>IF(OR(UPPER(TRIM(Applications!I1894))="APPLIED",UPPER(TRIM(Applications!I1894))="INTERVIEWING",UPPER(TRIM(Applications!I1894))="REJECTED",UPPER(TRIM(Applications!I1894))="OFFER"),1,0)</f>
        <v/>
      </c>
      <c r="E1894" s="26">
        <f>IF(AND(ISNUMBER(Applications!M1894),OR(N(Applications!O1894)&gt;0,UPPER(TRIM(Applications!I1894))="INTERVIEWING",UPPER(TRIM(Applications!I1894))="OFFER")),Applications!M1894-WEEKDAY(Applications!M1894,3),"")</f>
        <v/>
      </c>
      <c r="F1894" s="26">
        <f>IF(AND(UPPER(TRIM(Applications!I1894))="SKIPPED",ISNUMBER(Applications!A1894)),Applications!A1894-WEEKDAY(Applications!A1894,3),"")</f>
        <v/>
      </c>
      <c r="G1894" s="26">
        <f>IF(AND(UPPER(TRIM(Applications!I1894))="BOOKMARKED",ISNUMBER(Applications!A1894)),Applications!A1894-WEEKDAY(Applications!A1894,3),"")</f>
        <v/>
      </c>
      <c r="H1894" s="26">
        <f>IF(AND(UPPER(TRIM(Applications!I1894))="NOT APPLIED",ISNUMBER(Applications!A1894)),Applications!A1894-WEEKDAY(Applications!A1894,3),"")</f>
        <v/>
      </c>
      <c r="I1894" s="26">
        <f>IF(AND(UPPER(TRIM(Applications!I1894))="REJECTED",ISNUMBER(Applications!M1894)),Applications!M1894-WEEKDAY(Applications!M1894,3),"")</f>
        <v/>
      </c>
      <c r="J1894" s="26">
        <f>IF(AND(UPPER(TRIM(Applications!I1894))="OFFER",ISNUMBER(Applications!M1894)),Applications!M1894-WEEKDAY(Applications!M1894,3),"")</f>
        <v/>
      </c>
      <c r="K1894" s="26">
        <f>IF(TRIM(Applications!J1894)="","",IFERROR(LOOKUP(2,1/ISNUMBER(SEARCH($R$2:$R$25,Applications!J1894)),$S$2:$S$25),""))</f>
        <v/>
      </c>
      <c r="L1894" s="26">
        <f>IF(K1894="","",IF(COUNTIF(K$2:K1894,K1894)=1,COUNTIF(K$2:K$2000,K1894)+(2001-ROW())/100000,""))</f>
        <v/>
      </c>
      <c r="M1894" s="26">
        <f>IF(TRIM(Applications!D1894)="","",TRIM(LEFT(TRIM(Applications!D1894),FIND(",",TRIM(Applications!D1894)&amp;",")-1)))</f>
        <v/>
      </c>
      <c r="N1894" s="26">
        <f>IF(M1894="","",IF(LEN(TRIM(LEFT(TRIM(MID(TRIM(Applications!D1894),FIND(",",TRIM(Applications!D1894)&amp;",")+1,200)),FIND(",",TRIM(MID(TRIM(Applications!D1894),FIND(",",TRIM(Applications!D1894)&amp;",")+1,200))&amp;",")-1)))=2,UPPER(TRIM(LEFT(TRIM(MID(TRIM(Applications!D1894),FIND(",",TRIM(Applications!D1894)&amp;",")+1,200)),FIND(",",TRIM(MID(TRIM(Applications!D1894),FIND(",",TRIM(Applications!D1894)&amp;",")+1,200))&amp;",")-1))),IFERROR(VLOOKUP(LOWER(TRIM(LEFT(TRIM(MID(TRIM(Applications!D1894),FIND(",",TRIM(Applications!D1894)&amp;",")+1,200)),FIND(",",TRIM(MID(TRIM(Applications!D1894),FIND(",",TRIM(Applications!D1894)&amp;",")+1,200))&amp;",")-1))),$U$2:$V$67,2,FALSE),"")))</f>
        <v/>
      </c>
      <c r="O1894" s="26">
        <f>IF(M1894="","",IF(N1894="",M1894,M1894&amp;", "&amp;N1894))</f>
        <v/>
      </c>
      <c r="P1894" s="26">
        <f>IF(O1894="","",IF(COUNTIF(O$2:O1894,O1894)=1,COUNTIF(O$2:O$2000,O1894)+(2001-ROW())/100000,""))</f>
        <v/>
      </c>
    </row>
    <row r="1895">
      <c r="A1895" s="26">
        <f>IF(AND(ISNUMBER(Applications!A1895),ISNUMBER(Applications!M1895),OR(UPPER(TRIM(Applications!I1895))="INTERVIEWING",UPPER(TRIM(Applications!I1895))="REJECTED",UPPER(TRIM(Applications!I1895))="OFFER")),IF(Applications!M1895&gt;=Applications!A1895,Applications!M1895-Applications!A1895,""),"")</f>
        <v/>
      </c>
      <c r="B1895" s="26">
        <f>IF(AND(D1895=1,ISNUMBER(Applications!A1895)),WEEKDAY(Applications!A1895),"")</f>
        <v/>
      </c>
      <c r="C1895" s="27">
        <f>IF(AND(D1895=1,ISNUMBER(Applications!A1895)),Applications!A1895-WEEKDAY(Applications!A1895,3),"")</f>
        <v/>
      </c>
      <c r="D1895" s="26">
        <f>IF(OR(UPPER(TRIM(Applications!I1895))="APPLIED",UPPER(TRIM(Applications!I1895))="INTERVIEWING",UPPER(TRIM(Applications!I1895))="REJECTED",UPPER(TRIM(Applications!I1895))="OFFER"),1,0)</f>
        <v/>
      </c>
      <c r="E1895" s="26">
        <f>IF(AND(ISNUMBER(Applications!M1895),OR(N(Applications!O1895)&gt;0,UPPER(TRIM(Applications!I1895))="INTERVIEWING",UPPER(TRIM(Applications!I1895))="OFFER")),Applications!M1895-WEEKDAY(Applications!M1895,3),"")</f>
        <v/>
      </c>
      <c r="F1895" s="26">
        <f>IF(AND(UPPER(TRIM(Applications!I1895))="SKIPPED",ISNUMBER(Applications!A1895)),Applications!A1895-WEEKDAY(Applications!A1895,3),"")</f>
        <v/>
      </c>
      <c r="G1895" s="26">
        <f>IF(AND(UPPER(TRIM(Applications!I1895))="BOOKMARKED",ISNUMBER(Applications!A1895)),Applications!A1895-WEEKDAY(Applications!A1895,3),"")</f>
        <v/>
      </c>
      <c r="H1895" s="26">
        <f>IF(AND(UPPER(TRIM(Applications!I1895))="NOT APPLIED",ISNUMBER(Applications!A1895)),Applications!A1895-WEEKDAY(Applications!A1895,3),"")</f>
        <v/>
      </c>
      <c r="I1895" s="26">
        <f>IF(AND(UPPER(TRIM(Applications!I1895))="REJECTED",ISNUMBER(Applications!M1895)),Applications!M1895-WEEKDAY(Applications!M1895,3),"")</f>
        <v/>
      </c>
      <c r="J1895" s="26">
        <f>IF(AND(UPPER(TRIM(Applications!I1895))="OFFER",ISNUMBER(Applications!M1895)),Applications!M1895-WEEKDAY(Applications!M1895,3),"")</f>
        <v/>
      </c>
      <c r="K1895" s="26">
        <f>IF(TRIM(Applications!J1895)="","",IFERROR(LOOKUP(2,1/ISNUMBER(SEARCH($R$2:$R$25,Applications!J1895)),$S$2:$S$25),""))</f>
        <v/>
      </c>
      <c r="L1895" s="26">
        <f>IF(K1895="","",IF(COUNTIF(K$2:K1895,K1895)=1,COUNTIF(K$2:K$2000,K1895)+(2001-ROW())/100000,""))</f>
        <v/>
      </c>
      <c r="M1895" s="26">
        <f>IF(TRIM(Applications!D1895)="","",TRIM(LEFT(TRIM(Applications!D1895),FIND(",",TRIM(Applications!D1895)&amp;",")-1)))</f>
        <v/>
      </c>
      <c r="N1895" s="26">
        <f>IF(M1895="","",IF(LEN(TRIM(LEFT(TRIM(MID(TRIM(Applications!D1895),FIND(",",TRIM(Applications!D1895)&amp;",")+1,200)),FIND(",",TRIM(MID(TRIM(Applications!D1895),FIND(",",TRIM(Applications!D1895)&amp;",")+1,200))&amp;",")-1)))=2,UPPER(TRIM(LEFT(TRIM(MID(TRIM(Applications!D1895),FIND(",",TRIM(Applications!D1895)&amp;",")+1,200)),FIND(",",TRIM(MID(TRIM(Applications!D1895),FIND(",",TRIM(Applications!D1895)&amp;",")+1,200))&amp;",")-1))),IFERROR(VLOOKUP(LOWER(TRIM(LEFT(TRIM(MID(TRIM(Applications!D1895),FIND(",",TRIM(Applications!D1895)&amp;",")+1,200)),FIND(",",TRIM(MID(TRIM(Applications!D1895),FIND(",",TRIM(Applications!D1895)&amp;",")+1,200))&amp;",")-1))),$U$2:$V$67,2,FALSE),"")))</f>
        <v/>
      </c>
      <c r="O1895" s="26">
        <f>IF(M1895="","",IF(N1895="",M1895,M1895&amp;", "&amp;N1895))</f>
        <v/>
      </c>
      <c r="P1895" s="26">
        <f>IF(O1895="","",IF(COUNTIF(O$2:O1895,O1895)=1,COUNTIF(O$2:O$2000,O1895)+(2001-ROW())/100000,""))</f>
        <v/>
      </c>
    </row>
    <row r="1896">
      <c r="A1896" s="26">
        <f>IF(AND(ISNUMBER(Applications!A1896),ISNUMBER(Applications!M1896),OR(UPPER(TRIM(Applications!I1896))="INTERVIEWING",UPPER(TRIM(Applications!I1896))="REJECTED",UPPER(TRIM(Applications!I1896))="OFFER")),IF(Applications!M1896&gt;=Applications!A1896,Applications!M1896-Applications!A1896,""),"")</f>
        <v/>
      </c>
      <c r="B1896" s="26">
        <f>IF(AND(D1896=1,ISNUMBER(Applications!A1896)),WEEKDAY(Applications!A1896),"")</f>
        <v/>
      </c>
      <c r="C1896" s="27">
        <f>IF(AND(D1896=1,ISNUMBER(Applications!A1896)),Applications!A1896-WEEKDAY(Applications!A1896,3),"")</f>
        <v/>
      </c>
      <c r="D1896" s="26">
        <f>IF(OR(UPPER(TRIM(Applications!I1896))="APPLIED",UPPER(TRIM(Applications!I1896))="INTERVIEWING",UPPER(TRIM(Applications!I1896))="REJECTED",UPPER(TRIM(Applications!I1896))="OFFER"),1,0)</f>
        <v/>
      </c>
      <c r="E1896" s="26">
        <f>IF(AND(ISNUMBER(Applications!M1896),OR(N(Applications!O1896)&gt;0,UPPER(TRIM(Applications!I1896))="INTERVIEWING",UPPER(TRIM(Applications!I1896))="OFFER")),Applications!M1896-WEEKDAY(Applications!M1896,3),"")</f>
        <v/>
      </c>
      <c r="F1896" s="26">
        <f>IF(AND(UPPER(TRIM(Applications!I1896))="SKIPPED",ISNUMBER(Applications!A1896)),Applications!A1896-WEEKDAY(Applications!A1896,3),"")</f>
        <v/>
      </c>
      <c r="G1896" s="26">
        <f>IF(AND(UPPER(TRIM(Applications!I1896))="BOOKMARKED",ISNUMBER(Applications!A1896)),Applications!A1896-WEEKDAY(Applications!A1896,3),"")</f>
        <v/>
      </c>
      <c r="H1896" s="26">
        <f>IF(AND(UPPER(TRIM(Applications!I1896))="NOT APPLIED",ISNUMBER(Applications!A1896)),Applications!A1896-WEEKDAY(Applications!A1896,3),"")</f>
        <v/>
      </c>
      <c r="I1896" s="26">
        <f>IF(AND(UPPER(TRIM(Applications!I1896))="REJECTED",ISNUMBER(Applications!M1896)),Applications!M1896-WEEKDAY(Applications!M1896,3),"")</f>
        <v/>
      </c>
      <c r="J1896" s="26">
        <f>IF(AND(UPPER(TRIM(Applications!I1896))="OFFER",ISNUMBER(Applications!M1896)),Applications!M1896-WEEKDAY(Applications!M1896,3),"")</f>
        <v/>
      </c>
      <c r="K1896" s="26">
        <f>IF(TRIM(Applications!J1896)="","",IFERROR(LOOKUP(2,1/ISNUMBER(SEARCH($R$2:$R$25,Applications!J1896)),$S$2:$S$25),""))</f>
        <v/>
      </c>
      <c r="L1896" s="26">
        <f>IF(K1896="","",IF(COUNTIF(K$2:K1896,K1896)=1,COUNTIF(K$2:K$2000,K1896)+(2001-ROW())/100000,""))</f>
        <v/>
      </c>
      <c r="M1896" s="26">
        <f>IF(TRIM(Applications!D1896)="","",TRIM(LEFT(TRIM(Applications!D1896),FIND(",",TRIM(Applications!D1896)&amp;",")-1)))</f>
        <v/>
      </c>
      <c r="N1896" s="26">
        <f>IF(M1896="","",IF(LEN(TRIM(LEFT(TRIM(MID(TRIM(Applications!D1896),FIND(",",TRIM(Applications!D1896)&amp;",")+1,200)),FIND(",",TRIM(MID(TRIM(Applications!D1896),FIND(",",TRIM(Applications!D1896)&amp;",")+1,200))&amp;",")-1)))=2,UPPER(TRIM(LEFT(TRIM(MID(TRIM(Applications!D1896),FIND(",",TRIM(Applications!D1896)&amp;",")+1,200)),FIND(",",TRIM(MID(TRIM(Applications!D1896),FIND(",",TRIM(Applications!D1896)&amp;",")+1,200))&amp;",")-1))),IFERROR(VLOOKUP(LOWER(TRIM(LEFT(TRIM(MID(TRIM(Applications!D1896),FIND(",",TRIM(Applications!D1896)&amp;",")+1,200)),FIND(",",TRIM(MID(TRIM(Applications!D1896),FIND(",",TRIM(Applications!D1896)&amp;",")+1,200))&amp;",")-1))),$U$2:$V$67,2,FALSE),"")))</f>
        <v/>
      </c>
      <c r="O1896" s="26">
        <f>IF(M1896="","",IF(N1896="",M1896,M1896&amp;", "&amp;N1896))</f>
        <v/>
      </c>
      <c r="P1896" s="26">
        <f>IF(O1896="","",IF(COUNTIF(O$2:O1896,O1896)=1,COUNTIF(O$2:O$2000,O1896)+(2001-ROW())/100000,""))</f>
        <v/>
      </c>
    </row>
    <row r="1897">
      <c r="A1897" s="26">
        <f>IF(AND(ISNUMBER(Applications!A1897),ISNUMBER(Applications!M1897),OR(UPPER(TRIM(Applications!I1897))="INTERVIEWING",UPPER(TRIM(Applications!I1897))="REJECTED",UPPER(TRIM(Applications!I1897))="OFFER")),IF(Applications!M1897&gt;=Applications!A1897,Applications!M1897-Applications!A1897,""),"")</f>
        <v/>
      </c>
      <c r="B1897" s="26">
        <f>IF(AND(D1897=1,ISNUMBER(Applications!A1897)),WEEKDAY(Applications!A1897),"")</f>
        <v/>
      </c>
      <c r="C1897" s="27">
        <f>IF(AND(D1897=1,ISNUMBER(Applications!A1897)),Applications!A1897-WEEKDAY(Applications!A1897,3),"")</f>
        <v/>
      </c>
      <c r="D1897" s="26">
        <f>IF(OR(UPPER(TRIM(Applications!I1897))="APPLIED",UPPER(TRIM(Applications!I1897))="INTERVIEWING",UPPER(TRIM(Applications!I1897))="REJECTED",UPPER(TRIM(Applications!I1897))="OFFER"),1,0)</f>
        <v/>
      </c>
      <c r="E1897" s="26">
        <f>IF(AND(ISNUMBER(Applications!M1897),OR(N(Applications!O1897)&gt;0,UPPER(TRIM(Applications!I1897))="INTERVIEWING",UPPER(TRIM(Applications!I1897))="OFFER")),Applications!M1897-WEEKDAY(Applications!M1897,3),"")</f>
        <v/>
      </c>
      <c r="F1897" s="26">
        <f>IF(AND(UPPER(TRIM(Applications!I1897))="SKIPPED",ISNUMBER(Applications!A1897)),Applications!A1897-WEEKDAY(Applications!A1897,3),"")</f>
        <v/>
      </c>
      <c r="G1897" s="26">
        <f>IF(AND(UPPER(TRIM(Applications!I1897))="BOOKMARKED",ISNUMBER(Applications!A1897)),Applications!A1897-WEEKDAY(Applications!A1897,3),"")</f>
        <v/>
      </c>
      <c r="H1897" s="26">
        <f>IF(AND(UPPER(TRIM(Applications!I1897))="NOT APPLIED",ISNUMBER(Applications!A1897)),Applications!A1897-WEEKDAY(Applications!A1897,3),"")</f>
        <v/>
      </c>
      <c r="I1897" s="26">
        <f>IF(AND(UPPER(TRIM(Applications!I1897))="REJECTED",ISNUMBER(Applications!M1897)),Applications!M1897-WEEKDAY(Applications!M1897,3),"")</f>
        <v/>
      </c>
      <c r="J1897" s="26">
        <f>IF(AND(UPPER(TRIM(Applications!I1897))="OFFER",ISNUMBER(Applications!M1897)),Applications!M1897-WEEKDAY(Applications!M1897,3),"")</f>
        <v/>
      </c>
      <c r="K1897" s="26">
        <f>IF(TRIM(Applications!J1897)="","",IFERROR(LOOKUP(2,1/ISNUMBER(SEARCH($R$2:$R$25,Applications!J1897)),$S$2:$S$25),""))</f>
        <v/>
      </c>
      <c r="L1897" s="26">
        <f>IF(K1897="","",IF(COUNTIF(K$2:K1897,K1897)=1,COUNTIF(K$2:K$2000,K1897)+(2001-ROW())/100000,""))</f>
        <v/>
      </c>
      <c r="M1897" s="26">
        <f>IF(TRIM(Applications!D1897)="","",TRIM(LEFT(TRIM(Applications!D1897),FIND(",",TRIM(Applications!D1897)&amp;",")-1)))</f>
        <v/>
      </c>
      <c r="N1897" s="26">
        <f>IF(M1897="","",IF(LEN(TRIM(LEFT(TRIM(MID(TRIM(Applications!D1897),FIND(",",TRIM(Applications!D1897)&amp;",")+1,200)),FIND(",",TRIM(MID(TRIM(Applications!D1897),FIND(",",TRIM(Applications!D1897)&amp;",")+1,200))&amp;",")-1)))=2,UPPER(TRIM(LEFT(TRIM(MID(TRIM(Applications!D1897),FIND(",",TRIM(Applications!D1897)&amp;",")+1,200)),FIND(",",TRIM(MID(TRIM(Applications!D1897),FIND(",",TRIM(Applications!D1897)&amp;",")+1,200))&amp;",")-1))),IFERROR(VLOOKUP(LOWER(TRIM(LEFT(TRIM(MID(TRIM(Applications!D1897),FIND(",",TRIM(Applications!D1897)&amp;",")+1,200)),FIND(",",TRIM(MID(TRIM(Applications!D1897),FIND(",",TRIM(Applications!D1897)&amp;",")+1,200))&amp;",")-1))),$U$2:$V$67,2,FALSE),"")))</f>
        <v/>
      </c>
      <c r="O1897" s="26">
        <f>IF(M1897="","",IF(N1897="",M1897,M1897&amp;", "&amp;N1897))</f>
        <v/>
      </c>
      <c r="P1897" s="26">
        <f>IF(O1897="","",IF(COUNTIF(O$2:O1897,O1897)=1,COUNTIF(O$2:O$2000,O1897)+(2001-ROW())/100000,""))</f>
        <v/>
      </c>
    </row>
    <row r="1898">
      <c r="A1898" s="26">
        <f>IF(AND(ISNUMBER(Applications!A1898),ISNUMBER(Applications!M1898),OR(UPPER(TRIM(Applications!I1898))="INTERVIEWING",UPPER(TRIM(Applications!I1898))="REJECTED",UPPER(TRIM(Applications!I1898))="OFFER")),IF(Applications!M1898&gt;=Applications!A1898,Applications!M1898-Applications!A1898,""),"")</f>
        <v/>
      </c>
      <c r="B1898" s="26">
        <f>IF(AND(D1898=1,ISNUMBER(Applications!A1898)),WEEKDAY(Applications!A1898),"")</f>
        <v/>
      </c>
      <c r="C1898" s="27">
        <f>IF(AND(D1898=1,ISNUMBER(Applications!A1898)),Applications!A1898-WEEKDAY(Applications!A1898,3),"")</f>
        <v/>
      </c>
      <c r="D1898" s="26">
        <f>IF(OR(UPPER(TRIM(Applications!I1898))="APPLIED",UPPER(TRIM(Applications!I1898))="INTERVIEWING",UPPER(TRIM(Applications!I1898))="REJECTED",UPPER(TRIM(Applications!I1898))="OFFER"),1,0)</f>
        <v/>
      </c>
      <c r="E1898" s="26">
        <f>IF(AND(ISNUMBER(Applications!M1898),OR(N(Applications!O1898)&gt;0,UPPER(TRIM(Applications!I1898))="INTERVIEWING",UPPER(TRIM(Applications!I1898))="OFFER")),Applications!M1898-WEEKDAY(Applications!M1898,3),"")</f>
        <v/>
      </c>
      <c r="F1898" s="26">
        <f>IF(AND(UPPER(TRIM(Applications!I1898))="SKIPPED",ISNUMBER(Applications!A1898)),Applications!A1898-WEEKDAY(Applications!A1898,3),"")</f>
        <v/>
      </c>
      <c r="G1898" s="26">
        <f>IF(AND(UPPER(TRIM(Applications!I1898))="BOOKMARKED",ISNUMBER(Applications!A1898)),Applications!A1898-WEEKDAY(Applications!A1898,3),"")</f>
        <v/>
      </c>
      <c r="H1898" s="26">
        <f>IF(AND(UPPER(TRIM(Applications!I1898))="NOT APPLIED",ISNUMBER(Applications!A1898)),Applications!A1898-WEEKDAY(Applications!A1898,3),"")</f>
        <v/>
      </c>
      <c r="I1898" s="26">
        <f>IF(AND(UPPER(TRIM(Applications!I1898))="REJECTED",ISNUMBER(Applications!M1898)),Applications!M1898-WEEKDAY(Applications!M1898,3),"")</f>
        <v/>
      </c>
      <c r="J1898" s="26">
        <f>IF(AND(UPPER(TRIM(Applications!I1898))="OFFER",ISNUMBER(Applications!M1898)),Applications!M1898-WEEKDAY(Applications!M1898,3),"")</f>
        <v/>
      </c>
      <c r="K1898" s="26">
        <f>IF(TRIM(Applications!J1898)="","",IFERROR(LOOKUP(2,1/ISNUMBER(SEARCH($R$2:$R$25,Applications!J1898)),$S$2:$S$25),""))</f>
        <v/>
      </c>
      <c r="L1898" s="26">
        <f>IF(K1898="","",IF(COUNTIF(K$2:K1898,K1898)=1,COUNTIF(K$2:K$2000,K1898)+(2001-ROW())/100000,""))</f>
        <v/>
      </c>
      <c r="M1898" s="26">
        <f>IF(TRIM(Applications!D1898)="","",TRIM(LEFT(TRIM(Applications!D1898),FIND(",",TRIM(Applications!D1898)&amp;",")-1)))</f>
        <v/>
      </c>
      <c r="N1898" s="26">
        <f>IF(M1898="","",IF(LEN(TRIM(LEFT(TRIM(MID(TRIM(Applications!D1898),FIND(",",TRIM(Applications!D1898)&amp;",")+1,200)),FIND(",",TRIM(MID(TRIM(Applications!D1898),FIND(",",TRIM(Applications!D1898)&amp;",")+1,200))&amp;",")-1)))=2,UPPER(TRIM(LEFT(TRIM(MID(TRIM(Applications!D1898),FIND(",",TRIM(Applications!D1898)&amp;",")+1,200)),FIND(",",TRIM(MID(TRIM(Applications!D1898),FIND(",",TRIM(Applications!D1898)&amp;",")+1,200))&amp;",")-1))),IFERROR(VLOOKUP(LOWER(TRIM(LEFT(TRIM(MID(TRIM(Applications!D1898),FIND(",",TRIM(Applications!D1898)&amp;",")+1,200)),FIND(",",TRIM(MID(TRIM(Applications!D1898),FIND(",",TRIM(Applications!D1898)&amp;",")+1,200))&amp;",")-1))),$U$2:$V$67,2,FALSE),"")))</f>
        <v/>
      </c>
      <c r="O1898" s="26">
        <f>IF(M1898="","",IF(N1898="",M1898,M1898&amp;", "&amp;N1898))</f>
        <v/>
      </c>
      <c r="P1898" s="26">
        <f>IF(O1898="","",IF(COUNTIF(O$2:O1898,O1898)=1,COUNTIF(O$2:O$2000,O1898)+(2001-ROW())/100000,""))</f>
        <v/>
      </c>
    </row>
    <row r="1899">
      <c r="A1899" s="26">
        <f>IF(AND(ISNUMBER(Applications!A1899),ISNUMBER(Applications!M1899),OR(UPPER(TRIM(Applications!I1899))="INTERVIEWING",UPPER(TRIM(Applications!I1899))="REJECTED",UPPER(TRIM(Applications!I1899))="OFFER")),IF(Applications!M1899&gt;=Applications!A1899,Applications!M1899-Applications!A1899,""),"")</f>
        <v/>
      </c>
      <c r="B1899" s="26">
        <f>IF(AND(D1899=1,ISNUMBER(Applications!A1899)),WEEKDAY(Applications!A1899),"")</f>
        <v/>
      </c>
      <c r="C1899" s="27">
        <f>IF(AND(D1899=1,ISNUMBER(Applications!A1899)),Applications!A1899-WEEKDAY(Applications!A1899,3),"")</f>
        <v/>
      </c>
      <c r="D1899" s="26">
        <f>IF(OR(UPPER(TRIM(Applications!I1899))="APPLIED",UPPER(TRIM(Applications!I1899))="INTERVIEWING",UPPER(TRIM(Applications!I1899))="REJECTED",UPPER(TRIM(Applications!I1899))="OFFER"),1,0)</f>
        <v/>
      </c>
      <c r="E1899" s="26">
        <f>IF(AND(ISNUMBER(Applications!M1899),OR(N(Applications!O1899)&gt;0,UPPER(TRIM(Applications!I1899))="INTERVIEWING",UPPER(TRIM(Applications!I1899))="OFFER")),Applications!M1899-WEEKDAY(Applications!M1899,3),"")</f>
        <v/>
      </c>
      <c r="F1899" s="26">
        <f>IF(AND(UPPER(TRIM(Applications!I1899))="SKIPPED",ISNUMBER(Applications!A1899)),Applications!A1899-WEEKDAY(Applications!A1899,3),"")</f>
        <v/>
      </c>
      <c r="G1899" s="26">
        <f>IF(AND(UPPER(TRIM(Applications!I1899))="BOOKMARKED",ISNUMBER(Applications!A1899)),Applications!A1899-WEEKDAY(Applications!A1899,3),"")</f>
        <v/>
      </c>
      <c r="H1899" s="26">
        <f>IF(AND(UPPER(TRIM(Applications!I1899))="NOT APPLIED",ISNUMBER(Applications!A1899)),Applications!A1899-WEEKDAY(Applications!A1899,3),"")</f>
        <v/>
      </c>
      <c r="I1899" s="26">
        <f>IF(AND(UPPER(TRIM(Applications!I1899))="REJECTED",ISNUMBER(Applications!M1899)),Applications!M1899-WEEKDAY(Applications!M1899,3),"")</f>
        <v/>
      </c>
      <c r="J1899" s="26">
        <f>IF(AND(UPPER(TRIM(Applications!I1899))="OFFER",ISNUMBER(Applications!M1899)),Applications!M1899-WEEKDAY(Applications!M1899,3),"")</f>
        <v/>
      </c>
      <c r="K1899" s="26">
        <f>IF(TRIM(Applications!J1899)="","",IFERROR(LOOKUP(2,1/ISNUMBER(SEARCH($R$2:$R$25,Applications!J1899)),$S$2:$S$25),""))</f>
        <v/>
      </c>
      <c r="L1899" s="26">
        <f>IF(K1899="","",IF(COUNTIF(K$2:K1899,K1899)=1,COUNTIF(K$2:K$2000,K1899)+(2001-ROW())/100000,""))</f>
        <v/>
      </c>
      <c r="M1899" s="26">
        <f>IF(TRIM(Applications!D1899)="","",TRIM(LEFT(TRIM(Applications!D1899),FIND(",",TRIM(Applications!D1899)&amp;",")-1)))</f>
        <v/>
      </c>
      <c r="N1899" s="26">
        <f>IF(M1899="","",IF(LEN(TRIM(LEFT(TRIM(MID(TRIM(Applications!D1899),FIND(",",TRIM(Applications!D1899)&amp;",")+1,200)),FIND(",",TRIM(MID(TRIM(Applications!D1899),FIND(",",TRIM(Applications!D1899)&amp;",")+1,200))&amp;",")-1)))=2,UPPER(TRIM(LEFT(TRIM(MID(TRIM(Applications!D1899),FIND(",",TRIM(Applications!D1899)&amp;",")+1,200)),FIND(",",TRIM(MID(TRIM(Applications!D1899),FIND(",",TRIM(Applications!D1899)&amp;",")+1,200))&amp;",")-1))),IFERROR(VLOOKUP(LOWER(TRIM(LEFT(TRIM(MID(TRIM(Applications!D1899),FIND(",",TRIM(Applications!D1899)&amp;",")+1,200)),FIND(",",TRIM(MID(TRIM(Applications!D1899),FIND(",",TRIM(Applications!D1899)&amp;",")+1,200))&amp;",")-1))),$U$2:$V$67,2,FALSE),"")))</f>
        <v/>
      </c>
      <c r="O1899" s="26">
        <f>IF(M1899="","",IF(N1899="",M1899,M1899&amp;", "&amp;N1899))</f>
        <v/>
      </c>
      <c r="P1899" s="26">
        <f>IF(O1899="","",IF(COUNTIF(O$2:O1899,O1899)=1,COUNTIF(O$2:O$2000,O1899)+(2001-ROW())/100000,""))</f>
        <v/>
      </c>
    </row>
    <row r="1900">
      <c r="A1900" s="26">
        <f>IF(AND(ISNUMBER(Applications!A1900),ISNUMBER(Applications!M1900),OR(UPPER(TRIM(Applications!I1900))="INTERVIEWING",UPPER(TRIM(Applications!I1900))="REJECTED",UPPER(TRIM(Applications!I1900))="OFFER")),IF(Applications!M1900&gt;=Applications!A1900,Applications!M1900-Applications!A1900,""),"")</f>
        <v/>
      </c>
      <c r="B1900" s="26">
        <f>IF(AND(D1900=1,ISNUMBER(Applications!A1900)),WEEKDAY(Applications!A1900),"")</f>
        <v/>
      </c>
      <c r="C1900" s="27">
        <f>IF(AND(D1900=1,ISNUMBER(Applications!A1900)),Applications!A1900-WEEKDAY(Applications!A1900,3),"")</f>
        <v/>
      </c>
      <c r="D1900" s="26">
        <f>IF(OR(UPPER(TRIM(Applications!I1900))="APPLIED",UPPER(TRIM(Applications!I1900))="INTERVIEWING",UPPER(TRIM(Applications!I1900))="REJECTED",UPPER(TRIM(Applications!I1900))="OFFER"),1,0)</f>
        <v/>
      </c>
      <c r="E1900" s="26">
        <f>IF(AND(ISNUMBER(Applications!M1900),OR(N(Applications!O1900)&gt;0,UPPER(TRIM(Applications!I1900))="INTERVIEWING",UPPER(TRIM(Applications!I1900))="OFFER")),Applications!M1900-WEEKDAY(Applications!M1900,3),"")</f>
        <v/>
      </c>
      <c r="F1900" s="26">
        <f>IF(AND(UPPER(TRIM(Applications!I1900))="SKIPPED",ISNUMBER(Applications!A1900)),Applications!A1900-WEEKDAY(Applications!A1900,3),"")</f>
        <v/>
      </c>
      <c r="G1900" s="26">
        <f>IF(AND(UPPER(TRIM(Applications!I1900))="BOOKMARKED",ISNUMBER(Applications!A1900)),Applications!A1900-WEEKDAY(Applications!A1900,3),"")</f>
        <v/>
      </c>
      <c r="H1900" s="26">
        <f>IF(AND(UPPER(TRIM(Applications!I1900))="NOT APPLIED",ISNUMBER(Applications!A1900)),Applications!A1900-WEEKDAY(Applications!A1900,3),"")</f>
        <v/>
      </c>
      <c r="I1900" s="26">
        <f>IF(AND(UPPER(TRIM(Applications!I1900))="REJECTED",ISNUMBER(Applications!M1900)),Applications!M1900-WEEKDAY(Applications!M1900,3),"")</f>
        <v/>
      </c>
      <c r="J1900" s="26">
        <f>IF(AND(UPPER(TRIM(Applications!I1900))="OFFER",ISNUMBER(Applications!M1900)),Applications!M1900-WEEKDAY(Applications!M1900,3),"")</f>
        <v/>
      </c>
      <c r="K1900" s="26">
        <f>IF(TRIM(Applications!J1900)="","",IFERROR(LOOKUP(2,1/ISNUMBER(SEARCH($R$2:$R$25,Applications!J1900)),$S$2:$S$25),""))</f>
        <v/>
      </c>
      <c r="L1900" s="26">
        <f>IF(K1900="","",IF(COUNTIF(K$2:K1900,K1900)=1,COUNTIF(K$2:K$2000,K1900)+(2001-ROW())/100000,""))</f>
        <v/>
      </c>
      <c r="M1900" s="26">
        <f>IF(TRIM(Applications!D1900)="","",TRIM(LEFT(TRIM(Applications!D1900),FIND(",",TRIM(Applications!D1900)&amp;",")-1)))</f>
        <v/>
      </c>
      <c r="N1900" s="26">
        <f>IF(M1900="","",IF(LEN(TRIM(LEFT(TRIM(MID(TRIM(Applications!D1900),FIND(",",TRIM(Applications!D1900)&amp;",")+1,200)),FIND(",",TRIM(MID(TRIM(Applications!D1900),FIND(",",TRIM(Applications!D1900)&amp;",")+1,200))&amp;",")-1)))=2,UPPER(TRIM(LEFT(TRIM(MID(TRIM(Applications!D1900),FIND(",",TRIM(Applications!D1900)&amp;",")+1,200)),FIND(",",TRIM(MID(TRIM(Applications!D1900),FIND(",",TRIM(Applications!D1900)&amp;",")+1,200))&amp;",")-1))),IFERROR(VLOOKUP(LOWER(TRIM(LEFT(TRIM(MID(TRIM(Applications!D1900),FIND(",",TRIM(Applications!D1900)&amp;",")+1,200)),FIND(",",TRIM(MID(TRIM(Applications!D1900),FIND(",",TRIM(Applications!D1900)&amp;",")+1,200))&amp;",")-1))),$U$2:$V$67,2,FALSE),"")))</f>
        <v/>
      </c>
      <c r="O1900" s="26">
        <f>IF(M1900="","",IF(N1900="",M1900,M1900&amp;", "&amp;N1900))</f>
        <v/>
      </c>
      <c r="P1900" s="26">
        <f>IF(O1900="","",IF(COUNTIF(O$2:O1900,O1900)=1,COUNTIF(O$2:O$2000,O1900)+(2001-ROW())/100000,""))</f>
        <v/>
      </c>
    </row>
    <row r="1901">
      <c r="A1901" s="26">
        <f>IF(AND(ISNUMBER(Applications!A1901),ISNUMBER(Applications!M1901),OR(UPPER(TRIM(Applications!I1901))="INTERVIEWING",UPPER(TRIM(Applications!I1901))="REJECTED",UPPER(TRIM(Applications!I1901))="OFFER")),IF(Applications!M1901&gt;=Applications!A1901,Applications!M1901-Applications!A1901,""),"")</f>
        <v/>
      </c>
      <c r="B1901" s="26">
        <f>IF(AND(D1901=1,ISNUMBER(Applications!A1901)),WEEKDAY(Applications!A1901),"")</f>
        <v/>
      </c>
      <c r="C1901" s="27">
        <f>IF(AND(D1901=1,ISNUMBER(Applications!A1901)),Applications!A1901-WEEKDAY(Applications!A1901,3),"")</f>
        <v/>
      </c>
      <c r="D1901" s="26">
        <f>IF(OR(UPPER(TRIM(Applications!I1901))="APPLIED",UPPER(TRIM(Applications!I1901))="INTERVIEWING",UPPER(TRIM(Applications!I1901))="REJECTED",UPPER(TRIM(Applications!I1901))="OFFER"),1,0)</f>
        <v/>
      </c>
      <c r="E1901" s="26">
        <f>IF(AND(ISNUMBER(Applications!M1901),OR(N(Applications!O1901)&gt;0,UPPER(TRIM(Applications!I1901))="INTERVIEWING",UPPER(TRIM(Applications!I1901))="OFFER")),Applications!M1901-WEEKDAY(Applications!M1901,3),"")</f>
        <v/>
      </c>
      <c r="F1901" s="26">
        <f>IF(AND(UPPER(TRIM(Applications!I1901))="SKIPPED",ISNUMBER(Applications!A1901)),Applications!A1901-WEEKDAY(Applications!A1901,3),"")</f>
        <v/>
      </c>
      <c r="G1901" s="26">
        <f>IF(AND(UPPER(TRIM(Applications!I1901))="BOOKMARKED",ISNUMBER(Applications!A1901)),Applications!A1901-WEEKDAY(Applications!A1901,3),"")</f>
        <v/>
      </c>
      <c r="H1901" s="26">
        <f>IF(AND(UPPER(TRIM(Applications!I1901))="NOT APPLIED",ISNUMBER(Applications!A1901)),Applications!A1901-WEEKDAY(Applications!A1901,3),"")</f>
        <v/>
      </c>
      <c r="I1901" s="26">
        <f>IF(AND(UPPER(TRIM(Applications!I1901))="REJECTED",ISNUMBER(Applications!M1901)),Applications!M1901-WEEKDAY(Applications!M1901,3),"")</f>
        <v/>
      </c>
      <c r="J1901" s="26">
        <f>IF(AND(UPPER(TRIM(Applications!I1901))="OFFER",ISNUMBER(Applications!M1901)),Applications!M1901-WEEKDAY(Applications!M1901,3),"")</f>
        <v/>
      </c>
      <c r="K1901" s="26">
        <f>IF(TRIM(Applications!J1901)="","",IFERROR(LOOKUP(2,1/ISNUMBER(SEARCH($R$2:$R$25,Applications!J1901)),$S$2:$S$25),""))</f>
        <v/>
      </c>
      <c r="L1901" s="26">
        <f>IF(K1901="","",IF(COUNTIF(K$2:K1901,K1901)=1,COUNTIF(K$2:K$2000,K1901)+(2001-ROW())/100000,""))</f>
        <v/>
      </c>
      <c r="M1901" s="26">
        <f>IF(TRIM(Applications!D1901)="","",TRIM(LEFT(TRIM(Applications!D1901),FIND(",",TRIM(Applications!D1901)&amp;",")-1)))</f>
        <v/>
      </c>
      <c r="N1901" s="26">
        <f>IF(M1901="","",IF(LEN(TRIM(LEFT(TRIM(MID(TRIM(Applications!D1901),FIND(",",TRIM(Applications!D1901)&amp;",")+1,200)),FIND(",",TRIM(MID(TRIM(Applications!D1901),FIND(",",TRIM(Applications!D1901)&amp;",")+1,200))&amp;",")-1)))=2,UPPER(TRIM(LEFT(TRIM(MID(TRIM(Applications!D1901),FIND(",",TRIM(Applications!D1901)&amp;",")+1,200)),FIND(",",TRIM(MID(TRIM(Applications!D1901),FIND(",",TRIM(Applications!D1901)&amp;",")+1,200))&amp;",")-1))),IFERROR(VLOOKUP(LOWER(TRIM(LEFT(TRIM(MID(TRIM(Applications!D1901),FIND(",",TRIM(Applications!D1901)&amp;",")+1,200)),FIND(",",TRIM(MID(TRIM(Applications!D1901),FIND(",",TRIM(Applications!D1901)&amp;",")+1,200))&amp;",")-1))),$U$2:$V$67,2,FALSE),"")))</f>
        <v/>
      </c>
      <c r="O1901" s="26">
        <f>IF(M1901="","",IF(N1901="",M1901,M1901&amp;", "&amp;N1901))</f>
        <v/>
      </c>
      <c r="P1901" s="26">
        <f>IF(O1901="","",IF(COUNTIF(O$2:O1901,O1901)=1,COUNTIF(O$2:O$2000,O1901)+(2001-ROW())/100000,""))</f>
        <v/>
      </c>
    </row>
    <row r="1902">
      <c r="A1902" s="26">
        <f>IF(AND(ISNUMBER(Applications!A1902),ISNUMBER(Applications!M1902),OR(UPPER(TRIM(Applications!I1902))="INTERVIEWING",UPPER(TRIM(Applications!I1902))="REJECTED",UPPER(TRIM(Applications!I1902))="OFFER")),IF(Applications!M1902&gt;=Applications!A1902,Applications!M1902-Applications!A1902,""),"")</f>
        <v/>
      </c>
      <c r="B1902" s="26">
        <f>IF(AND(D1902=1,ISNUMBER(Applications!A1902)),WEEKDAY(Applications!A1902),"")</f>
        <v/>
      </c>
      <c r="C1902" s="27">
        <f>IF(AND(D1902=1,ISNUMBER(Applications!A1902)),Applications!A1902-WEEKDAY(Applications!A1902,3),"")</f>
        <v/>
      </c>
      <c r="D1902" s="26">
        <f>IF(OR(UPPER(TRIM(Applications!I1902))="APPLIED",UPPER(TRIM(Applications!I1902))="INTERVIEWING",UPPER(TRIM(Applications!I1902))="REJECTED",UPPER(TRIM(Applications!I1902))="OFFER"),1,0)</f>
        <v/>
      </c>
      <c r="E1902" s="26">
        <f>IF(AND(ISNUMBER(Applications!M1902),OR(N(Applications!O1902)&gt;0,UPPER(TRIM(Applications!I1902))="INTERVIEWING",UPPER(TRIM(Applications!I1902))="OFFER")),Applications!M1902-WEEKDAY(Applications!M1902,3),"")</f>
        <v/>
      </c>
      <c r="F1902" s="26">
        <f>IF(AND(UPPER(TRIM(Applications!I1902))="SKIPPED",ISNUMBER(Applications!A1902)),Applications!A1902-WEEKDAY(Applications!A1902,3),"")</f>
        <v/>
      </c>
      <c r="G1902" s="26">
        <f>IF(AND(UPPER(TRIM(Applications!I1902))="BOOKMARKED",ISNUMBER(Applications!A1902)),Applications!A1902-WEEKDAY(Applications!A1902,3),"")</f>
        <v/>
      </c>
      <c r="H1902" s="26">
        <f>IF(AND(UPPER(TRIM(Applications!I1902))="NOT APPLIED",ISNUMBER(Applications!A1902)),Applications!A1902-WEEKDAY(Applications!A1902,3),"")</f>
        <v/>
      </c>
      <c r="I1902" s="26">
        <f>IF(AND(UPPER(TRIM(Applications!I1902))="REJECTED",ISNUMBER(Applications!M1902)),Applications!M1902-WEEKDAY(Applications!M1902,3),"")</f>
        <v/>
      </c>
      <c r="J1902" s="26">
        <f>IF(AND(UPPER(TRIM(Applications!I1902))="OFFER",ISNUMBER(Applications!M1902)),Applications!M1902-WEEKDAY(Applications!M1902,3),"")</f>
        <v/>
      </c>
      <c r="K1902" s="26">
        <f>IF(TRIM(Applications!J1902)="","",IFERROR(LOOKUP(2,1/ISNUMBER(SEARCH($R$2:$R$25,Applications!J1902)),$S$2:$S$25),""))</f>
        <v/>
      </c>
      <c r="L1902" s="26">
        <f>IF(K1902="","",IF(COUNTIF(K$2:K1902,K1902)=1,COUNTIF(K$2:K$2000,K1902)+(2001-ROW())/100000,""))</f>
        <v/>
      </c>
      <c r="M1902" s="26">
        <f>IF(TRIM(Applications!D1902)="","",TRIM(LEFT(TRIM(Applications!D1902),FIND(",",TRIM(Applications!D1902)&amp;",")-1)))</f>
        <v/>
      </c>
      <c r="N1902" s="26">
        <f>IF(M1902="","",IF(LEN(TRIM(LEFT(TRIM(MID(TRIM(Applications!D1902),FIND(",",TRIM(Applications!D1902)&amp;",")+1,200)),FIND(",",TRIM(MID(TRIM(Applications!D1902),FIND(",",TRIM(Applications!D1902)&amp;",")+1,200))&amp;",")-1)))=2,UPPER(TRIM(LEFT(TRIM(MID(TRIM(Applications!D1902),FIND(",",TRIM(Applications!D1902)&amp;",")+1,200)),FIND(",",TRIM(MID(TRIM(Applications!D1902),FIND(",",TRIM(Applications!D1902)&amp;",")+1,200))&amp;",")-1))),IFERROR(VLOOKUP(LOWER(TRIM(LEFT(TRIM(MID(TRIM(Applications!D1902),FIND(",",TRIM(Applications!D1902)&amp;",")+1,200)),FIND(",",TRIM(MID(TRIM(Applications!D1902),FIND(",",TRIM(Applications!D1902)&amp;",")+1,200))&amp;",")-1))),$U$2:$V$67,2,FALSE),"")))</f>
        <v/>
      </c>
      <c r="O1902" s="26">
        <f>IF(M1902="","",IF(N1902="",M1902,M1902&amp;", "&amp;N1902))</f>
        <v/>
      </c>
      <c r="P1902" s="26">
        <f>IF(O1902="","",IF(COUNTIF(O$2:O1902,O1902)=1,COUNTIF(O$2:O$2000,O1902)+(2001-ROW())/100000,""))</f>
        <v/>
      </c>
    </row>
    <row r="1903">
      <c r="A1903" s="26">
        <f>IF(AND(ISNUMBER(Applications!A1903),ISNUMBER(Applications!M1903),OR(UPPER(TRIM(Applications!I1903))="INTERVIEWING",UPPER(TRIM(Applications!I1903))="REJECTED",UPPER(TRIM(Applications!I1903))="OFFER")),IF(Applications!M1903&gt;=Applications!A1903,Applications!M1903-Applications!A1903,""),"")</f>
        <v/>
      </c>
      <c r="B1903" s="26">
        <f>IF(AND(D1903=1,ISNUMBER(Applications!A1903)),WEEKDAY(Applications!A1903),"")</f>
        <v/>
      </c>
      <c r="C1903" s="27">
        <f>IF(AND(D1903=1,ISNUMBER(Applications!A1903)),Applications!A1903-WEEKDAY(Applications!A1903,3),"")</f>
        <v/>
      </c>
      <c r="D1903" s="26">
        <f>IF(OR(UPPER(TRIM(Applications!I1903))="APPLIED",UPPER(TRIM(Applications!I1903))="INTERVIEWING",UPPER(TRIM(Applications!I1903))="REJECTED",UPPER(TRIM(Applications!I1903))="OFFER"),1,0)</f>
        <v/>
      </c>
      <c r="E1903" s="26">
        <f>IF(AND(ISNUMBER(Applications!M1903),OR(N(Applications!O1903)&gt;0,UPPER(TRIM(Applications!I1903))="INTERVIEWING",UPPER(TRIM(Applications!I1903))="OFFER")),Applications!M1903-WEEKDAY(Applications!M1903,3),"")</f>
        <v/>
      </c>
      <c r="F1903" s="26">
        <f>IF(AND(UPPER(TRIM(Applications!I1903))="SKIPPED",ISNUMBER(Applications!A1903)),Applications!A1903-WEEKDAY(Applications!A1903,3),"")</f>
        <v/>
      </c>
      <c r="G1903" s="26">
        <f>IF(AND(UPPER(TRIM(Applications!I1903))="BOOKMARKED",ISNUMBER(Applications!A1903)),Applications!A1903-WEEKDAY(Applications!A1903,3),"")</f>
        <v/>
      </c>
      <c r="H1903" s="26">
        <f>IF(AND(UPPER(TRIM(Applications!I1903))="NOT APPLIED",ISNUMBER(Applications!A1903)),Applications!A1903-WEEKDAY(Applications!A1903,3),"")</f>
        <v/>
      </c>
      <c r="I1903" s="26">
        <f>IF(AND(UPPER(TRIM(Applications!I1903))="REJECTED",ISNUMBER(Applications!M1903)),Applications!M1903-WEEKDAY(Applications!M1903,3),"")</f>
        <v/>
      </c>
      <c r="J1903" s="26">
        <f>IF(AND(UPPER(TRIM(Applications!I1903))="OFFER",ISNUMBER(Applications!M1903)),Applications!M1903-WEEKDAY(Applications!M1903,3),"")</f>
        <v/>
      </c>
      <c r="K1903" s="26">
        <f>IF(TRIM(Applications!J1903)="","",IFERROR(LOOKUP(2,1/ISNUMBER(SEARCH($R$2:$R$25,Applications!J1903)),$S$2:$S$25),""))</f>
        <v/>
      </c>
      <c r="L1903" s="26">
        <f>IF(K1903="","",IF(COUNTIF(K$2:K1903,K1903)=1,COUNTIF(K$2:K$2000,K1903)+(2001-ROW())/100000,""))</f>
        <v/>
      </c>
      <c r="M1903" s="26">
        <f>IF(TRIM(Applications!D1903)="","",TRIM(LEFT(TRIM(Applications!D1903),FIND(",",TRIM(Applications!D1903)&amp;",")-1)))</f>
        <v/>
      </c>
      <c r="N1903" s="26">
        <f>IF(M1903="","",IF(LEN(TRIM(LEFT(TRIM(MID(TRIM(Applications!D1903),FIND(",",TRIM(Applications!D1903)&amp;",")+1,200)),FIND(",",TRIM(MID(TRIM(Applications!D1903),FIND(",",TRIM(Applications!D1903)&amp;",")+1,200))&amp;",")-1)))=2,UPPER(TRIM(LEFT(TRIM(MID(TRIM(Applications!D1903),FIND(",",TRIM(Applications!D1903)&amp;",")+1,200)),FIND(",",TRIM(MID(TRIM(Applications!D1903),FIND(",",TRIM(Applications!D1903)&amp;",")+1,200))&amp;",")-1))),IFERROR(VLOOKUP(LOWER(TRIM(LEFT(TRIM(MID(TRIM(Applications!D1903),FIND(",",TRIM(Applications!D1903)&amp;",")+1,200)),FIND(",",TRIM(MID(TRIM(Applications!D1903),FIND(",",TRIM(Applications!D1903)&amp;",")+1,200))&amp;",")-1))),$U$2:$V$67,2,FALSE),"")))</f>
        <v/>
      </c>
      <c r="O1903" s="26">
        <f>IF(M1903="","",IF(N1903="",M1903,M1903&amp;", "&amp;N1903))</f>
        <v/>
      </c>
      <c r="P1903" s="26">
        <f>IF(O1903="","",IF(COUNTIF(O$2:O1903,O1903)=1,COUNTIF(O$2:O$2000,O1903)+(2001-ROW())/100000,""))</f>
        <v/>
      </c>
    </row>
    <row r="1904">
      <c r="A1904" s="26">
        <f>IF(AND(ISNUMBER(Applications!A1904),ISNUMBER(Applications!M1904),OR(UPPER(TRIM(Applications!I1904))="INTERVIEWING",UPPER(TRIM(Applications!I1904))="REJECTED",UPPER(TRIM(Applications!I1904))="OFFER")),IF(Applications!M1904&gt;=Applications!A1904,Applications!M1904-Applications!A1904,""),"")</f>
        <v/>
      </c>
      <c r="B1904" s="26">
        <f>IF(AND(D1904=1,ISNUMBER(Applications!A1904)),WEEKDAY(Applications!A1904),"")</f>
        <v/>
      </c>
      <c r="C1904" s="27">
        <f>IF(AND(D1904=1,ISNUMBER(Applications!A1904)),Applications!A1904-WEEKDAY(Applications!A1904,3),"")</f>
        <v/>
      </c>
      <c r="D1904" s="26">
        <f>IF(OR(UPPER(TRIM(Applications!I1904))="APPLIED",UPPER(TRIM(Applications!I1904))="INTERVIEWING",UPPER(TRIM(Applications!I1904))="REJECTED",UPPER(TRIM(Applications!I1904))="OFFER"),1,0)</f>
        <v/>
      </c>
      <c r="E1904" s="26">
        <f>IF(AND(ISNUMBER(Applications!M1904),OR(N(Applications!O1904)&gt;0,UPPER(TRIM(Applications!I1904))="INTERVIEWING",UPPER(TRIM(Applications!I1904))="OFFER")),Applications!M1904-WEEKDAY(Applications!M1904,3),"")</f>
        <v/>
      </c>
      <c r="F1904" s="26">
        <f>IF(AND(UPPER(TRIM(Applications!I1904))="SKIPPED",ISNUMBER(Applications!A1904)),Applications!A1904-WEEKDAY(Applications!A1904,3),"")</f>
        <v/>
      </c>
      <c r="G1904" s="26">
        <f>IF(AND(UPPER(TRIM(Applications!I1904))="BOOKMARKED",ISNUMBER(Applications!A1904)),Applications!A1904-WEEKDAY(Applications!A1904,3),"")</f>
        <v/>
      </c>
      <c r="H1904" s="26">
        <f>IF(AND(UPPER(TRIM(Applications!I1904))="NOT APPLIED",ISNUMBER(Applications!A1904)),Applications!A1904-WEEKDAY(Applications!A1904,3),"")</f>
        <v/>
      </c>
      <c r="I1904" s="26">
        <f>IF(AND(UPPER(TRIM(Applications!I1904))="REJECTED",ISNUMBER(Applications!M1904)),Applications!M1904-WEEKDAY(Applications!M1904,3),"")</f>
        <v/>
      </c>
      <c r="J1904" s="26">
        <f>IF(AND(UPPER(TRIM(Applications!I1904))="OFFER",ISNUMBER(Applications!M1904)),Applications!M1904-WEEKDAY(Applications!M1904,3),"")</f>
        <v/>
      </c>
      <c r="K1904" s="26">
        <f>IF(TRIM(Applications!J1904)="","",IFERROR(LOOKUP(2,1/ISNUMBER(SEARCH($R$2:$R$25,Applications!J1904)),$S$2:$S$25),""))</f>
        <v/>
      </c>
      <c r="L1904" s="26">
        <f>IF(K1904="","",IF(COUNTIF(K$2:K1904,K1904)=1,COUNTIF(K$2:K$2000,K1904)+(2001-ROW())/100000,""))</f>
        <v/>
      </c>
      <c r="M1904" s="26">
        <f>IF(TRIM(Applications!D1904)="","",TRIM(LEFT(TRIM(Applications!D1904),FIND(",",TRIM(Applications!D1904)&amp;",")-1)))</f>
        <v/>
      </c>
      <c r="N1904" s="26">
        <f>IF(M1904="","",IF(LEN(TRIM(LEFT(TRIM(MID(TRIM(Applications!D1904),FIND(",",TRIM(Applications!D1904)&amp;",")+1,200)),FIND(",",TRIM(MID(TRIM(Applications!D1904),FIND(",",TRIM(Applications!D1904)&amp;",")+1,200))&amp;",")-1)))=2,UPPER(TRIM(LEFT(TRIM(MID(TRIM(Applications!D1904),FIND(",",TRIM(Applications!D1904)&amp;",")+1,200)),FIND(",",TRIM(MID(TRIM(Applications!D1904),FIND(",",TRIM(Applications!D1904)&amp;",")+1,200))&amp;",")-1))),IFERROR(VLOOKUP(LOWER(TRIM(LEFT(TRIM(MID(TRIM(Applications!D1904),FIND(",",TRIM(Applications!D1904)&amp;",")+1,200)),FIND(",",TRIM(MID(TRIM(Applications!D1904),FIND(",",TRIM(Applications!D1904)&amp;",")+1,200))&amp;",")-1))),$U$2:$V$67,2,FALSE),"")))</f>
        <v/>
      </c>
      <c r="O1904" s="26">
        <f>IF(M1904="","",IF(N1904="",M1904,M1904&amp;", "&amp;N1904))</f>
        <v/>
      </c>
      <c r="P1904" s="26">
        <f>IF(O1904="","",IF(COUNTIF(O$2:O1904,O1904)=1,COUNTIF(O$2:O$2000,O1904)+(2001-ROW())/100000,""))</f>
        <v/>
      </c>
    </row>
    <row r="1905">
      <c r="A1905" s="26">
        <f>IF(AND(ISNUMBER(Applications!A1905),ISNUMBER(Applications!M1905),OR(UPPER(TRIM(Applications!I1905))="INTERVIEWING",UPPER(TRIM(Applications!I1905))="REJECTED",UPPER(TRIM(Applications!I1905))="OFFER")),IF(Applications!M1905&gt;=Applications!A1905,Applications!M1905-Applications!A1905,""),"")</f>
        <v/>
      </c>
      <c r="B1905" s="26">
        <f>IF(AND(D1905=1,ISNUMBER(Applications!A1905)),WEEKDAY(Applications!A1905),"")</f>
        <v/>
      </c>
      <c r="C1905" s="27">
        <f>IF(AND(D1905=1,ISNUMBER(Applications!A1905)),Applications!A1905-WEEKDAY(Applications!A1905,3),"")</f>
        <v/>
      </c>
      <c r="D1905" s="26">
        <f>IF(OR(UPPER(TRIM(Applications!I1905))="APPLIED",UPPER(TRIM(Applications!I1905))="INTERVIEWING",UPPER(TRIM(Applications!I1905))="REJECTED",UPPER(TRIM(Applications!I1905))="OFFER"),1,0)</f>
        <v/>
      </c>
      <c r="E1905" s="26">
        <f>IF(AND(ISNUMBER(Applications!M1905),OR(N(Applications!O1905)&gt;0,UPPER(TRIM(Applications!I1905))="INTERVIEWING",UPPER(TRIM(Applications!I1905))="OFFER")),Applications!M1905-WEEKDAY(Applications!M1905,3),"")</f>
        <v/>
      </c>
      <c r="F1905" s="26">
        <f>IF(AND(UPPER(TRIM(Applications!I1905))="SKIPPED",ISNUMBER(Applications!A1905)),Applications!A1905-WEEKDAY(Applications!A1905,3),"")</f>
        <v/>
      </c>
      <c r="G1905" s="26">
        <f>IF(AND(UPPER(TRIM(Applications!I1905))="BOOKMARKED",ISNUMBER(Applications!A1905)),Applications!A1905-WEEKDAY(Applications!A1905,3),"")</f>
        <v/>
      </c>
      <c r="H1905" s="26">
        <f>IF(AND(UPPER(TRIM(Applications!I1905))="NOT APPLIED",ISNUMBER(Applications!A1905)),Applications!A1905-WEEKDAY(Applications!A1905,3),"")</f>
        <v/>
      </c>
      <c r="I1905" s="26">
        <f>IF(AND(UPPER(TRIM(Applications!I1905))="REJECTED",ISNUMBER(Applications!M1905)),Applications!M1905-WEEKDAY(Applications!M1905,3),"")</f>
        <v/>
      </c>
      <c r="J1905" s="26">
        <f>IF(AND(UPPER(TRIM(Applications!I1905))="OFFER",ISNUMBER(Applications!M1905)),Applications!M1905-WEEKDAY(Applications!M1905,3),"")</f>
        <v/>
      </c>
      <c r="K1905" s="26">
        <f>IF(TRIM(Applications!J1905)="","",IFERROR(LOOKUP(2,1/ISNUMBER(SEARCH($R$2:$R$25,Applications!J1905)),$S$2:$S$25),""))</f>
        <v/>
      </c>
      <c r="L1905" s="26">
        <f>IF(K1905="","",IF(COUNTIF(K$2:K1905,K1905)=1,COUNTIF(K$2:K$2000,K1905)+(2001-ROW())/100000,""))</f>
        <v/>
      </c>
      <c r="M1905" s="26">
        <f>IF(TRIM(Applications!D1905)="","",TRIM(LEFT(TRIM(Applications!D1905),FIND(",",TRIM(Applications!D1905)&amp;",")-1)))</f>
        <v/>
      </c>
      <c r="N1905" s="26">
        <f>IF(M1905="","",IF(LEN(TRIM(LEFT(TRIM(MID(TRIM(Applications!D1905),FIND(",",TRIM(Applications!D1905)&amp;",")+1,200)),FIND(",",TRIM(MID(TRIM(Applications!D1905),FIND(",",TRIM(Applications!D1905)&amp;",")+1,200))&amp;",")-1)))=2,UPPER(TRIM(LEFT(TRIM(MID(TRIM(Applications!D1905),FIND(",",TRIM(Applications!D1905)&amp;",")+1,200)),FIND(",",TRIM(MID(TRIM(Applications!D1905),FIND(",",TRIM(Applications!D1905)&amp;",")+1,200))&amp;",")-1))),IFERROR(VLOOKUP(LOWER(TRIM(LEFT(TRIM(MID(TRIM(Applications!D1905),FIND(",",TRIM(Applications!D1905)&amp;",")+1,200)),FIND(",",TRIM(MID(TRIM(Applications!D1905),FIND(",",TRIM(Applications!D1905)&amp;",")+1,200))&amp;",")-1))),$U$2:$V$67,2,FALSE),"")))</f>
        <v/>
      </c>
      <c r="O1905" s="26">
        <f>IF(M1905="","",IF(N1905="",M1905,M1905&amp;", "&amp;N1905))</f>
        <v/>
      </c>
      <c r="P1905" s="26">
        <f>IF(O1905="","",IF(COUNTIF(O$2:O1905,O1905)=1,COUNTIF(O$2:O$2000,O1905)+(2001-ROW())/100000,""))</f>
        <v/>
      </c>
    </row>
    <row r="1906">
      <c r="A1906" s="26">
        <f>IF(AND(ISNUMBER(Applications!A1906),ISNUMBER(Applications!M1906),OR(UPPER(TRIM(Applications!I1906))="INTERVIEWING",UPPER(TRIM(Applications!I1906))="REJECTED",UPPER(TRIM(Applications!I1906))="OFFER")),IF(Applications!M1906&gt;=Applications!A1906,Applications!M1906-Applications!A1906,""),"")</f>
        <v/>
      </c>
      <c r="B1906" s="26">
        <f>IF(AND(D1906=1,ISNUMBER(Applications!A1906)),WEEKDAY(Applications!A1906),"")</f>
        <v/>
      </c>
      <c r="C1906" s="27">
        <f>IF(AND(D1906=1,ISNUMBER(Applications!A1906)),Applications!A1906-WEEKDAY(Applications!A1906,3),"")</f>
        <v/>
      </c>
      <c r="D1906" s="26">
        <f>IF(OR(UPPER(TRIM(Applications!I1906))="APPLIED",UPPER(TRIM(Applications!I1906))="INTERVIEWING",UPPER(TRIM(Applications!I1906))="REJECTED",UPPER(TRIM(Applications!I1906))="OFFER"),1,0)</f>
        <v/>
      </c>
      <c r="E1906" s="26">
        <f>IF(AND(ISNUMBER(Applications!M1906),OR(N(Applications!O1906)&gt;0,UPPER(TRIM(Applications!I1906))="INTERVIEWING",UPPER(TRIM(Applications!I1906))="OFFER")),Applications!M1906-WEEKDAY(Applications!M1906,3),"")</f>
        <v/>
      </c>
      <c r="F1906" s="26">
        <f>IF(AND(UPPER(TRIM(Applications!I1906))="SKIPPED",ISNUMBER(Applications!A1906)),Applications!A1906-WEEKDAY(Applications!A1906,3),"")</f>
        <v/>
      </c>
      <c r="G1906" s="26">
        <f>IF(AND(UPPER(TRIM(Applications!I1906))="BOOKMARKED",ISNUMBER(Applications!A1906)),Applications!A1906-WEEKDAY(Applications!A1906,3),"")</f>
        <v/>
      </c>
      <c r="H1906" s="26">
        <f>IF(AND(UPPER(TRIM(Applications!I1906))="NOT APPLIED",ISNUMBER(Applications!A1906)),Applications!A1906-WEEKDAY(Applications!A1906,3),"")</f>
        <v/>
      </c>
      <c r="I1906" s="26">
        <f>IF(AND(UPPER(TRIM(Applications!I1906))="REJECTED",ISNUMBER(Applications!M1906)),Applications!M1906-WEEKDAY(Applications!M1906,3),"")</f>
        <v/>
      </c>
      <c r="J1906" s="26">
        <f>IF(AND(UPPER(TRIM(Applications!I1906))="OFFER",ISNUMBER(Applications!M1906)),Applications!M1906-WEEKDAY(Applications!M1906,3),"")</f>
        <v/>
      </c>
      <c r="K1906" s="26">
        <f>IF(TRIM(Applications!J1906)="","",IFERROR(LOOKUP(2,1/ISNUMBER(SEARCH($R$2:$R$25,Applications!J1906)),$S$2:$S$25),""))</f>
        <v/>
      </c>
      <c r="L1906" s="26">
        <f>IF(K1906="","",IF(COUNTIF(K$2:K1906,K1906)=1,COUNTIF(K$2:K$2000,K1906)+(2001-ROW())/100000,""))</f>
        <v/>
      </c>
      <c r="M1906" s="26">
        <f>IF(TRIM(Applications!D1906)="","",TRIM(LEFT(TRIM(Applications!D1906),FIND(",",TRIM(Applications!D1906)&amp;",")-1)))</f>
        <v/>
      </c>
      <c r="N1906" s="26">
        <f>IF(M1906="","",IF(LEN(TRIM(LEFT(TRIM(MID(TRIM(Applications!D1906),FIND(",",TRIM(Applications!D1906)&amp;",")+1,200)),FIND(",",TRIM(MID(TRIM(Applications!D1906),FIND(",",TRIM(Applications!D1906)&amp;",")+1,200))&amp;",")-1)))=2,UPPER(TRIM(LEFT(TRIM(MID(TRIM(Applications!D1906),FIND(",",TRIM(Applications!D1906)&amp;",")+1,200)),FIND(",",TRIM(MID(TRIM(Applications!D1906),FIND(",",TRIM(Applications!D1906)&amp;",")+1,200))&amp;",")-1))),IFERROR(VLOOKUP(LOWER(TRIM(LEFT(TRIM(MID(TRIM(Applications!D1906),FIND(",",TRIM(Applications!D1906)&amp;",")+1,200)),FIND(",",TRIM(MID(TRIM(Applications!D1906),FIND(",",TRIM(Applications!D1906)&amp;",")+1,200))&amp;",")-1))),$U$2:$V$67,2,FALSE),"")))</f>
        <v/>
      </c>
      <c r="O1906" s="26">
        <f>IF(M1906="","",IF(N1906="",M1906,M1906&amp;", "&amp;N1906))</f>
        <v/>
      </c>
      <c r="P1906" s="26">
        <f>IF(O1906="","",IF(COUNTIF(O$2:O1906,O1906)=1,COUNTIF(O$2:O$2000,O1906)+(2001-ROW())/100000,""))</f>
        <v/>
      </c>
    </row>
    <row r="1907">
      <c r="A1907" s="26">
        <f>IF(AND(ISNUMBER(Applications!A1907),ISNUMBER(Applications!M1907),OR(UPPER(TRIM(Applications!I1907))="INTERVIEWING",UPPER(TRIM(Applications!I1907))="REJECTED",UPPER(TRIM(Applications!I1907))="OFFER")),IF(Applications!M1907&gt;=Applications!A1907,Applications!M1907-Applications!A1907,""),"")</f>
        <v/>
      </c>
      <c r="B1907" s="26">
        <f>IF(AND(D1907=1,ISNUMBER(Applications!A1907)),WEEKDAY(Applications!A1907),"")</f>
        <v/>
      </c>
      <c r="C1907" s="27">
        <f>IF(AND(D1907=1,ISNUMBER(Applications!A1907)),Applications!A1907-WEEKDAY(Applications!A1907,3),"")</f>
        <v/>
      </c>
      <c r="D1907" s="26">
        <f>IF(OR(UPPER(TRIM(Applications!I1907))="APPLIED",UPPER(TRIM(Applications!I1907))="INTERVIEWING",UPPER(TRIM(Applications!I1907))="REJECTED",UPPER(TRIM(Applications!I1907))="OFFER"),1,0)</f>
        <v/>
      </c>
      <c r="E1907" s="26">
        <f>IF(AND(ISNUMBER(Applications!M1907),OR(N(Applications!O1907)&gt;0,UPPER(TRIM(Applications!I1907))="INTERVIEWING",UPPER(TRIM(Applications!I1907))="OFFER")),Applications!M1907-WEEKDAY(Applications!M1907,3),"")</f>
        <v/>
      </c>
      <c r="F1907" s="26">
        <f>IF(AND(UPPER(TRIM(Applications!I1907))="SKIPPED",ISNUMBER(Applications!A1907)),Applications!A1907-WEEKDAY(Applications!A1907,3),"")</f>
        <v/>
      </c>
      <c r="G1907" s="26">
        <f>IF(AND(UPPER(TRIM(Applications!I1907))="BOOKMARKED",ISNUMBER(Applications!A1907)),Applications!A1907-WEEKDAY(Applications!A1907,3),"")</f>
        <v/>
      </c>
      <c r="H1907" s="26">
        <f>IF(AND(UPPER(TRIM(Applications!I1907))="NOT APPLIED",ISNUMBER(Applications!A1907)),Applications!A1907-WEEKDAY(Applications!A1907,3),"")</f>
        <v/>
      </c>
      <c r="I1907" s="26">
        <f>IF(AND(UPPER(TRIM(Applications!I1907))="REJECTED",ISNUMBER(Applications!M1907)),Applications!M1907-WEEKDAY(Applications!M1907,3),"")</f>
        <v/>
      </c>
      <c r="J1907" s="26">
        <f>IF(AND(UPPER(TRIM(Applications!I1907))="OFFER",ISNUMBER(Applications!M1907)),Applications!M1907-WEEKDAY(Applications!M1907,3),"")</f>
        <v/>
      </c>
      <c r="K1907" s="26">
        <f>IF(TRIM(Applications!J1907)="","",IFERROR(LOOKUP(2,1/ISNUMBER(SEARCH($R$2:$R$25,Applications!J1907)),$S$2:$S$25),""))</f>
        <v/>
      </c>
      <c r="L1907" s="26">
        <f>IF(K1907="","",IF(COUNTIF(K$2:K1907,K1907)=1,COUNTIF(K$2:K$2000,K1907)+(2001-ROW())/100000,""))</f>
        <v/>
      </c>
      <c r="M1907" s="26">
        <f>IF(TRIM(Applications!D1907)="","",TRIM(LEFT(TRIM(Applications!D1907),FIND(",",TRIM(Applications!D1907)&amp;",")-1)))</f>
        <v/>
      </c>
      <c r="N1907" s="26">
        <f>IF(M1907="","",IF(LEN(TRIM(LEFT(TRIM(MID(TRIM(Applications!D1907),FIND(",",TRIM(Applications!D1907)&amp;",")+1,200)),FIND(",",TRIM(MID(TRIM(Applications!D1907),FIND(",",TRIM(Applications!D1907)&amp;",")+1,200))&amp;",")-1)))=2,UPPER(TRIM(LEFT(TRIM(MID(TRIM(Applications!D1907),FIND(",",TRIM(Applications!D1907)&amp;",")+1,200)),FIND(",",TRIM(MID(TRIM(Applications!D1907),FIND(",",TRIM(Applications!D1907)&amp;",")+1,200))&amp;",")-1))),IFERROR(VLOOKUP(LOWER(TRIM(LEFT(TRIM(MID(TRIM(Applications!D1907),FIND(",",TRIM(Applications!D1907)&amp;",")+1,200)),FIND(",",TRIM(MID(TRIM(Applications!D1907),FIND(",",TRIM(Applications!D1907)&amp;",")+1,200))&amp;",")-1))),$U$2:$V$67,2,FALSE),"")))</f>
        <v/>
      </c>
      <c r="O1907" s="26">
        <f>IF(M1907="","",IF(N1907="",M1907,M1907&amp;", "&amp;N1907))</f>
        <v/>
      </c>
      <c r="P1907" s="26">
        <f>IF(O1907="","",IF(COUNTIF(O$2:O1907,O1907)=1,COUNTIF(O$2:O$2000,O1907)+(2001-ROW())/100000,""))</f>
        <v/>
      </c>
    </row>
    <row r="1908">
      <c r="A1908" s="26">
        <f>IF(AND(ISNUMBER(Applications!A1908),ISNUMBER(Applications!M1908),OR(UPPER(TRIM(Applications!I1908))="INTERVIEWING",UPPER(TRIM(Applications!I1908))="REJECTED",UPPER(TRIM(Applications!I1908))="OFFER")),IF(Applications!M1908&gt;=Applications!A1908,Applications!M1908-Applications!A1908,""),"")</f>
        <v/>
      </c>
      <c r="B1908" s="26">
        <f>IF(AND(D1908=1,ISNUMBER(Applications!A1908)),WEEKDAY(Applications!A1908),"")</f>
        <v/>
      </c>
      <c r="C1908" s="27">
        <f>IF(AND(D1908=1,ISNUMBER(Applications!A1908)),Applications!A1908-WEEKDAY(Applications!A1908,3),"")</f>
        <v/>
      </c>
      <c r="D1908" s="26">
        <f>IF(OR(UPPER(TRIM(Applications!I1908))="APPLIED",UPPER(TRIM(Applications!I1908))="INTERVIEWING",UPPER(TRIM(Applications!I1908))="REJECTED",UPPER(TRIM(Applications!I1908))="OFFER"),1,0)</f>
        <v/>
      </c>
      <c r="E1908" s="26">
        <f>IF(AND(ISNUMBER(Applications!M1908),OR(N(Applications!O1908)&gt;0,UPPER(TRIM(Applications!I1908))="INTERVIEWING",UPPER(TRIM(Applications!I1908))="OFFER")),Applications!M1908-WEEKDAY(Applications!M1908,3),"")</f>
        <v/>
      </c>
      <c r="F1908" s="26">
        <f>IF(AND(UPPER(TRIM(Applications!I1908))="SKIPPED",ISNUMBER(Applications!A1908)),Applications!A1908-WEEKDAY(Applications!A1908,3),"")</f>
        <v/>
      </c>
      <c r="G1908" s="26">
        <f>IF(AND(UPPER(TRIM(Applications!I1908))="BOOKMARKED",ISNUMBER(Applications!A1908)),Applications!A1908-WEEKDAY(Applications!A1908,3),"")</f>
        <v/>
      </c>
      <c r="H1908" s="26">
        <f>IF(AND(UPPER(TRIM(Applications!I1908))="NOT APPLIED",ISNUMBER(Applications!A1908)),Applications!A1908-WEEKDAY(Applications!A1908,3),"")</f>
        <v/>
      </c>
      <c r="I1908" s="26">
        <f>IF(AND(UPPER(TRIM(Applications!I1908))="REJECTED",ISNUMBER(Applications!M1908)),Applications!M1908-WEEKDAY(Applications!M1908,3),"")</f>
        <v/>
      </c>
      <c r="J1908" s="26">
        <f>IF(AND(UPPER(TRIM(Applications!I1908))="OFFER",ISNUMBER(Applications!M1908)),Applications!M1908-WEEKDAY(Applications!M1908,3),"")</f>
        <v/>
      </c>
      <c r="K1908" s="26">
        <f>IF(TRIM(Applications!J1908)="","",IFERROR(LOOKUP(2,1/ISNUMBER(SEARCH($R$2:$R$25,Applications!J1908)),$S$2:$S$25),""))</f>
        <v/>
      </c>
      <c r="L1908" s="26">
        <f>IF(K1908="","",IF(COUNTIF(K$2:K1908,K1908)=1,COUNTIF(K$2:K$2000,K1908)+(2001-ROW())/100000,""))</f>
        <v/>
      </c>
      <c r="M1908" s="26">
        <f>IF(TRIM(Applications!D1908)="","",TRIM(LEFT(TRIM(Applications!D1908),FIND(",",TRIM(Applications!D1908)&amp;",")-1)))</f>
        <v/>
      </c>
      <c r="N1908" s="26">
        <f>IF(M1908="","",IF(LEN(TRIM(LEFT(TRIM(MID(TRIM(Applications!D1908),FIND(",",TRIM(Applications!D1908)&amp;",")+1,200)),FIND(",",TRIM(MID(TRIM(Applications!D1908),FIND(",",TRIM(Applications!D1908)&amp;",")+1,200))&amp;",")-1)))=2,UPPER(TRIM(LEFT(TRIM(MID(TRIM(Applications!D1908),FIND(",",TRIM(Applications!D1908)&amp;",")+1,200)),FIND(",",TRIM(MID(TRIM(Applications!D1908),FIND(",",TRIM(Applications!D1908)&amp;",")+1,200))&amp;",")-1))),IFERROR(VLOOKUP(LOWER(TRIM(LEFT(TRIM(MID(TRIM(Applications!D1908),FIND(",",TRIM(Applications!D1908)&amp;",")+1,200)),FIND(",",TRIM(MID(TRIM(Applications!D1908),FIND(",",TRIM(Applications!D1908)&amp;",")+1,200))&amp;",")-1))),$U$2:$V$67,2,FALSE),"")))</f>
        <v/>
      </c>
      <c r="O1908" s="26">
        <f>IF(M1908="","",IF(N1908="",M1908,M1908&amp;", "&amp;N1908))</f>
        <v/>
      </c>
      <c r="P1908" s="26">
        <f>IF(O1908="","",IF(COUNTIF(O$2:O1908,O1908)=1,COUNTIF(O$2:O$2000,O1908)+(2001-ROW())/100000,""))</f>
        <v/>
      </c>
    </row>
    <row r="1909">
      <c r="A1909" s="26">
        <f>IF(AND(ISNUMBER(Applications!A1909),ISNUMBER(Applications!M1909),OR(UPPER(TRIM(Applications!I1909))="INTERVIEWING",UPPER(TRIM(Applications!I1909))="REJECTED",UPPER(TRIM(Applications!I1909))="OFFER")),IF(Applications!M1909&gt;=Applications!A1909,Applications!M1909-Applications!A1909,""),"")</f>
        <v/>
      </c>
      <c r="B1909" s="26">
        <f>IF(AND(D1909=1,ISNUMBER(Applications!A1909)),WEEKDAY(Applications!A1909),"")</f>
        <v/>
      </c>
      <c r="C1909" s="27">
        <f>IF(AND(D1909=1,ISNUMBER(Applications!A1909)),Applications!A1909-WEEKDAY(Applications!A1909,3),"")</f>
        <v/>
      </c>
      <c r="D1909" s="26">
        <f>IF(OR(UPPER(TRIM(Applications!I1909))="APPLIED",UPPER(TRIM(Applications!I1909))="INTERVIEWING",UPPER(TRIM(Applications!I1909))="REJECTED",UPPER(TRIM(Applications!I1909))="OFFER"),1,0)</f>
        <v/>
      </c>
      <c r="E1909" s="26">
        <f>IF(AND(ISNUMBER(Applications!M1909),OR(N(Applications!O1909)&gt;0,UPPER(TRIM(Applications!I1909))="INTERVIEWING",UPPER(TRIM(Applications!I1909))="OFFER")),Applications!M1909-WEEKDAY(Applications!M1909,3),"")</f>
        <v/>
      </c>
      <c r="F1909" s="26">
        <f>IF(AND(UPPER(TRIM(Applications!I1909))="SKIPPED",ISNUMBER(Applications!A1909)),Applications!A1909-WEEKDAY(Applications!A1909,3),"")</f>
        <v/>
      </c>
      <c r="G1909" s="26">
        <f>IF(AND(UPPER(TRIM(Applications!I1909))="BOOKMARKED",ISNUMBER(Applications!A1909)),Applications!A1909-WEEKDAY(Applications!A1909,3),"")</f>
        <v/>
      </c>
      <c r="H1909" s="26">
        <f>IF(AND(UPPER(TRIM(Applications!I1909))="NOT APPLIED",ISNUMBER(Applications!A1909)),Applications!A1909-WEEKDAY(Applications!A1909,3),"")</f>
        <v/>
      </c>
      <c r="I1909" s="26">
        <f>IF(AND(UPPER(TRIM(Applications!I1909))="REJECTED",ISNUMBER(Applications!M1909)),Applications!M1909-WEEKDAY(Applications!M1909,3),"")</f>
        <v/>
      </c>
      <c r="J1909" s="26">
        <f>IF(AND(UPPER(TRIM(Applications!I1909))="OFFER",ISNUMBER(Applications!M1909)),Applications!M1909-WEEKDAY(Applications!M1909,3),"")</f>
        <v/>
      </c>
      <c r="K1909" s="26">
        <f>IF(TRIM(Applications!J1909)="","",IFERROR(LOOKUP(2,1/ISNUMBER(SEARCH($R$2:$R$25,Applications!J1909)),$S$2:$S$25),""))</f>
        <v/>
      </c>
      <c r="L1909" s="26">
        <f>IF(K1909="","",IF(COUNTIF(K$2:K1909,K1909)=1,COUNTIF(K$2:K$2000,K1909)+(2001-ROW())/100000,""))</f>
        <v/>
      </c>
      <c r="M1909" s="26">
        <f>IF(TRIM(Applications!D1909)="","",TRIM(LEFT(TRIM(Applications!D1909),FIND(",",TRIM(Applications!D1909)&amp;",")-1)))</f>
        <v/>
      </c>
      <c r="N1909" s="26">
        <f>IF(M1909="","",IF(LEN(TRIM(LEFT(TRIM(MID(TRIM(Applications!D1909),FIND(",",TRIM(Applications!D1909)&amp;",")+1,200)),FIND(",",TRIM(MID(TRIM(Applications!D1909),FIND(",",TRIM(Applications!D1909)&amp;",")+1,200))&amp;",")-1)))=2,UPPER(TRIM(LEFT(TRIM(MID(TRIM(Applications!D1909),FIND(",",TRIM(Applications!D1909)&amp;",")+1,200)),FIND(",",TRIM(MID(TRIM(Applications!D1909),FIND(",",TRIM(Applications!D1909)&amp;",")+1,200))&amp;",")-1))),IFERROR(VLOOKUP(LOWER(TRIM(LEFT(TRIM(MID(TRIM(Applications!D1909),FIND(",",TRIM(Applications!D1909)&amp;",")+1,200)),FIND(",",TRIM(MID(TRIM(Applications!D1909),FIND(",",TRIM(Applications!D1909)&amp;",")+1,200))&amp;",")-1))),$U$2:$V$67,2,FALSE),"")))</f>
        <v/>
      </c>
      <c r="O1909" s="26">
        <f>IF(M1909="","",IF(N1909="",M1909,M1909&amp;", "&amp;N1909))</f>
        <v/>
      </c>
      <c r="P1909" s="26">
        <f>IF(O1909="","",IF(COUNTIF(O$2:O1909,O1909)=1,COUNTIF(O$2:O$2000,O1909)+(2001-ROW())/100000,""))</f>
        <v/>
      </c>
    </row>
    <row r="1910">
      <c r="A1910" s="26">
        <f>IF(AND(ISNUMBER(Applications!A1910),ISNUMBER(Applications!M1910),OR(UPPER(TRIM(Applications!I1910))="INTERVIEWING",UPPER(TRIM(Applications!I1910))="REJECTED",UPPER(TRIM(Applications!I1910))="OFFER")),IF(Applications!M1910&gt;=Applications!A1910,Applications!M1910-Applications!A1910,""),"")</f>
        <v/>
      </c>
      <c r="B1910" s="26">
        <f>IF(AND(D1910=1,ISNUMBER(Applications!A1910)),WEEKDAY(Applications!A1910),"")</f>
        <v/>
      </c>
      <c r="C1910" s="27">
        <f>IF(AND(D1910=1,ISNUMBER(Applications!A1910)),Applications!A1910-WEEKDAY(Applications!A1910,3),"")</f>
        <v/>
      </c>
      <c r="D1910" s="26">
        <f>IF(OR(UPPER(TRIM(Applications!I1910))="APPLIED",UPPER(TRIM(Applications!I1910))="INTERVIEWING",UPPER(TRIM(Applications!I1910))="REJECTED",UPPER(TRIM(Applications!I1910))="OFFER"),1,0)</f>
        <v/>
      </c>
      <c r="E1910" s="26">
        <f>IF(AND(ISNUMBER(Applications!M1910),OR(N(Applications!O1910)&gt;0,UPPER(TRIM(Applications!I1910))="INTERVIEWING",UPPER(TRIM(Applications!I1910))="OFFER")),Applications!M1910-WEEKDAY(Applications!M1910,3),"")</f>
        <v/>
      </c>
      <c r="F1910" s="26">
        <f>IF(AND(UPPER(TRIM(Applications!I1910))="SKIPPED",ISNUMBER(Applications!A1910)),Applications!A1910-WEEKDAY(Applications!A1910,3),"")</f>
        <v/>
      </c>
      <c r="G1910" s="26">
        <f>IF(AND(UPPER(TRIM(Applications!I1910))="BOOKMARKED",ISNUMBER(Applications!A1910)),Applications!A1910-WEEKDAY(Applications!A1910,3),"")</f>
        <v/>
      </c>
      <c r="H1910" s="26">
        <f>IF(AND(UPPER(TRIM(Applications!I1910))="NOT APPLIED",ISNUMBER(Applications!A1910)),Applications!A1910-WEEKDAY(Applications!A1910,3),"")</f>
        <v/>
      </c>
      <c r="I1910" s="26">
        <f>IF(AND(UPPER(TRIM(Applications!I1910))="REJECTED",ISNUMBER(Applications!M1910)),Applications!M1910-WEEKDAY(Applications!M1910,3),"")</f>
        <v/>
      </c>
      <c r="J1910" s="26">
        <f>IF(AND(UPPER(TRIM(Applications!I1910))="OFFER",ISNUMBER(Applications!M1910)),Applications!M1910-WEEKDAY(Applications!M1910,3),"")</f>
        <v/>
      </c>
      <c r="K1910" s="26">
        <f>IF(TRIM(Applications!J1910)="","",IFERROR(LOOKUP(2,1/ISNUMBER(SEARCH($R$2:$R$25,Applications!J1910)),$S$2:$S$25),""))</f>
        <v/>
      </c>
      <c r="L1910" s="26">
        <f>IF(K1910="","",IF(COUNTIF(K$2:K1910,K1910)=1,COUNTIF(K$2:K$2000,K1910)+(2001-ROW())/100000,""))</f>
        <v/>
      </c>
      <c r="M1910" s="26">
        <f>IF(TRIM(Applications!D1910)="","",TRIM(LEFT(TRIM(Applications!D1910),FIND(",",TRIM(Applications!D1910)&amp;",")-1)))</f>
        <v/>
      </c>
      <c r="N1910" s="26">
        <f>IF(M1910="","",IF(LEN(TRIM(LEFT(TRIM(MID(TRIM(Applications!D1910),FIND(",",TRIM(Applications!D1910)&amp;",")+1,200)),FIND(",",TRIM(MID(TRIM(Applications!D1910),FIND(",",TRIM(Applications!D1910)&amp;",")+1,200))&amp;",")-1)))=2,UPPER(TRIM(LEFT(TRIM(MID(TRIM(Applications!D1910),FIND(",",TRIM(Applications!D1910)&amp;",")+1,200)),FIND(",",TRIM(MID(TRIM(Applications!D1910),FIND(",",TRIM(Applications!D1910)&amp;",")+1,200))&amp;",")-1))),IFERROR(VLOOKUP(LOWER(TRIM(LEFT(TRIM(MID(TRIM(Applications!D1910),FIND(",",TRIM(Applications!D1910)&amp;",")+1,200)),FIND(",",TRIM(MID(TRIM(Applications!D1910),FIND(",",TRIM(Applications!D1910)&amp;",")+1,200))&amp;",")-1))),$U$2:$V$67,2,FALSE),"")))</f>
        <v/>
      </c>
      <c r="O1910" s="26">
        <f>IF(M1910="","",IF(N1910="",M1910,M1910&amp;", "&amp;N1910))</f>
        <v/>
      </c>
      <c r="P1910" s="26">
        <f>IF(O1910="","",IF(COUNTIF(O$2:O1910,O1910)=1,COUNTIF(O$2:O$2000,O1910)+(2001-ROW())/100000,""))</f>
        <v/>
      </c>
    </row>
    <row r="1911">
      <c r="A1911" s="26">
        <f>IF(AND(ISNUMBER(Applications!A1911),ISNUMBER(Applications!M1911),OR(UPPER(TRIM(Applications!I1911))="INTERVIEWING",UPPER(TRIM(Applications!I1911))="REJECTED",UPPER(TRIM(Applications!I1911))="OFFER")),IF(Applications!M1911&gt;=Applications!A1911,Applications!M1911-Applications!A1911,""),"")</f>
        <v/>
      </c>
      <c r="B1911" s="26">
        <f>IF(AND(D1911=1,ISNUMBER(Applications!A1911)),WEEKDAY(Applications!A1911),"")</f>
        <v/>
      </c>
      <c r="C1911" s="27">
        <f>IF(AND(D1911=1,ISNUMBER(Applications!A1911)),Applications!A1911-WEEKDAY(Applications!A1911,3),"")</f>
        <v/>
      </c>
      <c r="D1911" s="26">
        <f>IF(OR(UPPER(TRIM(Applications!I1911))="APPLIED",UPPER(TRIM(Applications!I1911))="INTERVIEWING",UPPER(TRIM(Applications!I1911))="REJECTED",UPPER(TRIM(Applications!I1911))="OFFER"),1,0)</f>
        <v/>
      </c>
      <c r="E1911" s="26">
        <f>IF(AND(ISNUMBER(Applications!M1911),OR(N(Applications!O1911)&gt;0,UPPER(TRIM(Applications!I1911))="INTERVIEWING",UPPER(TRIM(Applications!I1911))="OFFER")),Applications!M1911-WEEKDAY(Applications!M1911,3),"")</f>
        <v/>
      </c>
      <c r="F1911" s="26">
        <f>IF(AND(UPPER(TRIM(Applications!I1911))="SKIPPED",ISNUMBER(Applications!A1911)),Applications!A1911-WEEKDAY(Applications!A1911,3),"")</f>
        <v/>
      </c>
      <c r="G1911" s="26">
        <f>IF(AND(UPPER(TRIM(Applications!I1911))="BOOKMARKED",ISNUMBER(Applications!A1911)),Applications!A1911-WEEKDAY(Applications!A1911,3),"")</f>
        <v/>
      </c>
      <c r="H1911" s="26">
        <f>IF(AND(UPPER(TRIM(Applications!I1911))="NOT APPLIED",ISNUMBER(Applications!A1911)),Applications!A1911-WEEKDAY(Applications!A1911,3),"")</f>
        <v/>
      </c>
      <c r="I1911" s="26">
        <f>IF(AND(UPPER(TRIM(Applications!I1911))="REJECTED",ISNUMBER(Applications!M1911)),Applications!M1911-WEEKDAY(Applications!M1911,3),"")</f>
        <v/>
      </c>
      <c r="J1911" s="26">
        <f>IF(AND(UPPER(TRIM(Applications!I1911))="OFFER",ISNUMBER(Applications!M1911)),Applications!M1911-WEEKDAY(Applications!M1911,3),"")</f>
        <v/>
      </c>
      <c r="K1911" s="26">
        <f>IF(TRIM(Applications!J1911)="","",IFERROR(LOOKUP(2,1/ISNUMBER(SEARCH($R$2:$R$25,Applications!J1911)),$S$2:$S$25),""))</f>
        <v/>
      </c>
      <c r="L1911" s="26">
        <f>IF(K1911="","",IF(COUNTIF(K$2:K1911,K1911)=1,COUNTIF(K$2:K$2000,K1911)+(2001-ROW())/100000,""))</f>
        <v/>
      </c>
      <c r="M1911" s="26">
        <f>IF(TRIM(Applications!D1911)="","",TRIM(LEFT(TRIM(Applications!D1911),FIND(",",TRIM(Applications!D1911)&amp;",")-1)))</f>
        <v/>
      </c>
      <c r="N1911" s="26">
        <f>IF(M1911="","",IF(LEN(TRIM(LEFT(TRIM(MID(TRIM(Applications!D1911),FIND(",",TRIM(Applications!D1911)&amp;",")+1,200)),FIND(",",TRIM(MID(TRIM(Applications!D1911),FIND(",",TRIM(Applications!D1911)&amp;",")+1,200))&amp;",")-1)))=2,UPPER(TRIM(LEFT(TRIM(MID(TRIM(Applications!D1911),FIND(",",TRIM(Applications!D1911)&amp;",")+1,200)),FIND(",",TRIM(MID(TRIM(Applications!D1911),FIND(",",TRIM(Applications!D1911)&amp;",")+1,200))&amp;",")-1))),IFERROR(VLOOKUP(LOWER(TRIM(LEFT(TRIM(MID(TRIM(Applications!D1911),FIND(",",TRIM(Applications!D1911)&amp;",")+1,200)),FIND(",",TRIM(MID(TRIM(Applications!D1911),FIND(",",TRIM(Applications!D1911)&amp;",")+1,200))&amp;",")-1))),$U$2:$V$67,2,FALSE),"")))</f>
        <v/>
      </c>
      <c r="O1911" s="26">
        <f>IF(M1911="","",IF(N1911="",M1911,M1911&amp;", "&amp;N1911))</f>
        <v/>
      </c>
      <c r="P1911" s="26">
        <f>IF(O1911="","",IF(COUNTIF(O$2:O1911,O1911)=1,COUNTIF(O$2:O$2000,O1911)+(2001-ROW())/100000,""))</f>
        <v/>
      </c>
    </row>
    <row r="1912">
      <c r="A1912" s="26">
        <f>IF(AND(ISNUMBER(Applications!A1912),ISNUMBER(Applications!M1912),OR(UPPER(TRIM(Applications!I1912))="INTERVIEWING",UPPER(TRIM(Applications!I1912))="REJECTED",UPPER(TRIM(Applications!I1912))="OFFER")),IF(Applications!M1912&gt;=Applications!A1912,Applications!M1912-Applications!A1912,""),"")</f>
        <v/>
      </c>
      <c r="B1912" s="26">
        <f>IF(AND(D1912=1,ISNUMBER(Applications!A1912)),WEEKDAY(Applications!A1912),"")</f>
        <v/>
      </c>
      <c r="C1912" s="27">
        <f>IF(AND(D1912=1,ISNUMBER(Applications!A1912)),Applications!A1912-WEEKDAY(Applications!A1912,3),"")</f>
        <v/>
      </c>
      <c r="D1912" s="26">
        <f>IF(OR(UPPER(TRIM(Applications!I1912))="APPLIED",UPPER(TRIM(Applications!I1912))="INTERVIEWING",UPPER(TRIM(Applications!I1912))="REJECTED",UPPER(TRIM(Applications!I1912))="OFFER"),1,0)</f>
        <v/>
      </c>
      <c r="E1912" s="26">
        <f>IF(AND(ISNUMBER(Applications!M1912),OR(N(Applications!O1912)&gt;0,UPPER(TRIM(Applications!I1912))="INTERVIEWING",UPPER(TRIM(Applications!I1912))="OFFER")),Applications!M1912-WEEKDAY(Applications!M1912,3),"")</f>
        <v/>
      </c>
      <c r="F1912" s="26">
        <f>IF(AND(UPPER(TRIM(Applications!I1912))="SKIPPED",ISNUMBER(Applications!A1912)),Applications!A1912-WEEKDAY(Applications!A1912,3),"")</f>
        <v/>
      </c>
      <c r="G1912" s="26">
        <f>IF(AND(UPPER(TRIM(Applications!I1912))="BOOKMARKED",ISNUMBER(Applications!A1912)),Applications!A1912-WEEKDAY(Applications!A1912,3),"")</f>
        <v/>
      </c>
      <c r="H1912" s="26">
        <f>IF(AND(UPPER(TRIM(Applications!I1912))="NOT APPLIED",ISNUMBER(Applications!A1912)),Applications!A1912-WEEKDAY(Applications!A1912,3),"")</f>
        <v/>
      </c>
      <c r="I1912" s="26">
        <f>IF(AND(UPPER(TRIM(Applications!I1912))="REJECTED",ISNUMBER(Applications!M1912)),Applications!M1912-WEEKDAY(Applications!M1912,3),"")</f>
        <v/>
      </c>
      <c r="J1912" s="26">
        <f>IF(AND(UPPER(TRIM(Applications!I1912))="OFFER",ISNUMBER(Applications!M1912)),Applications!M1912-WEEKDAY(Applications!M1912,3),"")</f>
        <v/>
      </c>
      <c r="K1912" s="26">
        <f>IF(TRIM(Applications!J1912)="","",IFERROR(LOOKUP(2,1/ISNUMBER(SEARCH($R$2:$R$25,Applications!J1912)),$S$2:$S$25),""))</f>
        <v/>
      </c>
      <c r="L1912" s="26">
        <f>IF(K1912="","",IF(COUNTIF(K$2:K1912,K1912)=1,COUNTIF(K$2:K$2000,K1912)+(2001-ROW())/100000,""))</f>
        <v/>
      </c>
      <c r="M1912" s="26">
        <f>IF(TRIM(Applications!D1912)="","",TRIM(LEFT(TRIM(Applications!D1912),FIND(",",TRIM(Applications!D1912)&amp;",")-1)))</f>
        <v/>
      </c>
      <c r="N1912" s="26">
        <f>IF(M1912="","",IF(LEN(TRIM(LEFT(TRIM(MID(TRIM(Applications!D1912),FIND(",",TRIM(Applications!D1912)&amp;",")+1,200)),FIND(",",TRIM(MID(TRIM(Applications!D1912),FIND(",",TRIM(Applications!D1912)&amp;",")+1,200))&amp;",")-1)))=2,UPPER(TRIM(LEFT(TRIM(MID(TRIM(Applications!D1912),FIND(",",TRIM(Applications!D1912)&amp;",")+1,200)),FIND(",",TRIM(MID(TRIM(Applications!D1912),FIND(",",TRIM(Applications!D1912)&amp;",")+1,200))&amp;",")-1))),IFERROR(VLOOKUP(LOWER(TRIM(LEFT(TRIM(MID(TRIM(Applications!D1912),FIND(",",TRIM(Applications!D1912)&amp;",")+1,200)),FIND(",",TRIM(MID(TRIM(Applications!D1912),FIND(",",TRIM(Applications!D1912)&amp;",")+1,200))&amp;",")-1))),$U$2:$V$67,2,FALSE),"")))</f>
        <v/>
      </c>
      <c r="O1912" s="26">
        <f>IF(M1912="","",IF(N1912="",M1912,M1912&amp;", "&amp;N1912))</f>
        <v/>
      </c>
      <c r="P1912" s="26">
        <f>IF(O1912="","",IF(COUNTIF(O$2:O1912,O1912)=1,COUNTIF(O$2:O$2000,O1912)+(2001-ROW())/100000,""))</f>
        <v/>
      </c>
    </row>
    <row r="1913">
      <c r="A1913" s="26">
        <f>IF(AND(ISNUMBER(Applications!A1913),ISNUMBER(Applications!M1913),OR(UPPER(TRIM(Applications!I1913))="INTERVIEWING",UPPER(TRIM(Applications!I1913))="REJECTED",UPPER(TRIM(Applications!I1913))="OFFER")),IF(Applications!M1913&gt;=Applications!A1913,Applications!M1913-Applications!A1913,""),"")</f>
        <v/>
      </c>
      <c r="B1913" s="26">
        <f>IF(AND(D1913=1,ISNUMBER(Applications!A1913)),WEEKDAY(Applications!A1913),"")</f>
        <v/>
      </c>
      <c r="C1913" s="27">
        <f>IF(AND(D1913=1,ISNUMBER(Applications!A1913)),Applications!A1913-WEEKDAY(Applications!A1913,3),"")</f>
        <v/>
      </c>
      <c r="D1913" s="26">
        <f>IF(OR(UPPER(TRIM(Applications!I1913))="APPLIED",UPPER(TRIM(Applications!I1913))="INTERVIEWING",UPPER(TRIM(Applications!I1913))="REJECTED",UPPER(TRIM(Applications!I1913))="OFFER"),1,0)</f>
        <v/>
      </c>
      <c r="E1913" s="26">
        <f>IF(AND(ISNUMBER(Applications!M1913),OR(N(Applications!O1913)&gt;0,UPPER(TRIM(Applications!I1913))="INTERVIEWING",UPPER(TRIM(Applications!I1913))="OFFER")),Applications!M1913-WEEKDAY(Applications!M1913,3),"")</f>
        <v/>
      </c>
      <c r="F1913" s="26">
        <f>IF(AND(UPPER(TRIM(Applications!I1913))="SKIPPED",ISNUMBER(Applications!A1913)),Applications!A1913-WEEKDAY(Applications!A1913,3),"")</f>
        <v/>
      </c>
      <c r="G1913" s="26">
        <f>IF(AND(UPPER(TRIM(Applications!I1913))="BOOKMARKED",ISNUMBER(Applications!A1913)),Applications!A1913-WEEKDAY(Applications!A1913,3),"")</f>
        <v/>
      </c>
      <c r="H1913" s="26">
        <f>IF(AND(UPPER(TRIM(Applications!I1913))="NOT APPLIED",ISNUMBER(Applications!A1913)),Applications!A1913-WEEKDAY(Applications!A1913,3),"")</f>
        <v/>
      </c>
      <c r="I1913" s="26">
        <f>IF(AND(UPPER(TRIM(Applications!I1913))="REJECTED",ISNUMBER(Applications!M1913)),Applications!M1913-WEEKDAY(Applications!M1913,3),"")</f>
        <v/>
      </c>
      <c r="J1913" s="26">
        <f>IF(AND(UPPER(TRIM(Applications!I1913))="OFFER",ISNUMBER(Applications!M1913)),Applications!M1913-WEEKDAY(Applications!M1913,3),"")</f>
        <v/>
      </c>
      <c r="K1913" s="26">
        <f>IF(TRIM(Applications!J1913)="","",IFERROR(LOOKUP(2,1/ISNUMBER(SEARCH($R$2:$R$25,Applications!J1913)),$S$2:$S$25),""))</f>
        <v/>
      </c>
      <c r="L1913" s="26">
        <f>IF(K1913="","",IF(COUNTIF(K$2:K1913,K1913)=1,COUNTIF(K$2:K$2000,K1913)+(2001-ROW())/100000,""))</f>
        <v/>
      </c>
      <c r="M1913" s="26">
        <f>IF(TRIM(Applications!D1913)="","",TRIM(LEFT(TRIM(Applications!D1913),FIND(",",TRIM(Applications!D1913)&amp;",")-1)))</f>
        <v/>
      </c>
      <c r="N1913" s="26">
        <f>IF(M1913="","",IF(LEN(TRIM(LEFT(TRIM(MID(TRIM(Applications!D1913),FIND(",",TRIM(Applications!D1913)&amp;",")+1,200)),FIND(",",TRIM(MID(TRIM(Applications!D1913),FIND(",",TRIM(Applications!D1913)&amp;",")+1,200))&amp;",")-1)))=2,UPPER(TRIM(LEFT(TRIM(MID(TRIM(Applications!D1913),FIND(",",TRIM(Applications!D1913)&amp;",")+1,200)),FIND(",",TRIM(MID(TRIM(Applications!D1913),FIND(",",TRIM(Applications!D1913)&amp;",")+1,200))&amp;",")-1))),IFERROR(VLOOKUP(LOWER(TRIM(LEFT(TRIM(MID(TRIM(Applications!D1913),FIND(",",TRIM(Applications!D1913)&amp;",")+1,200)),FIND(",",TRIM(MID(TRIM(Applications!D1913),FIND(",",TRIM(Applications!D1913)&amp;",")+1,200))&amp;",")-1))),$U$2:$V$67,2,FALSE),"")))</f>
        <v/>
      </c>
      <c r="O1913" s="26">
        <f>IF(M1913="","",IF(N1913="",M1913,M1913&amp;", "&amp;N1913))</f>
        <v/>
      </c>
      <c r="P1913" s="26">
        <f>IF(O1913="","",IF(COUNTIF(O$2:O1913,O1913)=1,COUNTIF(O$2:O$2000,O1913)+(2001-ROW())/100000,""))</f>
        <v/>
      </c>
    </row>
    <row r="1914">
      <c r="A1914" s="26">
        <f>IF(AND(ISNUMBER(Applications!A1914),ISNUMBER(Applications!M1914),OR(UPPER(TRIM(Applications!I1914))="INTERVIEWING",UPPER(TRIM(Applications!I1914))="REJECTED",UPPER(TRIM(Applications!I1914))="OFFER")),IF(Applications!M1914&gt;=Applications!A1914,Applications!M1914-Applications!A1914,""),"")</f>
        <v/>
      </c>
      <c r="B1914" s="26">
        <f>IF(AND(D1914=1,ISNUMBER(Applications!A1914)),WEEKDAY(Applications!A1914),"")</f>
        <v/>
      </c>
      <c r="C1914" s="27">
        <f>IF(AND(D1914=1,ISNUMBER(Applications!A1914)),Applications!A1914-WEEKDAY(Applications!A1914,3),"")</f>
        <v/>
      </c>
      <c r="D1914" s="26">
        <f>IF(OR(UPPER(TRIM(Applications!I1914))="APPLIED",UPPER(TRIM(Applications!I1914))="INTERVIEWING",UPPER(TRIM(Applications!I1914))="REJECTED",UPPER(TRIM(Applications!I1914))="OFFER"),1,0)</f>
        <v/>
      </c>
      <c r="E1914" s="26">
        <f>IF(AND(ISNUMBER(Applications!M1914),OR(N(Applications!O1914)&gt;0,UPPER(TRIM(Applications!I1914))="INTERVIEWING",UPPER(TRIM(Applications!I1914))="OFFER")),Applications!M1914-WEEKDAY(Applications!M1914,3),"")</f>
        <v/>
      </c>
      <c r="F1914" s="26">
        <f>IF(AND(UPPER(TRIM(Applications!I1914))="SKIPPED",ISNUMBER(Applications!A1914)),Applications!A1914-WEEKDAY(Applications!A1914,3),"")</f>
        <v/>
      </c>
      <c r="G1914" s="26">
        <f>IF(AND(UPPER(TRIM(Applications!I1914))="BOOKMARKED",ISNUMBER(Applications!A1914)),Applications!A1914-WEEKDAY(Applications!A1914,3),"")</f>
        <v/>
      </c>
      <c r="H1914" s="26">
        <f>IF(AND(UPPER(TRIM(Applications!I1914))="NOT APPLIED",ISNUMBER(Applications!A1914)),Applications!A1914-WEEKDAY(Applications!A1914,3),"")</f>
        <v/>
      </c>
      <c r="I1914" s="26">
        <f>IF(AND(UPPER(TRIM(Applications!I1914))="REJECTED",ISNUMBER(Applications!M1914)),Applications!M1914-WEEKDAY(Applications!M1914,3),"")</f>
        <v/>
      </c>
      <c r="J1914" s="26">
        <f>IF(AND(UPPER(TRIM(Applications!I1914))="OFFER",ISNUMBER(Applications!M1914)),Applications!M1914-WEEKDAY(Applications!M1914,3),"")</f>
        <v/>
      </c>
      <c r="K1914" s="26">
        <f>IF(TRIM(Applications!J1914)="","",IFERROR(LOOKUP(2,1/ISNUMBER(SEARCH($R$2:$R$25,Applications!J1914)),$S$2:$S$25),""))</f>
        <v/>
      </c>
      <c r="L1914" s="26">
        <f>IF(K1914="","",IF(COUNTIF(K$2:K1914,K1914)=1,COUNTIF(K$2:K$2000,K1914)+(2001-ROW())/100000,""))</f>
        <v/>
      </c>
      <c r="M1914" s="26">
        <f>IF(TRIM(Applications!D1914)="","",TRIM(LEFT(TRIM(Applications!D1914),FIND(",",TRIM(Applications!D1914)&amp;",")-1)))</f>
        <v/>
      </c>
      <c r="N1914" s="26">
        <f>IF(M1914="","",IF(LEN(TRIM(LEFT(TRIM(MID(TRIM(Applications!D1914),FIND(",",TRIM(Applications!D1914)&amp;",")+1,200)),FIND(",",TRIM(MID(TRIM(Applications!D1914),FIND(",",TRIM(Applications!D1914)&amp;",")+1,200))&amp;",")-1)))=2,UPPER(TRIM(LEFT(TRIM(MID(TRIM(Applications!D1914),FIND(",",TRIM(Applications!D1914)&amp;",")+1,200)),FIND(",",TRIM(MID(TRIM(Applications!D1914),FIND(",",TRIM(Applications!D1914)&amp;",")+1,200))&amp;",")-1))),IFERROR(VLOOKUP(LOWER(TRIM(LEFT(TRIM(MID(TRIM(Applications!D1914),FIND(",",TRIM(Applications!D1914)&amp;",")+1,200)),FIND(",",TRIM(MID(TRIM(Applications!D1914),FIND(",",TRIM(Applications!D1914)&amp;",")+1,200))&amp;",")-1))),$U$2:$V$67,2,FALSE),"")))</f>
        <v/>
      </c>
      <c r="O1914" s="26">
        <f>IF(M1914="","",IF(N1914="",M1914,M1914&amp;", "&amp;N1914))</f>
        <v/>
      </c>
      <c r="P1914" s="26">
        <f>IF(O1914="","",IF(COUNTIF(O$2:O1914,O1914)=1,COUNTIF(O$2:O$2000,O1914)+(2001-ROW())/100000,""))</f>
        <v/>
      </c>
    </row>
    <row r="1915">
      <c r="A1915" s="26">
        <f>IF(AND(ISNUMBER(Applications!A1915),ISNUMBER(Applications!M1915),OR(UPPER(TRIM(Applications!I1915))="INTERVIEWING",UPPER(TRIM(Applications!I1915))="REJECTED",UPPER(TRIM(Applications!I1915))="OFFER")),IF(Applications!M1915&gt;=Applications!A1915,Applications!M1915-Applications!A1915,""),"")</f>
        <v/>
      </c>
      <c r="B1915" s="26">
        <f>IF(AND(D1915=1,ISNUMBER(Applications!A1915)),WEEKDAY(Applications!A1915),"")</f>
        <v/>
      </c>
      <c r="C1915" s="27">
        <f>IF(AND(D1915=1,ISNUMBER(Applications!A1915)),Applications!A1915-WEEKDAY(Applications!A1915,3),"")</f>
        <v/>
      </c>
      <c r="D1915" s="26">
        <f>IF(OR(UPPER(TRIM(Applications!I1915))="APPLIED",UPPER(TRIM(Applications!I1915))="INTERVIEWING",UPPER(TRIM(Applications!I1915))="REJECTED",UPPER(TRIM(Applications!I1915))="OFFER"),1,0)</f>
        <v/>
      </c>
      <c r="E1915" s="26">
        <f>IF(AND(ISNUMBER(Applications!M1915),OR(N(Applications!O1915)&gt;0,UPPER(TRIM(Applications!I1915))="INTERVIEWING",UPPER(TRIM(Applications!I1915))="OFFER")),Applications!M1915-WEEKDAY(Applications!M1915,3),"")</f>
        <v/>
      </c>
      <c r="F1915" s="26">
        <f>IF(AND(UPPER(TRIM(Applications!I1915))="SKIPPED",ISNUMBER(Applications!A1915)),Applications!A1915-WEEKDAY(Applications!A1915,3),"")</f>
        <v/>
      </c>
      <c r="G1915" s="26">
        <f>IF(AND(UPPER(TRIM(Applications!I1915))="BOOKMARKED",ISNUMBER(Applications!A1915)),Applications!A1915-WEEKDAY(Applications!A1915,3),"")</f>
        <v/>
      </c>
      <c r="H1915" s="26">
        <f>IF(AND(UPPER(TRIM(Applications!I1915))="NOT APPLIED",ISNUMBER(Applications!A1915)),Applications!A1915-WEEKDAY(Applications!A1915,3),"")</f>
        <v/>
      </c>
      <c r="I1915" s="26">
        <f>IF(AND(UPPER(TRIM(Applications!I1915))="REJECTED",ISNUMBER(Applications!M1915)),Applications!M1915-WEEKDAY(Applications!M1915,3),"")</f>
        <v/>
      </c>
      <c r="J1915" s="26">
        <f>IF(AND(UPPER(TRIM(Applications!I1915))="OFFER",ISNUMBER(Applications!M1915)),Applications!M1915-WEEKDAY(Applications!M1915,3),"")</f>
        <v/>
      </c>
      <c r="K1915" s="26">
        <f>IF(TRIM(Applications!J1915)="","",IFERROR(LOOKUP(2,1/ISNUMBER(SEARCH($R$2:$R$25,Applications!J1915)),$S$2:$S$25),""))</f>
        <v/>
      </c>
      <c r="L1915" s="26">
        <f>IF(K1915="","",IF(COUNTIF(K$2:K1915,K1915)=1,COUNTIF(K$2:K$2000,K1915)+(2001-ROW())/100000,""))</f>
        <v/>
      </c>
      <c r="M1915" s="26">
        <f>IF(TRIM(Applications!D1915)="","",TRIM(LEFT(TRIM(Applications!D1915),FIND(",",TRIM(Applications!D1915)&amp;",")-1)))</f>
        <v/>
      </c>
      <c r="N1915" s="26">
        <f>IF(M1915="","",IF(LEN(TRIM(LEFT(TRIM(MID(TRIM(Applications!D1915),FIND(",",TRIM(Applications!D1915)&amp;",")+1,200)),FIND(",",TRIM(MID(TRIM(Applications!D1915),FIND(",",TRIM(Applications!D1915)&amp;",")+1,200))&amp;",")-1)))=2,UPPER(TRIM(LEFT(TRIM(MID(TRIM(Applications!D1915),FIND(",",TRIM(Applications!D1915)&amp;",")+1,200)),FIND(",",TRIM(MID(TRIM(Applications!D1915),FIND(",",TRIM(Applications!D1915)&amp;",")+1,200))&amp;",")-1))),IFERROR(VLOOKUP(LOWER(TRIM(LEFT(TRIM(MID(TRIM(Applications!D1915),FIND(",",TRIM(Applications!D1915)&amp;",")+1,200)),FIND(",",TRIM(MID(TRIM(Applications!D1915),FIND(",",TRIM(Applications!D1915)&amp;",")+1,200))&amp;",")-1))),$U$2:$V$67,2,FALSE),"")))</f>
        <v/>
      </c>
      <c r="O1915" s="26">
        <f>IF(M1915="","",IF(N1915="",M1915,M1915&amp;", "&amp;N1915))</f>
        <v/>
      </c>
      <c r="P1915" s="26">
        <f>IF(O1915="","",IF(COUNTIF(O$2:O1915,O1915)=1,COUNTIF(O$2:O$2000,O1915)+(2001-ROW())/100000,""))</f>
        <v/>
      </c>
    </row>
    <row r="1916">
      <c r="A1916" s="26">
        <f>IF(AND(ISNUMBER(Applications!A1916),ISNUMBER(Applications!M1916),OR(UPPER(TRIM(Applications!I1916))="INTERVIEWING",UPPER(TRIM(Applications!I1916))="REJECTED",UPPER(TRIM(Applications!I1916))="OFFER")),IF(Applications!M1916&gt;=Applications!A1916,Applications!M1916-Applications!A1916,""),"")</f>
        <v/>
      </c>
      <c r="B1916" s="26">
        <f>IF(AND(D1916=1,ISNUMBER(Applications!A1916)),WEEKDAY(Applications!A1916),"")</f>
        <v/>
      </c>
      <c r="C1916" s="27">
        <f>IF(AND(D1916=1,ISNUMBER(Applications!A1916)),Applications!A1916-WEEKDAY(Applications!A1916,3),"")</f>
        <v/>
      </c>
      <c r="D1916" s="26">
        <f>IF(OR(UPPER(TRIM(Applications!I1916))="APPLIED",UPPER(TRIM(Applications!I1916))="INTERVIEWING",UPPER(TRIM(Applications!I1916))="REJECTED",UPPER(TRIM(Applications!I1916))="OFFER"),1,0)</f>
        <v/>
      </c>
      <c r="E1916" s="26">
        <f>IF(AND(ISNUMBER(Applications!M1916),OR(N(Applications!O1916)&gt;0,UPPER(TRIM(Applications!I1916))="INTERVIEWING",UPPER(TRIM(Applications!I1916))="OFFER")),Applications!M1916-WEEKDAY(Applications!M1916,3),"")</f>
        <v/>
      </c>
      <c r="F1916" s="26">
        <f>IF(AND(UPPER(TRIM(Applications!I1916))="SKIPPED",ISNUMBER(Applications!A1916)),Applications!A1916-WEEKDAY(Applications!A1916,3),"")</f>
        <v/>
      </c>
      <c r="G1916" s="26">
        <f>IF(AND(UPPER(TRIM(Applications!I1916))="BOOKMARKED",ISNUMBER(Applications!A1916)),Applications!A1916-WEEKDAY(Applications!A1916,3),"")</f>
        <v/>
      </c>
      <c r="H1916" s="26">
        <f>IF(AND(UPPER(TRIM(Applications!I1916))="NOT APPLIED",ISNUMBER(Applications!A1916)),Applications!A1916-WEEKDAY(Applications!A1916,3),"")</f>
        <v/>
      </c>
      <c r="I1916" s="26">
        <f>IF(AND(UPPER(TRIM(Applications!I1916))="REJECTED",ISNUMBER(Applications!M1916)),Applications!M1916-WEEKDAY(Applications!M1916,3),"")</f>
        <v/>
      </c>
      <c r="J1916" s="26">
        <f>IF(AND(UPPER(TRIM(Applications!I1916))="OFFER",ISNUMBER(Applications!M1916)),Applications!M1916-WEEKDAY(Applications!M1916,3),"")</f>
        <v/>
      </c>
      <c r="K1916" s="26">
        <f>IF(TRIM(Applications!J1916)="","",IFERROR(LOOKUP(2,1/ISNUMBER(SEARCH($R$2:$R$25,Applications!J1916)),$S$2:$S$25),""))</f>
        <v/>
      </c>
      <c r="L1916" s="26">
        <f>IF(K1916="","",IF(COUNTIF(K$2:K1916,K1916)=1,COUNTIF(K$2:K$2000,K1916)+(2001-ROW())/100000,""))</f>
        <v/>
      </c>
      <c r="M1916" s="26">
        <f>IF(TRIM(Applications!D1916)="","",TRIM(LEFT(TRIM(Applications!D1916),FIND(",",TRIM(Applications!D1916)&amp;",")-1)))</f>
        <v/>
      </c>
      <c r="N1916" s="26">
        <f>IF(M1916="","",IF(LEN(TRIM(LEFT(TRIM(MID(TRIM(Applications!D1916),FIND(",",TRIM(Applications!D1916)&amp;",")+1,200)),FIND(",",TRIM(MID(TRIM(Applications!D1916),FIND(",",TRIM(Applications!D1916)&amp;",")+1,200))&amp;",")-1)))=2,UPPER(TRIM(LEFT(TRIM(MID(TRIM(Applications!D1916),FIND(",",TRIM(Applications!D1916)&amp;",")+1,200)),FIND(",",TRIM(MID(TRIM(Applications!D1916),FIND(",",TRIM(Applications!D1916)&amp;",")+1,200))&amp;",")-1))),IFERROR(VLOOKUP(LOWER(TRIM(LEFT(TRIM(MID(TRIM(Applications!D1916),FIND(",",TRIM(Applications!D1916)&amp;",")+1,200)),FIND(",",TRIM(MID(TRIM(Applications!D1916),FIND(",",TRIM(Applications!D1916)&amp;",")+1,200))&amp;",")-1))),$U$2:$V$67,2,FALSE),"")))</f>
        <v/>
      </c>
      <c r="O1916" s="26">
        <f>IF(M1916="","",IF(N1916="",M1916,M1916&amp;", "&amp;N1916))</f>
        <v/>
      </c>
      <c r="P1916" s="26">
        <f>IF(O1916="","",IF(COUNTIF(O$2:O1916,O1916)=1,COUNTIF(O$2:O$2000,O1916)+(2001-ROW())/100000,""))</f>
        <v/>
      </c>
    </row>
    <row r="1917">
      <c r="A1917" s="26">
        <f>IF(AND(ISNUMBER(Applications!A1917),ISNUMBER(Applications!M1917),OR(UPPER(TRIM(Applications!I1917))="INTERVIEWING",UPPER(TRIM(Applications!I1917))="REJECTED",UPPER(TRIM(Applications!I1917))="OFFER")),IF(Applications!M1917&gt;=Applications!A1917,Applications!M1917-Applications!A1917,""),"")</f>
        <v/>
      </c>
      <c r="B1917" s="26">
        <f>IF(AND(D1917=1,ISNUMBER(Applications!A1917)),WEEKDAY(Applications!A1917),"")</f>
        <v/>
      </c>
      <c r="C1917" s="27">
        <f>IF(AND(D1917=1,ISNUMBER(Applications!A1917)),Applications!A1917-WEEKDAY(Applications!A1917,3),"")</f>
        <v/>
      </c>
      <c r="D1917" s="26">
        <f>IF(OR(UPPER(TRIM(Applications!I1917))="APPLIED",UPPER(TRIM(Applications!I1917))="INTERVIEWING",UPPER(TRIM(Applications!I1917))="REJECTED",UPPER(TRIM(Applications!I1917))="OFFER"),1,0)</f>
        <v/>
      </c>
      <c r="E1917" s="26">
        <f>IF(AND(ISNUMBER(Applications!M1917),OR(N(Applications!O1917)&gt;0,UPPER(TRIM(Applications!I1917))="INTERVIEWING",UPPER(TRIM(Applications!I1917))="OFFER")),Applications!M1917-WEEKDAY(Applications!M1917,3),"")</f>
        <v/>
      </c>
      <c r="F1917" s="26">
        <f>IF(AND(UPPER(TRIM(Applications!I1917))="SKIPPED",ISNUMBER(Applications!A1917)),Applications!A1917-WEEKDAY(Applications!A1917,3),"")</f>
        <v/>
      </c>
      <c r="G1917" s="26">
        <f>IF(AND(UPPER(TRIM(Applications!I1917))="BOOKMARKED",ISNUMBER(Applications!A1917)),Applications!A1917-WEEKDAY(Applications!A1917,3),"")</f>
        <v/>
      </c>
      <c r="H1917" s="26">
        <f>IF(AND(UPPER(TRIM(Applications!I1917))="NOT APPLIED",ISNUMBER(Applications!A1917)),Applications!A1917-WEEKDAY(Applications!A1917,3),"")</f>
        <v/>
      </c>
      <c r="I1917" s="26">
        <f>IF(AND(UPPER(TRIM(Applications!I1917))="REJECTED",ISNUMBER(Applications!M1917)),Applications!M1917-WEEKDAY(Applications!M1917,3),"")</f>
        <v/>
      </c>
      <c r="J1917" s="26">
        <f>IF(AND(UPPER(TRIM(Applications!I1917))="OFFER",ISNUMBER(Applications!M1917)),Applications!M1917-WEEKDAY(Applications!M1917,3),"")</f>
        <v/>
      </c>
      <c r="K1917" s="26">
        <f>IF(TRIM(Applications!J1917)="","",IFERROR(LOOKUP(2,1/ISNUMBER(SEARCH($R$2:$R$25,Applications!J1917)),$S$2:$S$25),""))</f>
        <v/>
      </c>
      <c r="L1917" s="26">
        <f>IF(K1917="","",IF(COUNTIF(K$2:K1917,K1917)=1,COUNTIF(K$2:K$2000,K1917)+(2001-ROW())/100000,""))</f>
        <v/>
      </c>
      <c r="M1917" s="26">
        <f>IF(TRIM(Applications!D1917)="","",TRIM(LEFT(TRIM(Applications!D1917),FIND(",",TRIM(Applications!D1917)&amp;",")-1)))</f>
        <v/>
      </c>
      <c r="N1917" s="26">
        <f>IF(M1917="","",IF(LEN(TRIM(LEFT(TRIM(MID(TRIM(Applications!D1917),FIND(",",TRIM(Applications!D1917)&amp;",")+1,200)),FIND(",",TRIM(MID(TRIM(Applications!D1917),FIND(",",TRIM(Applications!D1917)&amp;",")+1,200))&amp;",")-1)))=2,UPPER(TRIM(LEFT(TRIM(MID(TRIM(Applications!D1917),FIND(",",TRIM(Applications!D1917)&amp;",")+1,200)),FIND(",",TRIM(MID(TRIM(Applications!D1917),FIND(",",TRIM(Applications!D1917)&amp;",")+1,200))&amp;",")-1))),IFERROR(VLOOKUP(LOWER(TRIM(LEFT(TRIM(MID(TRIM(Applications!D1917),FIND(",",TRIM(Applications!D1917)&amp;",")+1,200)),FIND(",",TRIM(MID(TRIM(Applications!D1917),FIND(",",TRIM(Applications!D1917)&amp;",")+1,200))&amp;",")-1))),$U$2:$V$67,2,FALSE),"")))</f>
        <v/>
      </c>
      <c r="O1917" s="26">
        <f>IF(M1917="","",IF(N1917="",M1917,M1917&amp;", "&amp;N1917))</f>
        <v/>
      </c>
      <c r="P1917" s="26">
        <f>IF(O1917="","",IF(COUNTIF(O$2:O1917,O1917)=1,COUNTIF(O$2:O$2000,O1917)+(2001-ROW())/100000,""))</f>
        <v/>
      </c>
    </row>
    <row r="1918">
      <c r="A1918" s="26">
        <f>IF(AND(ISNUMBER(Applications!A1918),ISNUMBER(Applications!M1918),OR(UPPER(TRIM(Applications!I1918))="INTERVIEWING",UPPER(TRIM(Applications!I1918))="REJECTED",UPPER(TRIM(Applications!I1918))="OFFER")),IF(Applications!M1918&gt;=Applications!A1918,Applications!M1918-Applications!A1918,""),"")</f>
        <v/>
      </c>
      <c r="B1918" s="26">
        <f>IF(AND(D1918=1,ISNUMBER(Applications!A1918)),WEEKDAY(Applications!A1918),"")</f>
        <v/>
      </c>
      <c r="C1918" s="27">
        <f>IF(AND(D1918=1,ISNUMBER(Applications!A1918)),Applications!A1918-WEEKDAY(Applications!A1918,3),"")</f>
        <v/>
      </c>
      <c r="D1918" s="26">
        <f>IF(OR(UPPER(TRIM(Applications!I1918))="APPLIED",UPPER(TRIM(Applications!I1918))="INTERVIEWING",UPPER(TRIM(Applications!I1918))="REJECTED",UPPER(TRIM(Applications!I1918))="OFFER"),1,0)</f>
        <v/>
      </c>
      <c r="E1918" s="26">
        <f>IF(AND(ISNUMBER(Applications!M1918),OR(N(Applications!O1918)&gt;0,UPPER(TRIM(Applications!I1918))="INTERVIEWING",UPPER(TRIM(Applications!I1918))="OFFER")),Applications!M1918-WEEKDAY(Applications!M1918,3),"")</f>
        <v/>
      </c>
      <c r="F1918" s="26">
        <f>IF(AND(UPPER(TRIM(Applications!I1918))="SKIPPED",ISNUMBER(Applications!A1918)),Applications!A1918-WEEKDAY(Applications!A1918,3),"")</f>
        <v/>
      </c>
      <c r="G1918" s="26">
        <f>IF(AND(UPPER(TRIM(Applications!I1918))="BOOKMARKED",ISNUMBER(Applications!A1918)),Applications!A1918-WEEKDAY(Applications!A1918,3),"")</f>
        <v/>
      </c>
      <c r="H1918" s="26">
        <f>IF(AND(UPPER(TRIM(Applications!I1918))="NOT APPLIED",ISNUMBER(Applications!A1918)),Applications!A1918-WEEKDAY(Applications!A1918,3),"")</f>
        <v/>
      </c>
      <c r="I1918" s="26">
        <f>IF(AND(UPPER(TRIM(Applications!I1918))="REJECTED",ISNUMBER(Applications!M1918)),Applications!M1918-WEEKDAY(Applications!M1918,3),"")</f>
        <v/>
      </c>
      <c r="J1918" s="26">
        <f>IF(AND(UPPER(TRIM(Applications!I1918))="OFFER",ISNUMBER(Applications!M1918)),Applications!M1918-WEEKDAY(Applications!M1918,3),"")</f>
        <v/>
      </c>
      <c r="K1918" s="26">
        <f>IF(TRIM(Applications!J1918)="","",IFERROR(LOOKUP(2,1/ISNUMBER(SEARCH($R$2:$R$25,Applications!J1918)),$S$2:$S$25),""))</f>
        <v/>
      </c>
      <c r="L1918" s="26">
        <f>IF(K1918="","",IF(COUNTIF(K$2:K1918,K1918)=1,COUNTIF(K$2:K$2000,K1918)+(2001-ROW())/100000,""))</f>
        <v/>
      </c>
      <c r="M1918" s="26">
        <f>IF(TRIM(Applications!D1918)="","",TRIM(LEFT(TRIM(Applications!D1918),FIND(",",TRIM(Applications!D1918)&amp;",")-1)))</f>
        <v/>
      </c>
      <c r="N1918" s="26">
        <f>IF(M1918="","",IF(LEN(TRIM(LEFT(TRIM(MID(TRIM(Applications!D1918),FIND(",",TRIM(Applications!D1918)&amp;",")+1,200)),FIND(",",TRIM(MID(TRIM(Applications!D1918),FIND(",",TRIM(Applications!D1918)&amp;",")+1,200))&amp;",")-1)))=2,UPPER(TRIM(LEFT(TRIM(MID(TRIM(Applications!D1918),FIND(",",TRIM(Applications!D1918)&amp;",")+1,200)),FIND(",",TRIM(MID(TRIM(Applications!D1918),FIND(",",TRIM(Applications!D1918)&amp;",")+1,200))&amp;",")-1))),IFERROR(VLOOKUP(LOWER(TRIM(LEFT(TRIM(MID(TRIM(Applications!D1918),FIND(",",TRIM(Applications!D1918)&amp;",")+1,200)),FIND(",",TRIM(MID(TRIM(Applications!D1918),FIND(",",TRIM(Applications!D1918)&amp;",")+1,200))&amp;",")-1))),$U$2:$V$67,2,FALSE),"")))</f>
        <v/>
      </c>
      <c r="O1918" s="26">
        <f>IF(M1918="","",IF(N1918="",M1918,M1918&amp;", "&amp;N1918))</f>
        <v/>
      </c>
      <c r="P1918" s="26">
        <f>IF(O1918="","",IF(COUNTIF(O$2:O1918,O1918)=1,COUNTIF(O$2:O$2000,O1918)+(2001-ROW())/100000,""))</f>
        <v/>
      </c>
    </row>
    <row r="1919">
      <c r="A1919" s="26">
        <f>IF(AND(ISNUMBER(Applications!A1919),ISNUMBER(Applications!M1919),OR(UPPER(TRIM(Applications!I1919))="INTERVIEWING",UPPER(TRIM(Applications!I1919))="REJECTED",UPPER(TRIM(Applications!I1919))="OFFER")),IF(Applications!M1919&gt;=Applications!A1919,Applications!M1919-Applications!A1919,""),"")</f>
        <v/>
      </c>
      <c r="B1919" s="26">
        <f>IF(AND(D1919=1,ISNUMBER(Applications!A1919)),WEEKDAY(Applications!A1919),"")</f>
        <v/>
      </c>
      <c r="C1919" s="27">
        <f>IF(AND(D1919=1,ISNUMBER(Applications!A1919)),Applications!A1919-WEEKDAY(Applications!A1919,3),"")</f>
        <v/>
      </c>
      <c r="D1919" s="26">
        <f>IF(OR(UPPER(TRIM(Applications!I1919))="APPLIED",UPPER(TRIM(Applications!I1919))="INTERVIEWING",UPPER(TRIM(Applications!I1919))="REJECTED",UPPER(TRIM(Applications!I1919))="OFFER"),1,0)</f>
        <v/>
      </c>
      <c r="E1919" s="26">
        <f>IF(AND(ISNUMBER(Applications!M1919),OR(N(Applications!O1919)&gt;0,UPPER(TRIM(Applications!I1919))="INTERVIEWING",UPPER(TRIM(Applications!I1919))="OFFER")),Applications!M1919-WEEKDAY(Applications!M1919,3),"")</f>
        <v/>
      </c>
      <c r="F1919" s="26">
        <f>IF(AND(UPPER(TRIM(Applications!I1919))="SKIPPED",ISNUMBER(Applications!A1919)),Applications!A1919-WEEKDAY(Applications!A1919,3),"")</f>
        <v/>
      </c>
      <c r="G1919" s="26">
        <f>IF(AND(UPPER(TRIM(Applications!I1919))="BOOKMARKED",ISNUMBER(Applications!A1919)),Applications!A1919-WEEKDAY(Applications!A1919,3),"")</f>
        <v/>
      </c>
      <c r="H1919" s="26">
        <f>IF(AND(UPPER(TRIM(Applications!I1919))="NOT APPLIED",ISNUMBER(Applications!A1919)),Applications!A1919-WEEKDAY(Applications!A1919,3),"")</f>
        <v/>
      </c>
      <c r="I1919" s="26">
        <f>IF(AND(UPPER(TRIM(Applications!I1919))="REJECTED",ISNUMBER(Applications!M1919)),Applications!M1919-WEEKDAY(Applications!M1919,3),"")</f>
        <v/>
      </c>
      <c r="J1919" s="26">
        <f>IF(AND(UPPER(TRIM(Applications!I1919))="OFFER",ISNUMBER(Applications!M1919)),Applications!M1919-WEEKDAY(Applications!M1919,3),"")</f>
        <v/>
      </c>
      <c r="K1919" s="26">
        <f>IF(TRIM(Applications!J1919)="","",IFERROR(LOOKUP(2,1/ISNUMBER(SEARCH($R$2:$R$25,Applications!J1919)),$S$2:$S$25),""))</f>
        <v/>
      </c>
      <c r="L1919" s="26">
        <f>IF(K1919="","",IF(COUNTIF(K$2:K1919,K1919)=1,COUNTIF(K$2:K$2000,K1919)+(2001-ROW())/100000,""))</f>
        <v/>
      </c>
      <c r="M1919" s="26">
        <f>IF(TRIM(Applications!D1919)="","",TRIM(LEFT(TRIM(Applications!D1919),FIND(",",TRIM(Applications!D1919)&amp;",")-1)))</f>
        <v/>
      </c>
      <c r="N1919" s="26">
        <f>IF(M1919="","",IF(LEN(TRIM(LEFT(TRIM(MID(TRIM(Applications!D1919),FIND(",",TRIM(Applications!D1919)&amp;",")+1,200)),FIND(",",TRIM(MID(TRIM(Applications!D1919),FIND(",",TRIM(Applications!D1919)&amp;",")+1,200))&amp;",")-1)))=2,UPPER(TRIM(LEFT(TRIM(MID(TRIM(Applications!D1919),FIND(",",TRIM(Applications!D1919)&amp;",")+1,200)),FIND(",",TRIM(MID(TRIM(Applications!D1919),FIND(",",TRIM(Applications!D1919)&amp;",")+1,200))&amp;",")-1))),IFERROR(VLOOKUP(LOWER(TRIM(LEFT(TRIM(MID(TRIM(Applications!D1919),FIND(",",TRIM(Applications!D1919)&amp;",")+1,200)),FIND(",",TRIM(MID(TRIM(Applications!D1919),FIND(",",TRIM(Applications!D1919)&amp;",")+1,200))&amp;",")-1))),$U$2:$V$67,2,FALSE),"")))</f>
        <v/>
      </c>
      <c r="O1919" s="26">
        <f>IF(M1919="","",IF(N1919="",M1919,M1919&amp;", "&amp;N1919))</f>
        <v/>
      </c>
      <c r="P1919" s="26">
        <f>IF(O1919="","",IF(COUNTIF(O$2:O1919,O1919)=1,COUNTIF(O$2:O$2000,O1919)+(2001-ROW())/100000,""))</f>
        <v/>
      </c>
    </row>
    <row r="1920">
      <c r="A1920" s="26">
        <f>IF(AND(ISNUMBER(Applications!A1920),ISNUMBER(Applications!M1920),OR(UPPER(TRIM(Applications!I1920))="INTERVIEWING",UPPER(TRIM(Applications!I1920))="REJECTED",UPPER(TRIM(Applications!I1920))="OFFER")),IF(Applications!M1920&gt;=Applications!A1920,Applications!M1920-Applications!A1920,""),"")</f>
        <v/>
      </c>
      <c r="B1920" s="26">
        <f>IF(AND(D1920=1,ISNUMBER(Applications!A1920)),WEEKDAY(Applications!A1920),"")</f>
        <v/>
      </c>
      <c r="C1920" s="27">
        <f>IF(AND(D1920=1,ISNUMBER(Applications!A1920)),Applications!A1920-WEEKDAY(Applications!A1920,3),"")</f>
        <v/>
      </c>
      <c r="D1920" s="26">
        <f>IF(OR(UPPER(TRIM(Applications!I1920))="APPLIED",UPPER(TRIM(Applications!I1920))="INTERVIEWING",UPPER(TRIM(Applications!I1920))="REJECTED",UPPER(TRIM(Applications!I1920))="OFFER"),1,0)</f>
        <v/>
      </c>
      <c r="E1920" s="26">
        <f>IF(AND(ISNUMBER(Applications!M1920),OR(N(Applications!O1920)&gt;0,UPPER(TRIM(Applications!I1920))="INTERVIEWING",UPPER(TRIM(Applications!I1920))="OFFER")),Applications!M1920-WEEKDAY(Applications!M1920,3),"")</f>
        <v/>
      </c>
      <c r="F1920" s="26">
        <f>IF(AND(UPPER(TRIM(Applications!I1920))="SKIPPED",ISNUMBER(Applications!A1920)),Applications!A1920-WEEKDAY(Applications!A1920,3),"")</f>
        <v/>
      </c>
      <c r="G1920" s="26">
        <f>IF(AND(UPPER(TRIM(Applications!I1920))="BOOKMARKED",ISNUMBER(Applications!A1920)),Applications!A1920-WEEKDAY(Applications!A1920,3),"")</f>
        <v/>
      </c>
      <c r="H1920" s="26">
        <f>IF(AND(UPPER(TRIM(Applications!I1920))="NOT APPLIED",ISNUMBER(Applications!A1920)),Applications!A1920-WEEKDAY(Applications!A1920,3),"")</f>
        <v/>
      </c>
      <c r="I1920" s="26">
        <f>IF(AND(UPPER(TRIM(Applications!I1920))="REJECTED",ISNUMBER(Applications!M1920)),Applications!M1920-WEEKDAY(Applications!M1920,3),"")</f>
        <v/>
      </c>
      <c r="J1920" s="26">
        <f>IF(AND(UPPER(TRIM(Applications!I1920))="OFFER",ISNUMBER(Applications!M1920)),Applications!M1920-WEEKDAY(Applications!M1920,3),"")</f>
        <v/>
      </c>
      <c r="K1920" s="26">
        <f>IF(TRIM(Applications!J1920)="","",IFERROR(LOOKUP(2,1/ISNUMBER(SEARCH($R$2:$R$25,Applications!J1920)),$S$2:$S$25),""))</f>
        <v/>
      </c>
      <c r="L1920" s="26">
        <f>IF(K1920="","",IF(COUNTIF(K$2:K1920,K1920)=1,COUNTIF(K$2:K$2000,K1920)+(2001-ROW())/100000,""))</f>
        <v/>
      </c>
      <c r="M1920" s="26">
        <f>IF(TRIM(Applications!D1920)="","",TRIM(LEFT(TRIM(Applications!D1920),FIND(",",TRIM(Applications!D1920)&amp;",")-1)))</f>
        <v/>
      </c>
      <c r="N1920" s="26">
        <f>IF(M1920="","",IF(LEN(TRIM(LEFT(TRIM(MID(TRIM(Applications!D1920),FIND(",",TRIM(Applications!D1920)&amp;",")+1,200)),FIND(",",TRIM(MID(TRIM(Applications!D1920),FIND(",",TRIM(Applications!D1920)&amp;",")+1,200))&amp;",")-1)))=2,UPPER(TRIM(LEFT(TRIM(MID(TRIM(Applications!D1920),FIND(",",TRIM(Applications!D1920)&amp;",")+1,200)),FIND(",",TRIM(MID(TRIM(Applications!D1920),FIND(",",TRIM(Applications!D1920)&amp;",")+1,200))&amp;",")-1))),IFERROR(VLOOKUP(LOWER(TRIM(LEFT(TRIM(MID(TRIM(Applications!D1920),FIND(",",TRIM(Applications!D1920)&amp;",")+1,200)),FIND(",",TRIM(MID(TRIM(Applications!D1920),FIND(",",TRIM(Applications!D1920)&amp;",")+1,200))&amp;",")-1))),$U$2:$V$67,2,FALSE),"")))</f>
        <v/>
      </c>
      <c r="O1920" s="26">
        <f>IF(M1920="","",IF(N1920="",M1920,M1920&amp;", "&amp;N1920))</f>
        <v/>
      </c>
      <c r="P1920" s="26">
        <f>IF(O1920="","",IF(COUNTIF(O$2:O1920,O1920)=1,COUNTIF(O$2:O$2000,O1920)+(2001-ROW())/100000,""))</f>
        <v/>
      </c>
    </row>
    <row r="1921">
      <c r="A1921" s="26">
        <f>IF(AND(ISNUMBER(Applications!A1921),ISNUMBER(Applications!M1921),OR(UPPER(TRIM(Applications!I1921))="INTERVIEWING",UPPER(TRIM(Applications!I1921))="REJECTED",UPPER(TRIM(Applications!I1921))="OFFER")),IF(Applications!M1921&gt;=Applications!A1921,Applications!M1921-Applications!A1921,""),"")</f>
        <v/>
      </c>
      <c r="B1921" s="26">
        <f>IF(AND(D1921=1,ISNUMBER(Applications!A1921)),WEEKDAY(Applications!A1921),"")</f>
        <v/>
      </c>
      <c r="C1921" s="27">
        <f>IF(AND(D1921=1,ISNUMBER(Applications!A1921)),Applications!A1921-WEEKDAY(Applications!A1921,3),"")</f>
        <v/>
      </c>
      <c r="D1921" s="26">
        <f>IF(OR(UPPER(TRIM(Applications!I1921))="APPLIED",UPPER(TRIM(Applications!I1921))="INTERVIEWING",UPPER(TRIM(Applications!I1921))="REJECTED",UPPER(TRIM(Applications!I1921))="OFFER"),1,0)</f>
        <v/>
      </c>
      <c r="E1921" s="26">
        <f>IF(AND(ISNUMBER(Applications!M1921),OR(N(Applications!O1921)&gt;0,UPPER(TRIM(Applications!I1921))="INTERVIEWING",UPPER(TRIM(Applications!I1921))="OFFER")),Applications!M1921-WEEKDAY(Applications!M1921,3),"")</f>
        <v/>
      </c>
      <c r="F1921" s="26">
        <f>IF(AND(UPPER(TRIM(Applications!I1921))="SKIPPED",ISNUMBER(Applications!A1921)),Applications!A1921-WEEKDAY(Applications!A1921,3),"")</f>
        <v/>
      </c>
      <c r="G1921" s="26">
        <f>IF(AND(UPPER(TRIM(Applications!I1921))="BOOKMARKED",ISNUMBER(Applications!A1921)),Applications!A1921-WEEKDAY(Applications!A1921,3),"")</f>
        <v/>
      </c>
      <c r="H1921" s="26">
        <f>IF(AND(UPPER(TRIM(Applications!I1921))="NOT APPLIED",ISNUMBER(Applications!A1921)),Applications!A1921-WEEKDAY(Applications!A1921,3),"")</f>
        <v/>
      </c>
      <c r="I1921" s="26">
        <f>IF(AND(UPPER(TRIM(Applications!I1921))="REJECTED",ISNUMBER(Applications!M1921)),Applications!M1921-WEEKDAY(Applications!M1921,3),"")</f>
        <v/>
      </c>
      <c r="J1921" s="26">
        <f>IF(AND(UPPER(TRIM(Applications!I1921))="OFFER",ISNUMBER(Applications!M1921)),Applications!M1921-WEEKDAY(Applications!M1921,3),"")</f>
        <v/>
      </c>
      <c r="K1921" s="26">
        <f>IF(TRIM(Applications!J1921)="","",IFERROR(LOOKUP(2,1/ISNUMBER(SEARCH($R$2:$R$25,Applications!J1921)),$S$2:$S$25),""))</f>
        <v/>
      </c>
      <c r="L1921" s="26">
        <f>IF(K1921="","",IF(COUNTIF(K$2:K1921,K1921)=1,COUNTIF(K$2:K$2000,K1921)+(2001-ROW())/100000,""))</f>
        <v/>
      </c>
      <c r="M1921" s="26">
        <f>IF(TRIM(Applications!D1921)="","",TRIM(LEFT(TRIM(Applications!D1921),FIND(",",TRIM(Applications!D1921)&amp;",")-1)))</f>
        <v/>
      </c>
      <c r="N1921" s="26">
        <f>IF(M1921="","",IF(LEN(TRIM(LEFT(TRIM(MID(TRIM(Applications!D1921),FIND(",",TRIM(Applications!D1921)&amp;",")+1,200)),FIND(",",TRIM(MID(TRIM(Applications!D1921),FIND(",",TRIM(Applications!D1921)&amp;",")+1,200))&amp;",")-1)))=2,UPPER(TRIM(LEFT(TRIM(MID(TRIM(Applications!D1921),FIND(",",TRIM(Applications!D1921)&amp;",")+1,200)),FIND(",",TRIM(MID(TRIM(Applications!D1921),FIND(",",TRIM(Applications!D1921)&amp;",")+1,200))&amp;",")-1))),IFERROR(VLOOKUP(LOWER(TRIM(LEFT(TRIM(MID(TRIM(Applications!D1921),FIND(",",TRIM(Applications!D1921)&amp;",")+1,200)),FIND(",",TRIM(MID(TRIM(Applications!D1921),FIND(",",TRIM(Applications!D1921)&amp;",")+1,200))&amp;",")-1))),$U$2:$V$67,2,FALSE),"")))</f>
        <v/>
      </c>
      <c r="O1921" s="26">
        <f>IF(M1921="","",IF(N1921="",M1921,M1921&amp;", "&amp;N1921))</f>
        <v/>
      </c>
      <c r="P1921" s="26">
        <f>IF(O1921="","",IF(COUNTIF(O$2:O1921,O1921)=1,COUNTIF(O$2:O$2000,O1921)+(2001-ROW())/100000,""))</f>
        <v/>
      </c>
    </row>
    <row r="1922">
      <c r="A1922" s="26">
        <f>IF(AND(ISNUMBER(Applications!A1922),ISNUMBER(Applications!M1922),OR(UPPER(TRIM(Applications!I1922))="INTERVIEWING",UPPER(TRIM(Applications!I1922))="REJECTED",UPPER(TRIM(Applications!I1922))="OFFER")),IF(Applications!M1922&gt;=Applications!A1922,Applications!M1922-Applications!A1922,""),"")</f>
        <v/>
      </c>
      <c r="B1922" s="26">
        <f>IF(AND(D1922=1,ISNUMBER(Applications!A1922)),WEEKDAY(Applications!A1922),"")</f>
        <v/>
      </c>
      <c r="C1922" s="27">
        <f>IF(AND(D1922=1,ISNUMBER(Applications!A1922)),Applications!A1922-WEEKDAY(Applications!A1922,3),"")</f>
        <v/>
      </c>
      <c r="D1922" s="26">
        <f>IF(OR(UPPER(TRIM(Applications!I1922))="APPLIED",UPPER(TRIM(Applications!I1922))="INTERVIEWING",UPPER(TRIM(Applications!I1922))="REJECTED",UPPER(TRIM(Applications!I1922))="OFFER"),1,0)</f>
        <v/>
      </c>
      <c r="E1922" s="26">
        <f>IF(AND(ISNUMBER(Applications!M1922),OR(N(Applications!O1922)&gt;0,UPPER(TRIM(Applications!I1922))="INTERVIEWING",UPPER(TRIM(Applications!I1922))="OFFER")),Applications!M1922-WEEKDAY(Applications!M1922,3),"")</f>
        <v/>
      </c>
      <c r="F1922" s="26">
        <f>IF(AND(UPPER(TRIM(Applications!I1922))="SKIPPED",ISNUMBER(Applications!A1922)),Applications!A1922-WEEKDAY(Applications!A1922,3),"")</f>
        <v/>
      </c>
      <c r="G1922" s="26">
        <f>IF(AND(UPPER(TRIM(Applications!I1922))="BOOKMARKED",ISNUMBER(Applications!A1922)),Applications!A1922-WEEKDAY(Applications!A1922,3),"")</f>
        <v/>
      </c>
      <c r="H1922" s="26">
        <f>IF(AND(UPPER(TRIM(Applications!I1922))="NOT APPLIED",ISNUMBER(Applications!A1922)),Applications!A1922-WEEKDAY(Applications!A1922,3),"")</f>
        <v/>
      </c>
      <c r="I1922" s="26">
        <f>IF(AND(UPPER(TRIM(Applications!I1922))="REJECTED",ISNUMBER(Applications!M1922)),Applications!M1922-WEEKDAY(Applications!M1922,3),"")</f>
        <v/>
      </c>
      <c r="J1922" s="26">
        <f>IF(AND(UPPER(TRIM(Applications!I1922))="OFFER",ISNUMBER(Applications!M1922)),Applications!M1922-WEEKDAY(Applications!M1922,3),"")</f>
        <v/>
      </c>
      <c r="K1922" s="26">
        <f>IF(TRIM(Applications!J1922)="","",IFERROR(LOOKUP(2,1/ISNUMBER(SEARCH($R$2:$R$25,Applications!J1922)),$S$2:$S$25),""))</f>
        <v/>
      </c>
      <c r="L1922" s="26">
        <f>IF(K1922="","",IF(COUNTIF(K$2:K1922,K1922)=1,COUNTIF(K$2:K$2000,K1922)+(2001-ROW())/100000,""))</f>
        <v/>
      </c>
      <c r="M1922" s="26">
        <f>IF(TRIM(Applications!D1922)="","",TRIM(LEFT(TRIM(Applications!D1922),FIND(",",TRIM(Applications!D1922)&amp;",")-1)))</f>
        <v/>
      </c>
      <c r="N1922" s="26">
        <f>IF(M1922="","",IF(LEN(TRIM(LEFT(TRIM(MID(TRIM(Applications!D1922),FIND(",",TRIM(Applications!D1922)&amp;",")+1,200)),FIND(",",TRIM(MID(TRIM(Applications!D1922),FIND(",",TRIM(Applications!D1922)&amp;",")+1,200))&amp;",")-1)))=2,UPPER(TRIM(LEFT(TRIM(MID(TRIM(Applications!D1922),FIND(",",TRIM(Applications!D1922)&amp;",")+1,200)),FIND(",",TRIM(MID(TRIM(Applications!D1922),FIND(",",TRIM(Applications!D1922)&amp;",")+1,200))&amp;",")-1))),IFERROR(VLOOKUP(LOWER(TRIM(LEFT(TRIM(MID(TRIM(Applications!D1922),FIND(",",TRIM(Applications!D1922)&amp;",")+1,200)),FIND(",",TRIM(MID(TRIM(Applications!D1922),FIND(",",TRIM(Applications!D1922)&amp;",")+1,200))&amp;",")-1))),$U$2:$V$67,2,FALSE),"")))</f>
        <v/>
      </c>
      <c r="O1922" s="26">
        <f>IF(M1922="","",IF(N1922="",M1922,M1922&amp;", "&amp;N1922))</f>
        <v/>
      </c>
      <c r="P1922" s="26">
        <f>IF(O1922="","",IF(COUNTIF(O$2:O1922,O1922)=1,COUNTIF(O$2:O$2000,O1922)+(2001-ROW())/100000,""))</f>
        <v/>
      </c>
    </row>
    <row r="1923">
      <c r="A1923" s="26">
        <f>IF(AND(ISNUMBER(Applications!A1923),ISNUMBER(Applications!M1923),OR(UPPER(TRIM(Applications!I1923))="INTERVIEWING",UPPER(TRIM(Applications!I1923))="REJECTED",UPPER(TRIM(Applications!I1923))="OFFER")),IF(Applications!M1923&gt;=Applications!A1923,Applications!M1923-Applications!A1923,""),"")</f>
        <v/>
      </c>
      <c r="B1923" s="26">
        <f>IF(AND(D1923=1,ISNUMBER(Applications!A1923)),WEEKDAY(Applications!A1923),"")</f>
        <v/>
      </c>
      <c r="C1923" s="27">
        <f>IF(AND(D1923=1,ISNUMBER(Applications!A1923)),Applications!A1923-WEEKDAY(Applications!A1923,3),"")</f>
        <v/>
      </c>
      <c r="D1923" s="26">
        <f>IF(OR(UPPER(TRIM(Applications!I1923))="APPLIED",UPPER(TRIM(Applications!I1923))="INTERVIEWING",UPPER(TRIM(Applications!I1923))="REJECTED",UPPER(TRIM(Applications!I1923))="OFFER"),1,0)</f>
        <v/>
      </c>
      <c r="E1923" s="26">
        <f>IF(AND(ISNUMBER(Applications!M1923),OR(N(Applications!O1923)&gt;0,UPPER(TRIM(Applications!I1923))="INTERVIEWING",UPPER(TRIM(Applications!I1923))="OFFER")),Applications!M1923-WEEKDAY(Applications!M1923,3),"")</f>
        <v/>
      </c>
      <c r="F1923" s="26">
        <f>IF(AND(UPPER(TRIM(Applications!I1923))="SKIPPED",ISNUMBER(Applications!A1923)),Applications!A1923-WEEKDAY(Applications!A1923,3),"")</f>
        <v/>
      </c>
      <c r="G1923" s="26">
        <f>IF(AND(UPPER(TRIM(Applications!I1923))="BOOKMARKED",ISNUMBER(Applications!A1923)),Applications!A1923-WEEKDAY(Applications!A1923,3),"")</f>
        <v/>
      </c>
      <c r="H1923" s="26">
        <f>IF(AND(UPPER(TRIM(Applications!I1923))="NOT APPLIED",ISNUMBER(Applications!A1923)),Applications!A1923-WEEKDAY(Applications!A1923,3),"")</f>
        <v/>
      </c>
      <c r="I1923" s="26">
        <f>IF(AND(UPPER(TRIM(Applications!I1923))="REJECTED",ISNUMBER(Applications!M1923)),Applications!M1923-WEEKDAY(Applications!M1923,3),"")</f>
        <v/>
      </c>
      <c r="J1923" s="26">
        <f>IF(AND(UPPER(TRIM(Applications!I1923))="OFFER",ISNUMBER(Applications!M1923)),Applications!M1923-WEEKDAY(Applications!M1923,3),"")</f>
        <v/>
      </c>
      <c r="K1923" s="26">
        <f>IF(TRIM(Applications!J1923)="","",IFERROR(LOOKUP(2,1/ISNUMBER(SEARCH($R$2:$R$25,Applications!J1923)),$S$2:$S$25),""))</f>
        <v/>
      </c>
      <c r="L1923" s="26">
        <f>IF(K1923="","",IF(COUNTIF(K$2:K1923,K1923)=1,COUNTIF(K$2:K$2000,K1923)+(2001-ROW())/100000,""))</f>
        <v/>
      </c>
      <c r="M1923" s="26">
        <f>IF(TRIM(Applications!D1923)="","",TRIM(LEFT(TRIM(Applications!D1923),FIND(",",TRIM(Applications!D1923)&amp;",")-1)))</f>
        <v/>
      </c>
      <c r="N1923" s="26">
        <f>IF(M1923="","",IF(LEN(TRIM(LEFT(TRIM(MID(TRIM(Applications!D1923),FIND(",",TRIM(Applications!D1923)&amp;",")+1,200)),FIND(",",TRIM(MID(TRIM(Applications!D1923),FIND(",",TRIM(Applications!D1923)&amp;",")+1,200))&amp;",")-1)))=2,UPPER(TRIM(LEFT(TRIM(MID(TRIM(Applications!D1923),FIND(",",TRIM(Applications!D1923)&amp;",")+1,200)),FIND(",",TRIM(MID(TRIM(Applications!D1923),FIND(",",TRIM(Applications!D1923)&amp;",")+1,200))&amp;",")-1))),IFERROR(VLOOKUP(LOWER(TRIM(LEFT(TRIM(MID(TRIM(Applications!D1923),FIND(",",TRIM(Applications!D1923)&amp;",")+1,200)),FIND(",",TRIM(MID(TRIM(Applications!D1923),FIND(",",TRIM(Applications!D1923)&amp;",")+1,200))&amp;",")-1))),$U$2:$V$67,2,FALSE),"")))</f>
        <v/>
      </c>
      <c r="O1923" s="26">
        <f>IF(M1923="","",IF(N1923="",M1923,M1923&amp;", "&amp;N1923))</f>
        <v/>
      </c>
      <c r="P1923" s="26">
        <f>IF(O1923="","",IF(COUNTIF(O$2:O1923,O1923)=1,COUNTIF(O$2:O$2000,O1923)+(2001-ROW())/100000,""))</f>
        <v/>
      </c>
    </row>
    <row r="1924">
      <c r="A1924" s="26">
        <f>IF(AND(ISNUMBER(Applications!A1924),ISNUMBER(Applications!M1924),OR(UPPER(TRIM(Applications!I1924))="INTERVIEWING",UPPER(TRIM(Applications!I1924))="REJECTED",UPPER(TRIM(Applications!I1924))="OFFER")),IF(Applications!M1924&gt;=Applications!A1924,Applications!M1924-Applications!A1924,""),"")</f>
        <v/>
      </c>
      <c r="B1924" s="26">
        <f>IF(AND(D1924=1,ISNUMBER(Applications!A1924)),WEEKDAY(Applications!A1924),"")</f>
        <v/>
      </c>
      <c r="C1924" s="27">
        <f>IF(AND(D1924=1,ISNUMBER(Applications!A1924)),Applications!A1924-WEEKDAY(Applications!A1924,3),"")</f>
        <v/>
      </c>
      <c r="D1924" s="26">
        <f>IF(OR(UPPER(TRIM(Applications!I1924))="APPLIED",UPPER(TRIM(Applications!I1924))="INTERVIEWING",UPPER(TRIM(Applications!I1924))="REJECTED",UPPER(TRIM(Applications!I1924))="OFFER"),1,0)</f>
        <v/>
      </c>
      <c r="E1924" s="26">
        <f>IF(AND(ISNUMBER(Applications!M1924),OR(N(Applications!O1924)&gt;0,UPPER(TRIM(Applications!I1924))="INTERVIEWING",UPPER(TRIM(Applications!I1924))="OFFER")),Applications!M1924-WEEKDAY(Applications!M1924,3),"")</f>
        <v/>
      </c>
      <c r="F1924" s="26">
        <f>IF(AND(UPPER(TRIM(Applications!I1924))="SKIPPED",ISNUMBER(Applications!A1924)),Applications!A1924-WEEKDAY(Applications!A1924,3),"")</f>
        <v/>
      </c>
      <c r="G1924" s="26">
        <f>IF(AND(UPPER(TRIM(Applications!I1924))="BOOKMARKED",ISNUMBER(Applications!A1924)),Applications!A1924-WEEKDAY(Applications!A1924,3),"")</f>
        <v/>
      </c>
      <c r="H1924" s="26">
        <f>IF(AND(UPPER(TRIM(Applications!I1924))="NOT APPLIED",ISNUMBER(Applications!A1924)),Applications!A1924-WEEKDAY(Applications!A1924,3),"")</f>
        <v/>
      </c>
      <c r="I1924" s="26">
        <f>IF(AND(UPPER(TRIM(Applications!I1924))="REJECTED",ISNUMBER(Applications!M1924)),Applications!M1924-WEEKDAY(Applications!M1924,3),"")</f>
        <v/>
      </c>
      <c r="J1924" s="26">
        <f>IF(AND(UPPER(TRIM(Applications!I1924))="OFFER",ISNUMBER(Applications!M1924)),Applications!M1924-WEEKDAY(Applications!M1924,3),"")</f>
        <v/>
      </c>
      <c r="K1924" s="26">
        <f>IF(TRIM(Applications!J1924)="","",IFERROR(LOOKUP(2,1/ISNUMBER(SEARCH($R$2:$R$25,Applications!J1924)),$S$2:$S$25),""))</f>
        <v/>
      </c>
      <c r="L1924" s="26">
        <f>IF(K1924="","",IF(COUNTIF(K$2:K1924,K1924)=1,COUNTIF(K$2:K$2000,K1924)+(2001-ROW())/100000,""))</f>
        <v/>
      </c>
      <c r="M1924" s="26">
        <f>IF(TRIM(Applications!D1924)="","",TRIM(LEFT(TRIM(Applications!D1924),FIND(",",TRIM(Applications!D1924)&amp;",")-1)))</f>
        <v/>
      </c>
      <c r="N1924" s="26">
        <f>IF(M1924="","",IF(LEN(TRIM(LEFT(TRIM(MID(TRIM(Applications!D1924),FIND(",",TRIM(Applications!D1924)&amp;",")+1,200)),FIND(",",TRIM(MID(TRIM(Applications!D1924),FIND(",",TRIM(Applications!D1924)&amp;",")+1,200))&amp;",")-1)))=2,UPPER(TRIM(LEFT(TRIM(MID(TRIM(Applications!D1924),FIND(",",TRIM(Applications!D1924)&amp;",")+1,200)),FIND(",",TRIM(MID(TRIM(Applications!D1924),FIND(",",TRIM(Applications!D1924)&amp;",")+1,200))&amp;",")-1))),IFERROR(VLOOKUP(LOWER(TRIM(LEFT(TRIM(MID(TRIM(Applications!D1924),FIND(",",TRIM(Applications!D1924)&amp;",")+1,200)),FIND(",",TRIM(MID(TRIM(Applications!D1924),FIND(",",TRIM(Applications!D1924)&amp;",")+1,200))&amp;",")-1))),$U$2:$V$67,2,FALSE),"")))</f>
        <v/>
      </c>
      <c r="O1924" s="26">
        <f>IF(M1924="","",IF(N1924="",M1924,M1924&amp;", "&amp;N1924))</f>
        <v/>
      </c>
      <c r="P1924" s="26">
        <f>IF(O1924="","",IF(COUNTIF(O$2:O1924,O1924)=1,COUNTIF(O$2:O$2000,O1924)+(2001-ROW())/100000,""))</f>
        <v/>
      </c>
    </row>
    <row r="1925">
      <c r="A1925" s="26">
        <f>IF(AND(ISNUMBER(Applications!A1925),ISNUMBER(Applications!M1925),OR(UPPER(TRIM(Applications!I1925))="INTERVIEWING",UPPER(TRIM(Applications!I1925))="REJECTED",UPPER(TRIM(Applications!I1925))="OFFER")),IF(Applications!M1925&gt;=Applications!A1925,Applications!M1925-Applications!A1925,""),"")</f>
        <v/>
      </c>
      <c r="B1925" s="26">
        <f>IF(AND(D1925=1,ISNUMBER(Applications!A1925)),WEEKDAY(Applications!A1925),"")</f>
        <v/>
      </c>
      <c r="C1925" s="27">
        <f>IF(AND(D1925=1,ISNUMBER(Applications!A1925)),Applications!A1925-WEEKDAY(Applications!A1925,3),"")</f>
        <v/>
      </c>
      <c r="D1925" s="26">
        <f>IF(OR(UPPER(TRIM(Applications!I1925))="APPLIED",UPPER(TRIM(Applications!I1925))="INTERVIEWING",UPPER(TRIM(Applications!I1925))="REJECTED",UPPER(TRIM(Applications!I1925))="OFFER"),1,0)</f>
        <v/>
      </c>
      <c r="E1925" s="26">
        <f>IF(AND(ISNUMBER(Applications!M1925),OR(N(Applications!O1925)&gt;0,UPPER(TRIM(Applications!I1925))="INTERVIEWING",UPPER(TRIM(Applications!I1925))="OFFER")),Applications!M1925-WEEKDAY(Applications!M1925,3),"")</f>
        <v/>
      </c>
      <c r="F1925" s="26">
        <f>IF(AND(UPPER(TRIM(Applications!I1925))="SKIPPED",ISNUMBER(Applications!A1925)),Applications!A1925-WEEKDAY(Applications!A1925,3),"")</f>
        <v/>
      </c>
      <c r="G1925" s="26">
        <f>IF(AND(UPPER(TRIM(Applications!I1925))="BOOKMARKED",ISNUMBER(Applications!A1925)),Applications!A1925-WEEKDAY(Applications!A1925,3),"")</f>
        <v/>
      </c>
      <c r="H1925" s="26">
        <f>IF(AND(UPPER(TRIM(Applications!I1925))="NOT APPLIED",ISNUMBER(Applications!A1925)),Applications!A1925-WEEKDAY(Applications!A1925,3),"")</f>
        <v/>
      </c>
      <c r="I1925" s="26">
        <f>IF(AND(UPPER(TRIM(Applications!I1925))="REJECTED",ISNUMBER(Applications!M1925)),Applications!M1925-WEEKDAY(Applications!M1925,3),"")</f>
        <v/>
      </c>
      <c r="J1925" s="26">
        <f>IF(AND(UPPER(TRIM(Applications!I1925))="OFFER",ISNUMBER(Applications!M1925)),Applications!M1925-WEEKDAY(Applications!M1925,3),"")</f>
        <v/>
      </c>
      <c r="K1925" s="26">
        <f>IF(TRIM(Applications!J1925)="","",IFERROR(LOOKUP(2,1/ISNUMBER(SEARCH($R$2:$R$25,Applications!J1925)),$S$2:$S$25),""))</f>
        <v/>
      </c>
      <c r="L1925" s="26">
        <f>IF(K1925="","",IF(COUNTIF(K$2:K1925,K1925)=1,COUNTIF(K$2:K$2000,K1925)+(2001-ROW())/100000,""))</f>
        <v/>
      </c>
      <c r="M1925" s="26">
        <f>IF(TRIM(Applications!D1925)="","",TRIM(LEFT(TRIM(Applications!D1925),FIND(",",TRIM(Applications!D1925)&amp;",")-1)))</f>
        <v/>
      </c>
      <c r="N1925" s="26">
        <f>IF(M1925="","",IF(LEN(TRIM(LEFT(TRIM(MID(TRIM(Applications!D1925),FIND(",",TRIM(Applications!D1925)&amp;",")+1,200)),FIND(",",TRIM(MID(TRIM(Applications!D1925),FIND(",",TRIM(Applications!D1925)&amp;",")+1,200))&amp;",")-1)))=2,UPPER(TRIM(LEFT(TRIM(MID(TRIM(Applications!D1925),FIND(",",TRIM(Applications!D1925)&amp;",")+1,200)),FIND(",",TRIM(MID(TRIM(Applications!D1925),FIND(",",TRIM(Applications!D1925)&amp;",")+1,200))&amp;",")-1))),IFERROR(VLOOKUP(LOWER(TRIM(LEFT(TRIM(MID(TRIM(Applications!D1925),FIND(",",TRIM(Applications!D1925)&amp;",")+1,200)),FIND(",",TRIM(MID(TRIM(Applications!D1925),FIND(",",TRIM(Applications!D1925)&amp;",")+1,200))&amp;",")-1))),$U$2:$V$67,2,FALSE),"")))</f>
        <v/>
      </c>
      <c r="O1925" s="26">
        <f>IF(M1925="","",IF(N1925="",M1925,M1925&amp;", "&amp;N1925))</f>
        <v/>
      </c>
      <c r="P1925" s="26">
        <f>IF(O1925="","",IF(COUNTIF(O$2:O1925,O1925)=1,COUNTIF(O$2:O$2000,O1925)+(2001-ROW())/100000,""))</f>
        <v/>
      </c>
    </row>
    <row r="1926">
      <c r="A1926" s="26">
        <f>IF(AND(ISNUMBER(Applications!A1926),ISNUMBER(Applications!M1926),OR(UPPER(TRIM(Applications!I1926))="INTERVIEWING",UPPER(TRIM(Applications!I1926))="REJECTED",UPPER(TRIM(Applications!I1926))="OFFER")),IF(Applications!M1926&gt;=Applications!A1926,Applications!M1926-Applications!A1926,""),"")</f>
        <v/>
      </c>
      <c r="B1926" s="26">
        <f>IF(AND(D1926=1,ISNUMBER(Applications!A1926)),WEEKDAY(Applications!A1926),"")</f>
        <v/>
      </c>
      <c r="C1926" s="27">
        <f>IF(AND(D1926=1,ISNUMBER(Applications!A1926)),Applications!A1926-WEEKDAY(Applications!A1926,3),"")</f>
        <v/>
      </c>
      <c r="D1926" s="26">
        <f>IF(OR(UPPER(TRIM(Applications!I1926))="APPLIED",UPPER(TRIM(Applications!I1926))="INTERVIEWING",UPPER(TRIM(Applications!I1926))="REJECTED",UPPER(TRIM(Applications!I1926))="OFFER"),1,0)</f>
        <v/>
      </c>
      <c r="E1926" s="26">
        <f>IF(AND(ISNUMBER(Applications!M1926),OR(N(Applications!O1926)&gt;0,UPPER(TRIM(Applications!I1926))="INTERVIEWING",UPPER(TRIM(Applications!I1926))="OFFER")),Applications!M1926-WEEKDAY(Applications!M1926,3),"")</f>
        <v/>
      </c>
      <c r="F1926" s="26">
        <f>IF(AND(UPPER(TRIM(Applications!I1926))="SKIPPED",ISNUMBER(Applications!A1926)),Applications!A1926-WEEKDAY(Applications!A1926,3),"")</f>
        <v/>
      </c>
      <c r="G1926" s="26">
        <f>IF(AND(UPPER(TRIM(Applications!I1926))="BOOKMARKED",ISNUMBER(Applications!A1926)),Applications!A1926-WEEKDAY(Applications!A1926,3),"")</f>
        <v/>
      </c>
      <c r="H1926" s="26">
        <f>IF(AND(UPPER(TRIM(Applications!I1926))="NOT APPLIED",ISNUMBER(Applications!A1926)),Applications!A1926-WEEKDAY(Applications!A1926,3),"")</f>
        <v/>
      </c>
      <c r="I1926" s="26">
        <f>IF(AND(UPPER(TRIM(Applications!I1926))="REJECTED",ISNUMBER(Applications!M1926)),Applications!M1926-WEEKDAY(Applications!M1926,3),"")</f>
        <v/>
      </c>
      <c r="J1926" s="26">
        <f>IF(AND(UPPER(TRIM(Applications!I1926))="OFFER",ISNUMBER(Applications!M1926)),Applications!M1926-WEEKDAY(Applications!M1926,3),"")</f>
        <v/>
      </c>
      <c r="K1926" s="26">
        <f>IF(TRIM(Applications!J1926)="","",IFERROR(LOOKUP(2,1/ISNUMBER(SEARCH($R$2:$R$25,Applications!J1926)),$S$2:$S$25),""))</f>
        <v/>
      </c>
      <c r="L1926" s="26">
        <f>IF(K1926="","",IF(COUNTIF(K$2:K1926,K1926)=1,COUNTIF(K$2:K$2000,K1926)+(2001-ROW())/100000,""))</f>
        <v/>
      </c>
      <c r="M1926" s="26">
        <f>IF(TRIM(Applications!D1926)="","",TRIM(LEFT(TRIM(Applications!D1926),FIND(",",TRIM(Applications!D1926)&amp;",")-1)))</f>
        <v/>
      </c>
      <c r="N1926" s="26">
        <f>IF(M1926="","",IF(LEN(TRIM(LEFT(TRIM(MID(TRIM(Applications!D1926),FIND(",",TRIM(Applications!D1926)&amp;",")+1,200)),FIND(",",TRIM(MID(TRIM(Applications!D1926),FIND(",",TRIM(Applications!D1926)&amp;",")+1,200))&amp;",")-1)))=2,UPPER(TRIM(LEFT(TRIM(MID(TRIM(Applications!D1926),FIND(",",TRIM(Applications!D1926)&amp;",")+1,200)),FIND(",",TRIM(MID(TRIM(Applications!D1926),FIND(",",TRIM(Applications!D1926)&amp;",")+1,200))&amp;",")-1))),IFERROR(VLOOKUP(LOWER(TRIM(LEFT(TRIM(MID(TRIM(Applications!D1926),FIND(",",TRIM(Applications!D1926)&amp;",")+1,200)),FIND(",",TRIM(MID(TRIM(Applications!D1926),FIND(",",TRIM(Applications!D1926)&amp;",")+1,200))&amp;",")-1))),$U$2:$V$67,2,FALSE),"")))</f>
        <v/>
      </c>
      <c r="O1926" s="26">
        <f>IF(M1926="","",IF(N1926="",M1926,M1926&amp;", "&amp;N1926))</f>
        <v/>
      </c>
      <c r="P1926" s="26">
        <f>IF(O1926="","",IF(COUNTIF(O$2:O1926,O1926)=1,COUNTIF(O$2:O$2000,O1926)+(2001-ROW())/100000,""))</f>
        <v/>
      </c>
    </row>
    <row r="1927">
      <c r="A1927" s="26">
        <f>IF(AND(ISNUMBER(Applications!A1927),ISNUMBER(Applications!M1927),OR(UPPER(TRIM(Applications!I1927))="INTERVIEWING",UPPER(TRIM(Applications!I1927))="REJECTED",UPPER(TRIM(Applications!I1927))="OFFER")),IF(Applications!M1927&gt;=Applications!A1927,Applications!M1927-Applications!A1927,""),"")</f>
        <v/>
      </c>
      <c r="B1927" s="26">
        <f>IF(AND(D1927=1,ISNUMBER(Applications!A1927)),WEEKDAY(Applications!A1927),"")</f>
        <v/>
      </c>
      <c r="C1927" s="27">
        <f>IF(AND(D1927=1,ISNUMBER(Applications!A1927)),Applications!A1927-WEEKDAY(Applications!A1927,3),"")</f>
        <v/>
      </c>
      <c r="D1927" s="26">
        <f>IF(OR(UPPER(TRIM(Applications!I1927))="APPLIED",UPPER(TRIM(Applications!I1927))="INTERVIEWING",UPPER(TRIM(Applications!I1927))="REJECTED",UPPER(TRIM(Applications!I1927))="OFFER"),1,0)</f>
        <v/>
      </c>
      <c r="E1927" s="26">
        <f>IF(AND(ISNUMBER(Applications!M1927),OR(N(Applications!O1927)&gt;0,UPPER(TRIM(Applications!I1927))="INTERVIEWING",UPPER(TRIM(Applications!I1927))="OFFER")),Applications!M1927-WEEKDAY(Applications!M1927,3),"")</f>
        <v/>
      </c>
      <c r="F1927" s="26">
        <f>IF(AND(UPPER(TRIM(Applications!I1927))="SKIPPED",ISNUMBER(Applications!A1927)),Applications!A1927-WEEKDAY(Applications!A1927,3),"")</f>
        <v/>
      </c>
      <c r="G1927" s="26">
        <f>IF(AND(UPPER(TRIM(Applications!I1927))="BOOKMARKED",ISNUMBER(Applications!A1927)),Applications!A1927-WEEKDAY(Applications!A1927,3),"")</f>
        <v/>
      </c>
      <c r="H1927" s="26">
        <f>IF(AND(UPPER(TRIM(Applications!I1927))="NOT APPLIED",ISNUMBER(Applications!A1927)),Applications!A1927-WEEKDAY(Applications!A1927,3),"")</f>
        <v/>
      </c>
      <c r="I1927" s="26">
        <f>IF(AND(UPPER(TRIM(Applications!I1927))="REJECTED",ISNUMBER(Applications!M1927)),Applications!M1927-WEEKDAY(Applications!M1927,3),"")</f>
        <v/>
      </c>
      <c r="J1927" s="26">
        <f>IF(AND(UPPER(TRIM(Applications!I1927))="OFFER",ISNUMBER(Applications!M1927)),Applications!M1927-WEEKDAY(Applications!M1927,3),"")</f>
        <v/>
      </c>
      <c r="K1927" s="26">
        <f>IF(TRIM(Applications!J1927)="","",IFERROR(LOOKUP(2,1/ISNUMBER(SEARCH($R$2:$R$25,Applications!J1927)),$S$2:$S$25),""))</f>
        <v/>
      </c>
      <c r="L1927" s="26">
        <f>IF(K1927="","",IF(COUNTIF(K$2:K1927,K1927)=1,COUNTIF(K$2:K$2000,K1927)+(2001-ROW())/100000,""))</f>
        <v/>
      </c>
      <c r="M1927" s="26">
        <f>IF(TRIM(Applications!D1927)="","",TRIM(LEFT(TRIM(Applications!D1927),FIND(",",TRIM(Applications!D1927)&amp;",")-1)))</f>
        <v/>
      </c>
      <c r="N1927" s="26">
        <f>IF(M1927="","",IF(LEN(TRIM(LEFT(TRIM(MID(TRIM(Applications!D1927),FIND(",",TRIM(Applications!D1927)&amp;",")+1,200)),FIND(",",TRIM(MID(TRIM(Applications!D1927),FIND(",",TRIM(Applications!D1927)&amp;",")+1,200))&amp;",")-1)))=2,UPPER(TRIM(LEFT(TRIM(MID(TRIM(Applications!D1927),FIND(",",TRIM(Applications!D1927)&amp;",")+1,200)),FIND(",",TRIM(MID(TRIM(Applications!D1927),FIND(",",TRIM(Applications!D1927)&amp;",")+1,200))&amp;",")-1))),IFERROR(VLOOKUP(LOWER(TRIM(LEFT(TRIM(MID(TRIM(Applications!D1927),FIND(",",TRIM(Applications!D1927)&amp;",")+1,200)),FIND(",",TRIM(MID(TRIM(Applications!D1927),FIND(",",TRIM(Applications!D1927)&amp;",")+1,200))&amp;",")-1))),$U$2:$V$67,2,FALSE),"")))</f>
        <v/>
      </c>
      <c r="O1927" s="26">
        <f>IF(M1927="","",IF(N1927="",M1927,M1927&amp;", "&amp;N1927))</f>
        <v/>
      </c>
      <c r="P1927" s="26">
        <f>IF(O1927="","",IF(COUNTIF(O$2:O1927,O1927)=1,COUNTIF(O$2:O$2000,O1927)+(2001-ROW())/100000,""))</f>
        <v/>
      </c>
    </row>
    <row r="1928">
      <c r="A1928" s="26">
        <f>IF(AND(ISNUMBER(Applications!A1928),ISNUMBER(Applications!M1928),OR(UPPER(TRIM(Applications!I1928))="INTERVIEWING",UPPER(TRIM(Applications!I1928))="REJECTED",UPPER(TRIM(Applications!I1928))="OFFER")),IF(Applications!M1928&gt;=Applications!A1928,Applications!M1928-Applications!A1928,""),"")</f>
        <v/>
      </c>
      <c r="B1928" s="26">
        <f>IF(AND(D1928=1,ISNUMBER(Applications!A1928)),WEEKDAY(Applications!A1928),"")</f>
        <v/>
      </c>
      <c r="C1928" s="27">
        <f>IF(AND(D1928=1,ISNUMBER(Applications!A1928)),Applications!A1928-WEEKDAY(Applications!A1928,3),"")</f>
        <v/>
      </c>
      <c r="D1928" s="26">
        <f>IF(OR(UPPER(TRIM(Applications!I1928))="APPLIED",UPPER(TRIM(Applications!I1928))="INTERVIEWING",UPPER(TRIM(Applications!I1928))="REJECTED",UPPER(TRIM(Applications!I1928))="OFFER"),1,0)</f>
        <v/>
      </c>
      <c r="E1928" s="26">
        <f>IF(AND(ISNUMBER(Applications!M1928),OR(N(Applications!O1928)&gt;0,UPPER(TRIM(Applications!I1928))="INTERVIEWING",UPPER(TRIM(Applications!I1928))="OFFER")),Applications!M1928-WEEKDAY(Applications!M1928,3),"")</f>
        <v/>
      </c>
      <c r="F1928" s="26">
        <f>IF(AND(UPPER(TRIM(Applications!I1928))="SKIPPED",ISNUMBER(Applications!A1928)),Applications!A1928-WEEKDAY(Applications!A1928,3),"")</f>
        <v/>
      </c>
      <c r="G1928" s="26">
        <f>IF(AND(UPPER(TRIM(Applications!I1928))="BOOKMARKED",ISNUMBER(Applications!A1928)),Applications!A1928-WEEKDAY(Applications!A1928,3),"")</f>
        <v/>
      </c>
      <c r="H1928" s="26">
        <f>IF(AND(UPPER(TRIM(Applications!I1928))="NOT APPLIED",ISNUMBER(Applications!A1928)),Applications!A1928-WEEKDAY(Applications!A1928,3),"")</f>
        <v/>
      </c>
      <c r="I1928" s="26">
        <f>IF(AND(UPPER(TRIM(Applications!I1928))="REJECTED",ISNUMBER(Applications!M1928)),Applications!M1928-WEEKDAY(Applications!M1928,3),"")</f>
        <v/>
      </c>
      <c r="J1928" s="26">
        <f>IF(AND(UPPER(TRIM(Applications!I1928))="OFFER",ISNUMBER(Applications!M1928)),Applications!M1928-WEEKDAY(Applications!M1928,3),"")</f>
        <v/>
      </c>
      <c r="K1928" s="26">
        <f>IF(TRIM(Applications!J1928)="","",IFERROR(LOOKUP(2,1/ISNUMBER(SEARCH($R$2:$R$25,Applications!J1928)),$S$2:$S$25),""))</f>
        <v/>
      </c>
      <c r="L1928" s="26">
        <f>IF(K1928="","",IF(COUNTIF(K$2:K1928,K1928)=1,COUNTIF(K$2:K$2000,K1928)+(2001-ROW())/100000,""))</f>
        <v/>
      </c>
      <c r="M1928" s="26">
        <f>IF(TRIM(Applications!D1928)="","",TRIM(LEFT(TRIM(Applications!D1928),FIND(",",TRIM(Applications!D1928)&amp;",")-1)))</f>
        <v/>
      </c>
      <c r="N1928" s="26">
        <f>IF(M1928="","",IF(LEN(TRIM(LEFT(TRIM(MID(TRIM(Applications!D1928),FIND(",",TRIM(Applications!D1928)&amp;",")+1,200)),FIND(",",TRIM(MID(TRIM(Applications!D1928),FIND(",",TRIM(Applications!D1928)&amp;",")+1,200))&amp;",")-1)))=2,UPPER(TRIM(LEFT(TRIM(MID(TRIM(Applications!D1928),FIND(",",TRIM(Applications!D1928)&amp;",")+1,200)),FIND(",",TRIM(MID(TRIM(Applications!D1928),FIND(",",TRIM(Applications!D1928)&amp;",")+1,200))&amp;",")-1))),IFERROR(VLOOKUP(LOWER(TRIM(LEFT(TRIM(MID(TRIM(Applications!D1928),FIND(",",TRIM(Applications!D1928)&amp;",")+1,200)),FIND(",",TRIM(MID(TRIM(Applications!D1928),FIND(",",TRIM(Applications!D1928)&amp;",")+1,200))&amp;",")-1))),$U$2:$V$67,2,FALSE),"")))</f>
        <v/>
      </c>
      <c r="O1928" s="26">
        <f>IF(M1928="","",IF(N1928="",M1928,M1928&amp;", "&amp;N1928))</f>
        <v/>
      </c>
      <c r="P1928" s="26">
        <f>IF(O1928="","",IF(COUNTIF(O$2:O1928,O1928)=1,COUNTIF(O$2:O$2000,O1928)+(2001-ROW())/100000,""))</f>
        <v/>
      </c>
    </row>
    <row r="1929">
      <c r="A1929" s="26">
        <f>IF(AND(ISNUMBER(Applications!A1929),ISNUMBER(Applications!M1929),OR(UPPER(TRIM(Applications!I1929))="INTERVIEWING",UPPER(TRIM(Applications!I1929))="REJECTED",UPPER(TRIM(Applications!I1929))="OFFER")),IF(Applications!M1929&gt;=Applications!A1929,Applications!M1929-Applications!A1929,""),"")</f>
        <v/>
      </c>
      <c r="B1929" s="26">
        <f>IF(AND(D1929=1,ISNUMBER(Applications!A1929)),WEEKDAY(Applications!A1929),"")</f>
        <v/>
      </c>
      <c r="C1929" s="27">
        <f>IF(AND(D1929=1,ISNUMBER(Applications!A1929)),Applications!A1929-WEEKDAY(Applications!A1929,3),"")</f>
        <v/>
      </c>
      <c r="D1929" s="26">
        <f>IF(OR(UPPER(TRIM(Applications!I1929))="APPLIED",UPPER(TRIM(Applications!I1929))="INTERVIEWING",UPPER(TRIM(Applications!I1929))="REJECTED",UPPER(TRIM(Applications!I1929))="OFFER"),1,0)</f>
        <v/>
      </c>
      <c r="E1929" s="26">
        <f>IF(AND(ISNUMBER(Applications!M1929),OR(N(Applications!O1929)&gt;0,UPPER(TRIM(Applications!I1929))="INTERVIEWING",UPPER(TRIM(Applications!I1929))="OFFER")),Applications!M1929-WEEKDAY(Applications!M1929,3),"")</f>
        <v/>
      </c>
      <c r="F1929" s="26">
        <f>IF(AND(UPPER(TRIM(Applications!I1929))="SKIPPED",ISNUMBER(Applications!A1929)),Applications!A1929-WEEKDAY(Applications!A1929,3),"")</f>
        <v/>
      </c>
      <c r="G1929" s="26">
        <f>IF(AND(UPPER(TRIM(Applications!I1929))="BOOKMARKED",ISNUMBER(Applications!A1929)),Applications!A1929-WEEKDAY(Applications!A1929,3),"")</f>
        <v/>
      </c>
      <c r="H1929" s="26">
        <f>IF(AND(UPPER(TRIM(Applications!I1929))="NOT APPLIED",ISNUMBER(Applications!A1929)),Applications!A1929-WEEKDAY(Applications!A1929,3),"")</f>
        <v/>
      </c>
      <c r="I1929" s="26">
        <f>IF(AND(UPPER(TRIM(Applications!I1929))="REJECTED",ISNUMBER(Applications!M1929)),Applications!M1929-WEEKDAY(Applications!M1929,3),"")</f>
        <v/>
      </c>
      <c r="J1929" s="26">
        <f>IF(AND(UPPER(TRIM(Applications!I1929))="OFFER",ISNUMBER(Applications!M1929)),Applications!M1929-WEEKDAY(Applications!M1929,3),"")</f>
        <v/>
      </c>
      <c r="K1929" s="26">
        <f>IF(TRIM(Applications!J1929)="","",IFERROR(LOOKUP(2,1/ISNUMBER(SEARCH($R$2:$R$25,Applications!J1929)),$S$2:$S$25),""))</f>
        <v/>
      </c>
      <c r="L1929" s="26">
        <f>IF(K1929="","",IF(COUNTIF(K$2:K1929,K1929)=1,COUNTIF(K$2:K$2000,K1929)+(2001-ROW())/100000,""))</f>
        <v/>
      </c>
      <c r="M1929" s="26">
        <f>IF(TRIM(Applications!D1929)="","",TRIM(LEFT(TRIM(Applications!D1929),FIND(",",TRIM(Applications!D1929)&amp;",")-1)))</f>
        <v/>
      </c>
      <c r="N1929" s="26">
        <f>IF(M1929="","",IF(LEN(TRIM(LEFT(TRIM(MID(TRIM(Applications!D1929),FIND(",",TRIM(Applications!D1929)&amp;",")+1,200)),FIND(",",TRIM(MID(TRIM(Applications!D1929),FIND(",",TRIM(Applications!D1929)&amp;",")+1,200))&amp;",")-1)))=2,UPPER(TRIM(LEFT(TRIM(MID(TRIM(Applications!D1929),FIND(",",TRIM(Applications!D1929)&amp;",")+1,200)),FIND(",",TRIM(MID(TRIM(Applications!D1929),FIND(",",TRIM(Applications!D1929)&amp;",")+1,200))&amp;",")-1))),IFERROR(VLOOKUP(LOWER(TRIM(LEFT(TRIM(MID(TRIM(Applications!D1929),FIND(",",TRIM(Applications!D1929)&amp;",")+1,200)),FIND(",",TRIM(MID(TRIM(Applications!D1929),FIND(",",TRIM(Applications!D1929)&amp;",")+1,200))&amp;",")-1))),$U$2:$V$67,2,FALSE),"")))</f>
        <v/>
      </c>
      <c r="O1929" s="26">
        <f>IF(M1929="","",IF(N1929="",M1929,M1929&amp;", "&amp;N1929))</f>
        <v/>
      </c>
      <c r="P1929" s="26">
        <f>IF(O1929="","",IF(COUNTIF(O$2:O1929,O1929)=1,COUNTIF(O$2:O$2000,O1929)+(2001-ROW())/100000,""))</f>
        <v/>
      </c>
    </row>
    <row r="1930">
      <c r="A1930" s="26">
        <f>IF(AND(ISNUMBER(Applications!A1930),ISNUMBER(Applications!M1930),OR(UPPER(TRIM(Applications!I1930))="INTERVIEWING",UPPER(TRIM(Applications!I1930))="REJECTED",UPPER(TRIM(Applications!I1930))="OFFER")),IF(Applications!M1930&gt;=Applications!A1930,Applications!M1930-Applications!A1930,""),"")</f>
        <v/>
      </c>
      <c r="B1930" s="26">
        <f>IF(AND(D1930=1,ISNUMBER(Applications!A1930)),WEEKDAY(Applications!A1930),"")</f>
        <v/>
      </c>
      <c r="C1930" s="27">
        <f>IF(AND(D1930=1,ISNUMBER(Applications!A1930)),Applications!A1930-WEEKDAY(Applications!A1930,3),"")</f>
        <v/>
      </c>
      <c r="D1930" s="26">
        <f>IF(OR(UPPER(TRIM(Applications!I1930))="APPLIED",UPPER(TRIM(Applications!I1930))="INTERVIEWING",UPPER(TRIM(Applications!I1930))="REJECTED",UPPER(TRIM(Applications!I1930))="OFFER"),1,0)</f>
        <v/>
      </c>
      <c r="E1930" s="26">
        <f>IF(AND(ISNUMBER(Applications!M1930),OR(N(Applications!O1930)&gt;0,UPPER(TRIM(Applications!I1930))="INTERVIEWING",UPPER(TRIM(Applications!I1930))="OFFER")),Applications!M1930-WEEKDAY(Applications!M1930,3),"")</f>
        <v/>
      </c>
      <c r="F1930" s="26">
        <f>IF(AND(UPPER(TRIM(Applications!I1930))="SKIPPED",ISNUMBER(Applications!A1930)),Applications!A1930-WEEKDAY(Applications!A1930,3),"")</f>
        <v/>
      </c>
      <c r="G1930" s="26">
        <f>IF(AND(UPPER(TRIM(Applications!I1930))="BOOKMARKED",ISNUMBER(Applications!A1930)),Applications!A1930-WEEKDAY(Applications!A1930,3),"")</f>
        <v/>
      </c>
      <c r="H1930" s="26">
        <f>IF(AND(UPPER(TRIM(Applications!I1930))="NOT APPLIED",ISNUMBER(Applications!A1930)),Applications!A1930-WEEKDAY(Applications!A1930,3),"")</f>
        <v/>
      </c>
      <c r="I1930" s="26">
        <f>IF(AND(UPPER(TRIM(Applications!I1930))="REJECTED",ISNUMBER(Applications!M1930)),Applications!M1930-WEEKDAY(Applications!M1930,3),"")</f>
        <v/>
      </c>
      <c r="J1930" s="26">
        <f>IF(AND(UPPER(TRIM(Applications!I1930))="OFFER",ISNUMBER(Applications!M1930)),Applications!M1930-WEEKDAY(Applications!M1930,3),"")</f>
        <v/>
      </c>
      <c r="K1930" s="26">
        <f>IF(TRIM(Applications!J1930)="","",IFERROR(LOOKUP(2,1/ISNUMBER(SEARCH($R$2:$R$25,Applications!J1930)),$S$2:$S$25),""))</f>
        <v/>
      </c>
      <c r="L1930" s="26">
        <f>IF(K1930="","",IF(COUNTIF(K$2:K1930,K1930)=1,COUNTIF(K$2:K$2000,K1930)+(2001-ROW())/100000,""))</f>
        <v/>
      </c>
      <c r="M1930" s="26">
        <f>IF(TRIM(Applications!D1930)="","",TRIM(LEFT(TRIM(Applications!D1930),FIND(",",TRIM(Applications!D1930)&amp;",")-1)))</f>
        <v/>
      </c>
      <c r="N1930" s="26">
        <f>IF(M1930="","",IF(LEN(TRIM(LEFT(TRIM(MID(TRIM(Applications!D1930),FIND(",",TRIM(Applications!D1930)&amp;",")+1,200)),FIND(",",TRIM(MID(TRIM(Applications!D1930),FIND(",",TRIM(Applications!D1930)&amp;",")+1,200))&amp;",")-1)))=2,UPPER(TRIM(LEFT(TRIM(MID(TRIM(Applications!D1930),FIND(",",TRIM(Applications!D1930)&amp;",")+1,200)),FIND(",",TRIM(MID(TRIM(Applications!D1930),FIND(",",TRIM(Applications!D1930)&amp;",")+1,200))&amp;",")-1))),IFERROR(VLOOKUP(LOWER(TRIM(LEFT(TRIM(MID(TRIM(Applications!D1930),FIND(",",TRIM(Applications!D1930)&amp;",")+1,200)),FIND(",",TRIM(MID(TRIM(Applications!D1930),FIND(",",TRIM(Applications!D1930)&amp;",")+1,200))&amp;",")-1))),$U$2:$V$67,2,FALSE),"")))</f>
        <v/>
      </c>
      <c r="O1930" s="26">
        <f>IF(M1930="","",IF(N1930="",M1930,M1930&amp;", "&amp;N1930))</f>
        <v/>
      </c>
      <c r="P1930" s="26">
        <f>IF(O1930="","",IF(COUNTIF(O$2:O1930,O1930)=1,COUNTIF(O$2:O$2000,O1930)+(2001-ROW())/100000,""))</f>
        <v/>
      </c>
    </row>
    <row r="1931">
      <c r="A1931" s="26">
        <f>IF(AND(ISNUMBER(Applications!A1931),ISNUMBER(Applications!M1931),OR(UPPER(TRIM(Applications!I1931))="INTERVIEWING",UPPER(TRIM(Applications!I1931))="REJECTED",UPPER(TRIM(Applications!I1931))="OFFER")),IF(Applications!M1931&gt;=Applications!A1931,Applications!M1931-Applications!A1931,""),"")</f>
        <v/>
      </c>
      <c r="B1931" s="26">
        <f>IF(AND(D1931=1,ISNUMBER(Applications!A1931)),WEEKDAY(Applications!A1931),"")</f>
        <v/>
      </c>
      <c r="C1931" s="27">
        <f>IF(AND(D1931=1,ISNUMBER(Applications!A1931)),Applications!A1931-WEEKDAY(Applications!A1931,3),"")</f>
        <v/>
      </c>
      <c r="D1931" s="26">
        <f>IF(OR(UPPER(TRIM(Applications!I1931))="APPLIED",UPPER(TRIM(Applications!I1931))="INTERVIEWING",UPPER(TRIM(Applications!I1931))="REJECTED",UPPER(TRIM(Applications!I1931))="OFFER"),1,0)</f>
        <v/>
      </c>
      <c r="E1931" s="26">
        <f>IF(AND(ISNUMBER(Applications!M1931),OR(N(Applications!O1931)&gt;0,UPPER(TRIM(Applications!I1931))="INTERVIEWING",UPPER(TRIM(Applications!I1931))="OFFER")),Applications!M1931-WEEKDAY(Applications!M1931,3),"")</f>
        <v/>
      </c>
      <c r="F1931" s="26">
        <f>IF(AND(UPPER(TRIM(Applications!I1931))="SKIPPED",ISNUMBER(Applications!A1931)),Applications!A1931-WEEKDAY(Applications!A1931,3),"")</f>
        <v/>
      </c>
      <c r="G1931" s="26">
        <f>IF(AND(UPPER(TRIM(Applications!I1931))="BOOKMARKED",ISNUMBER(Applications!A1931)),Applications!A1931-WEEKDAY(Applications!A1931,3),"")</f>
        <v/>
      </c>
      <c r="H1931" s="26">
        <f>IF(AND(UPPER(TRIM(Applications!I1931))="NOT APPLIED",ISNUMBER(Applications!A1931)),Applications!A1931-WEEKDAY(Applications!A1931,3),"")</f>
        <v/>
      </c>
      <c r="I1931" s="26">
        <f>IF(AND(UPPER(TRIM(Applications!I1931))="REJECTED",ISNUMBER(Applications!M1931)),Applications!M1931-WEEKDAY(Applications!M1931,3),"")</f>
        <v/>
      </c>
      <c r="J1931" s="26">
        <f>IF(AND(UPPER(TRIM(Applications!I1931))="OFFER",ISNUMBER(Applications!M1931)),Applications!M1931-WEEKDAY(Applications!M1931,3),"")</f>
        <v/>
      </c>
      <c r="K1931" s="26">
        <f>IF(TRIM(Applications!J1931)="","",IFERROR(LOOKUP(2,1/ISNUMBER(SEARCH($R$2:$R$25,Applications!J1931)),$S$2:$S$25),""))</f>
        <v/>
      </c>
      <c r="L1931" s="26">
        <f>IF(K1931="","",IF(COUNTIF(K$2:K1931,K1931)=1,COUNTIF(K$2:K$2000,K1931)+(2001-ROW())/100000,""))</f>
        <v/>
      </c>
      <c r="M1931" s="26">
        <f>IF(TRIM(Applications!D1931)="","",TRIM(LEFT(TRIM(Applications!D1931),FIND(",",TRIM(Applications!D1931)&amp;",")-1)))</f>
        <v/>
      </c>
      <c r="N1931" s="26">
        <f>IF(M1931="","",IF(LEN(TRIM(LEFT(TRIM(MID(TRIM(Applications!D1931),FIND(",",TRIM(Applications!D1931)&amp;",")+1,200)),FIND(",",TRIM(MID(TRIM(Applications!D1931),FIND(",",TRIM(Applications!D1931)&amp;",")+1,200))&amp;",")-1)))=2,UPPER(TRIM(LEFT(TRIM(MID(TRIM(Applications!D1931),FIND(",",TRIM(Applications!D1931)&amp;",")+1,200)),FIND(",",TRIM(MID(TRIM(Applications!D1931),FIND(",",TRIM(Applications!D1931)&amp;",")+1,200))&amp;",")-1))),IFERROR(VLOOKUP(LOWER(TRIM(LEFT(TRIM(MID(TRIM(Applications!D1931),FIND(",",TRIM(Applications!D1931)&amp;",")+1,200)),FIND(",",TRIM(MID(TRIM(Applications!D1931),FIND(",",TRIM(Applications!D1931)&amp;",")+1,200))&amp;",")-1))),$U$2:$V$67,2,FALSE),"")))</f>
        <v/>
      </c>
      <c r="O1931" s="26">
        <f>IF(M1931="","",IF(N1931="",M1931,M1931&amp;", "&amp;N1931))</f>
        <v/>
      </c>
      <c r="P1931" s="26">
        <f>IF(O1931="","",IF(COUNTIF(O$2:O1931,O1931)=1,COUNTIF(O$2:O$2000,O1931)+(2001-ROW())/100000,""))</f>
        <v/>
      </c>
    </row>
    <row r="1932">
      <c r="A1932" s="26">
        <f>IF(AND(ISNUMBER(Applications!A1932),ISNUMBER(Applications!M1932),OR(UPPER(TRIM(Applications!I1932))="INTERVIEWING",UPPER(TRIM(Applications!I1932))="REJECTED",UPPER(TRIM(Applications!I1932))="OFFER")),IF(Applications!M1932&gt;=Applications!A1932,Applications!M1932-Applications!A1932,""),"")</f>
        <v/>
      </c>
      <c r="B1932" s="26">
        <f>IF(AND(D1932=1,ISNUMBER(Applications!A1932)),WEEKDAY(Applications!A1932),"")</f>
        <v/>
      </c>
      <c r="C1932" s="27">
        <f>IF(AND(D1932=1,ISNUMBER(Applications!A1932)),Applications!A1932-WEEKDAY(Applications!A1932,3),"")</f>
        <v/>
      </c>
      <c r="D1932" s="26">
        <f>IF(OR(UPPER(TRIM(Applications!I1932))="APPLIED",UPPER(TRIM(Applications!I1932))="INTERVIEWING",UPPER(TRIM(Applications!I1932))="REJECTED",UPPER(TRIM(Applications!I1932))="OFFER"),1,0)</f>
        <v/>
      </c>
      <c r="E1932" s="26">
        <f>IF(AND(ISNUMBER(Applications!M1932),OR(N(Applications!O1932)&gt;0,UPPER(TRIM(Applications!I1932))="INTERVIEWING",UPPER(TRIM(Applications!I1932))="OFFER")),Applications!M1932-WEEKDAY(Applications!M1932,3),"")</f>
        <v/>
      </c>
      <c r="F1932" s="26">
        <f>IF(AND(UPPER(TRIM(Applications!I1932))="SKIPPED",ISNUMBER(Applications!A1932)),Applications!A1932-WEEKDAY(Applications!A1932,3),"")</f>
        <v/>
      </c>
      <c r="G1932" s="26">
        <f>IF(AND(UPPER(TRIM(Applications!I1932))="BOOKMARKED",ISNUMBER(Applications!A1932)),Applications!A1932-WEEKDAY(Applications!A1932,3),"")</f>
        <v/>
      </c>
      <c r="H1932" s="26">
        <f>IF(AND(UPPER(TRIM(Applications!I1932))="NOT APPLIED",ISNUMBER(Applications!A1932)),Applications!A1932-WEEKDAY(Applications!A1932,3),"")</f>
        <v/>
      </c>
      <c r="I1932" s="26">
        <f>IF(AND(UPPER(TRIM(Applications!I1932))="REJECTED",ISNUMBER(Applications!M1932)),Applications!M1932-WEEKDAY(Applications!M1932,3),"")</f>
        <v/>
      </c>
      <c r="J1932" s="26">
        <f>IF(AND(UPPER(TRIM(Applications!I1932))="OFFER",ISNUMBER(Applications!M1932)),Applications!M1932-WEEKDAY(Applications!M1932,3),"")</f>
        <v/>
      </c>
      <c r="K1932" s="26">
        <f>IF(TRIM(Applications!J1932)="","",IFERROR(LOOKUP(2,1/ISNUMBER(SEARCH($R$2:$R$25,Applications!J1932)),$S$2:$S$25),""))</f>
        <v/>
      </c>
      <c r="L1932" s="26">
        <f>IF(K1932="","",IF(COUNTIF(K$2:K1932,K1932)=1,COUNTIF(K$2:K$2000,K1932)+(2001-ROW())/100000,""))</f>
        <v/>
      </c>
      <c r="M1932" s="26">
        <f>IF(TRIM(Applications!D1932)="","",TRIM(LEFT(TRIM(Applications!D1932),FIND(",",TRIM(Applications!D1932)&amp;",")-1)))</f>
        <v/>
      </c>
      <c r="N1932" s="26">
        <f>IF(M1932="","",IF(LEN(TRIM(LEFT(TRIM(MID(TRIM(Applications!D1932),FIND(",",TRIM(Applications!D1932)&amp;",")+1,200)),FIND(",",TRIM(MID(TRIM(Applications!D1932),FIND(",",TRIM(Applications!D1932)&amp;",")+1,200))&amp;",")-1)))=2,UPPER(TRIM(LEFT(TRIM(MID(TRIM(Applications!D1932),FIND(",",TRIM(Applications!D1932)&amp;",")+1,200)),FIND(",",TRIM(MID(TRIM(Applications!D1932),FIND(",",TRIM(Applications!D1932)&amp;",")+1,200))&amp;",")-1))),IFERROR(VLOOKUP(LOWER(TRIM(LEFT(TRIM(MID(TRIM(Applications!D1932),FIND(",",TRIM(Applications!D1932)&amp;",")+1,200)),FIND(",",TRIM(MID(TRIM(Applications!D1932),FIND(",",TRIM(Applications!D1932)&amp;",")+1,200))&amp;",")-1))),$U$2:$V$67,2,FALSE),"")))</f>
        <v/>
      </c>
      <c r="O1932" s="26">
        <f>IF(M1932="","",IF(N1932="",M1932,M1932&amp;", "&amp;N1932))</f>
        <v/>
      </c>
      <c r="P1932" s="26">
        <f>IF(O1932="","",IF(COUNTIF(O$2:O1932,O1932)=1,COUNTIF(O$2:O$2000,O1932)+(2001-ROW())/100000,""))</f>
        <v/>
      </c>
    </row>
    <row r="1933">
      <c r="A1933" s="26">
        <f>IF(AND(ISNUMBER(Applications!A1933),ISNUMBER(Applications!M1933),OR(UPPER(TRIM(Applications!I1933))="INTERVIEWING",UPPER(TRIM(Applications!I1933))="REJECTED",UPPER(TRIM(Applications!I1933))="OFFER")),IF(Applications!M1933&gt;=Applications!A1933,Applications!M1933-Applications!A1933,""),"")</f>
        <v/>
      </c>
      <c r="B1933" s="26">
        <f>IF(AND(D1933=1,ISNUMBER(Applications!A1933)),WEEKDAY(Applications!A1933),"")</f>
        <v/>
      </c>
      <c r="C1933" s="27">
        <f>IF(AND(D1933=1,ISNUMBER(Applications!A1933)),Applications!A1933-WEEKDAY(Applications!A1933,3),"")</f>
        <v/>
      </c>
      <c r="D1933" s="26">
        <f>IF(OR(UPPER(TRIM(Applications!I1933))="APPLIED",UPPER(TRIM(Applications!I1933))="INTERVIEWING",UPPER(TRIM(Applications!I1933))="REJECTED",UPPER(TRIM(Applications!I1933))="OFFER"),1,0)</f>
        <v/>
      </c>
      <c r="E1933" s="26">
        <f>IF(AND(ISNUMBER(Applications!M1933),OR(N(Applications!O1933)&gt;0,UPPER(TRIM(Applications!I1933))="INTERVIEWING",UPPER(TRIM(Applications!I1933))="OFFER")),Applications!M1933-WEEKDAY(Applications!M1933,3),"")</f>
        <v/>
      </c>
      <c r="F1933" s="26">
        <f>IF(AND(UPPER(TRIM(Applications!I1933))="SKIPPED",ISNUMBER(Applications!A1933)),Applications!A1933-WEEKDAY(Applications!A1933,3),"")</f>
        <v/>
      </c>
      <c r="G1933" s="26">
        <f>IF(AND(UPPER(TRIM(Applications!I1933))="BOOKMARKED",ISNUMBER(Applications!A1933)),Applications!A1933-WEEKDAY(Applications!A1933,3),"")</f>
        <v/>
      </c>
      <c r="H1933" s="26">
        <f>IF(AND(UPPER(TRIM(Applications!I1933))="NOT APPLIED",ISNUMBER(Applications!A1933)),Applications!A1933-WEEKDAY(Applications!A1933,3),"")</f>
        <v/>
      </c>
      <c r="I1933" s="26">
        <f>IF(AND(UPPER(TRIM(Applications!I1933))="REJECTED",ISNUMBER(Applications!M1933)),Applications!M1933-WEEKDAY(Applications!M1933,3),"")</f>
        <v/>
      </c>
      <c r="J1933" s="26">
        <f>IF(AND(UPPER(TRIM(Applications!I1933))="OFFER",ISNUMBER(Applications!M1933)),Applications!M1933-WEEKDAY(Applications!M1933,3),"")</f>
        <v/>
      </c>
      <c r="K1933" s="26">
        <f>IF(TRIM(Applications!J1933)="","",IFERROR(LOOKUP(2,1/ISNUMBER(SEARCH($R$2:$R$25,Applications!J1933)),$S$2:$S$25),""))</f>
        <v/>
      </c>
      <c r="L1933" s="26">
        <f>IF(K1933="","",IF(COUNTIF(K$2:K1933,K1933)=1,COUNTIF(K$2:K$2000,K1933)+(2001-ROW())/100000,""))</f>
        <v/>
      </c>
      <c r="M1933" s="26">
        <f>IF(TRIM(Applications!D1933)="","",TRIM(LEFT(TRIM(Applications!D1933),FIND(",",TRIM(Applications!D1933)&amp;",")-1)))</f>
        <v/>
      </c>
      <c r="N1933" s="26">
        <f>IF(M1933="","",IF(LEN(TRIM(LEFT(TRIM(MID(TRIM(Applications!D1933),FIND(",",TRIM(Applications!D1933)&amp;",")+1,200)),FIND(",",TRIM(MID(TRIM(Applications!D1933),FIND(",",TRIM(Applications!D1933)&amp;",")+1,200))&amp;",")-1)))=2,UPPER(TRIM(LEFT(TRIM(MID(TRIM(Applications!D1933),FIND(",",TRIM(Applications!D1933)&amp;",")+1,200)),FIND(",",TRIM(MID(TRIM(Applications!D1933),FIND(",",TRIM(Applications!D1933)&amp;",")+1,200))&amp;",")-1))),IFERROR(VLOOKUP(LOWER(TRIM(LEFT(TRIM(MID(TRIM(Applications!D1933),FIND(",",TRIM(Applications!D1933)&amp;",")+1,200)),FIND(",",TRIM(MID(TRIM(Applications!D1933),FIND(",",TRIM(Applications!D1933)&amp;",")+1,200))&amp;",")-1))),$U$2:$V$67,2,FALSE),"")))</f>
        <v/>
      </c>
      <c r="O1933" s="26">
        <f>IF(M1933="","",IF(N1933="",M1933,M1933&amp;", "&amp;N1933))</f>
        <v/>
      </c>
      <c r="P1933" s="26">
        <f>IF(O1933="","",IF(COUNTIF(O$2:O1933,O1933)=1,COUNTIF(O$2:O$2000,O1933)+(2001-ROW())/100000,""))</f>
        <v/>
      </c>
    </row>
    <row r="1934">
      <c r="A1934" s="26">
        <f>IF(AND(ISNUMBER(Applications!A1934),ISNUMBER(Applications!M1934),OR(UPPER(TRIM(Applications!I1934))="INTERVIEWING",UPPER(TRIM(Applications!I1934))="REJECTED",UPPER(TRIM(Applications!I1934))="OFFER")),IF(Applications!M1934&gt;=Applications!A1934,Applications!M1934-Applications!A1934,""),"")</f>
        <v/>
      </c>
      <c r="B1934" s="26">
        <f>IF(AND(D1934=1,ISNUMBER(Applications!A1934)),WEEKDAY(Applications!A1934),"")</f>
        <v/>
      </c>
      <c r="C1934" s="27">
        <f>IF(AND(D1934=1,ISNUMBER(Applications!A1934)),Applications!A1934-WEEKDAY(Applications!A1934,3),"")</f>
        <v/>
      </c>
      <c r="D1934" s="26">
        <f>IF(OR(UPPER(TRIM(Applications!I1934))="APPLIED",UPPER(TRIM(Applications!I1934))="INTERVIEWING",UPPER(TRIM(Applications!I1934))="REJECTED",UPPER(TRIM(Applications!I1934))="OFFER"),1,0)</f>
        <v/>
      </c>
      <c r="E1934" s="26">
        <f>IF(AND(ISNUMBER(Applications!M1934),OR(N(Applications!O1934)&gt;0,UPPER(TRIM(Applications!I1934))="INTERVIEWING",UPPER(TRIM(Applications!I1934))="OFFER")),Applications!M1934-WEEKDAY(Applications!M1934,3),"")</f>
        <v/>
      </c>
      <c r="F1934" s="26">
        <f>IF(AND(UPPER(TRIM(Applications!I1934))="SKIPPED",ISNUMBER(Applications!A1934)),Applications!A1934-WEEKDAY(Applications!A1934,3),"")</f>
        <v/>
      </c>
      <c r="G1934" s="26">
        <f>IF(AND(UPPER(TRIM(Applications!I1934))="BOOKMARKED",ISNUMBER(Applications!A1934)),Applications!A1934-WEEKDAY(Applications!A1934,3),"")</f>
        <v/>
      </c>
      <c r="H1934" s="26">
        <f>IF(AND(UPPER(TRIM(Applications!I1934))="NOT APPLIED",ISNUMBER(Applications!A1934)),Applications!A1934-WEEKDAY(Applications!A1934,3),"")</f>
        <v/>
      </c>
      <c r="I1934" s="26">
        <f>IF(AND(UPPER(TRIM(Applications!I1934))="REJECTED",ISNUMBER(Applications!M1934)),Applications!M1934-WEEKDAY(Applications!M1934,3),"")</f>
        <v/>
      </c>
      <c r="J1934" s="26">
        <f>IF(AND(UPPER(TRIM(Applications!I1934))="OFFER",ISNUMBER(Applications!M1934)),Applications!M1934-WEEKDAY(Applications!M1934,3),"")</f>
        <v/>
      </c>
      <c r="K1934" s="26">
        <f>IF(TRIM(Applications!J1934)="","",IFERROR(LOOKUP(2,1/ISNUMBER(SEARCH($R$2:$R$25,Applications!J1934)),$S$2:$S$25),""))</f>
        <v/>
      </c>
      <c r="L1934" s="26">
        <f>IF(K1934="","",IF(COUNTIF(K$2:K1934,K1934)=1,COUNTIF(K$2:K$2000,K1934)+(2001-ROW())/100000,""))</f>
        <v/>
      </c>
      <c r="M1934" s="26">
        <f>IF(TRIM(Applications!D1934)="","",TRIM(LEFT(TRIM(Applications!D1934),FIND(",",TRIM(Applications!D1934)&amp;",")-1)))</f>
        <v/>
      </c>
      <c r="N1934" s="26">
        <f>IF(M1934="","",IF(LEN(TRIM(LEFT(TRIM(MID(TRIM(Applications!D1934),FIND(",",TRIM(Applications!D1934)&amp;",")+1,200)),FIND(",",TRIM(MID(TRIM(Applications!D1934),FIND(",",TRIM(Applications!D1934)&amp;",")+1,200))&amp;",")-1)))=2,UPPER(TRIM(LEFT(TRIM(MID(TRIM(Applications!D1934),FIND(",",TRIM(Applications!D1934)&amp;",")+1,200)),FIND(",",TRIM(MID(TRIM(Applications!D1934),FIND(",",TRIM(Applications!D1934)&amp;",")+1,200))&amp;",")-1))),IFERROR(VLOOKUP(LOWER(TRIM(LEFT(TRIM(MID(TRIM(Applications!D1934),FIND(",",TRIM(Applications!D1934)&amp;",")+1,200)),FIND(",",TRIM(MID(TRIM(Applications!D1934),FIND(",",TRIM(Applications!D1934)&amp;",")+1,200))&amp;",")-1))),$U$2:$V$67,2,FALSE),"")))</f>
        <v/>
      </c>
      <c r="O1934" s="26">
        <f>IF(M1934="","",IF(N1934="",M1934,M1934&amp;", "&amp;N1934))</f>
        <v/>
      </c>
      <c r="P1934" s="26">
        <f>IF(O1934="","",IF(COUNTIF(O$2:O1934,O1934)=1,COUNTIF(O$2:O$2000,O1934)+(2001-ROW())/100000,""))</f>
        <v/>
      </c>
    </row>
    <row r="1935">
      <c r="A1935" s="26">
        <f>IF(AND(ISNUMBER(Applications!A1935),ISNUMBER(Applications!M1935),OR(UPPER(TRIM(Applications!I1935))="INTERVIEWING",UPPER(TRIM(Applications!I1935))="REJECTED",UPPER(TRIM(Applications!I1935))="OFFER")),IF(Applications!M1935&gt;=Applications!A1935,Applications!M1935-Applications!A1935,""),"")</f>
        <v/>
      </c>
      <c r="B1935" s="26">
        <f>IF(AND(D1935=1,ISNUMBER(Applications!A1935)),WEEKDAY(Applications!A1935),"")</f>
        <v/>
      </c>
      <c r="C1935" s="27">
        <f>IF(AND(D1935=1,ISNUMBER(Applications!A1935)),Applications!A1935-WEEKDAY(Applications!A1935,3),"")</f>
        <v/>
      </c>
      <c r="D1935" s="26">
        <f>IF(OR(UPPER(TRIM(Applications!I1935))="APPLIED",UPPER(TRIM(Applications!I1935))="INTERVIEWING",UPPER(TRIM(Applications!I1935))="REJECTED",UPPER(TRIM(Applications!I1935))="OFFER"),1,0)</f>
        <v/>
      </c>
      <c r="E1935" s="26">
        <f>IF(AND(ISNUMBER(Applications!M1935),OR(N(Applications!O1935)&gt;0,UPPER(TRIM(Applications!I1935))="INTERVIEWING",UPPER(TRIM(Applications!I1935))="OFFER")),Applications!M1935-WEEKDAY(Applications!M1935,3),"")</f>
        <v/>
      </c>
      <c r="F1935" s="26">
        <f>IF(AND(UPPER(TRIM(Applications!I1935))="SKIPPED",ISNUMBER(Applications!A1935)),Applications!A1935-WEEKDAY(Applications!A1935,3),"")</f>
        <v/>
      </c>
      <c r="G1935" s="26">
        <f>IF(AND(UPPER(TRIM(Applications!I1935))="BOOKMARKED",ISNUMBER(Applications!A1935)),Applications!A1935-WEEKDAY(Applications!A1935,3),"")</f>
        <v/>
      </c>
      <c r="H1935" s="26">
        <f>IF(AND(UPPER(TRIM(Applications!I1935))="NOT APPLIED",ISNUMBER(Applications!A1935)),Applications!A1935-WEEKDAY(Applications!A1935,3),"")</f>
        <v/>
      </c>
      <c r="I1935" s="26">
        <f>IF(AND(UPPER(TRIM(Applications!I1935))="REJECTED",ISNUMBER(Applications!M1935)),Applications!M1935-WEEKDAY(Applications!M1935,3),"")</f>
        <v/>
      </c>
      <c r="J1935" s="26">
        <f>IF(AND(UPPER(TRIM(Applications!I1935))="OFFER",ISNUMBER(Applications!M1935)),Applications!M1935-WEEKDAY(Applications!M1935,3),"")</f>
        <v/>
      </c>
      <c r="K1935" s="26">
        <f>IF(TRIM(Applications!J1935)="","",IFERROR(LOOKUP(2,1/ISNUMBER(SEARCH($R$2:$R$25,Applications!J1935)),$S$2:$S$25),""))</f>
        <v/>
      </c>
      <c r="L1935" s="26">
        <f>IF(K1935="","",IF(COUNTIF(K$2:K1935,K1935)=1,COUNTIF(K$2:K$2000,K1935)+(2001-ROW())/100000,""))</f>
        <v/>
      </c>
      <c r="M1935" s="26">
        <f>IF(TRIM(Applications!D1935)="","",TRIM(LEFT(TRIM(Applications!D1935),FIND(",",TRIM(Applications!D1935)&amp;",")-1)))</f>
        <v/>
      </c>
      <c r="N1935" s="26">
        <f>IF(M1935="","",IF(LEN(TRIM(LEFT(TRIM(MID(TRIM(Applications!D1935),FIND(",",TRIM(Applications!D1935)&amp;",")+1,200)),FIND(",",TRIM(MID(TRIM(Applications!D1935),FIND(",",TRIM(Applications!D1935)&amp;",")+1,200))&amp;",")-1)))=2,UPPER(TRIM(LEFT(TRIM(MID(TRIM(Applications!D1935),FIND(",",TRIM(Applications!D1935)&amp;",")+1,200)),FIND(",",TRIM(MID(TRIM(Applications!D1935),FIND(",",TRIM(Applications!D1935)&amp;",")+1,200))&amp;",")-1))),IFERROR(VLOOKUP(LOWER(TRIM(LEFT(TRIM(MID(TRIM(Applications!D1935),FIND(",",TRIM(Applications!D1935)&amp;",")+1,200)),FIND(",",TRIM(MID(TRIM(Applications!D1935),FIND(",",TRIM(Applications!D1935)&amp;",")+1,200))&amp;",")-1))),$U$2:$V$67,2,FALSE),"")))</f>
        <v/>
      </c>
      <c r="O1935" s="26">
        <f>IF(M1935="","",IF(N1935="",M1935,M1935&amp;", "&amp;N1935))</f>
        <v/>
      </c>
      <c r="P1935" s="26">
        <f>IF(O1935="","",IF(COUNTIF(O$2:O1935,O1935)=1,COUNTIF(O$2:O$2000,O1935)+(2001-ROW())/100000,""))</f>
        <v/>
      </c>
    </row>
    <row r="1936">
      <c r="A1936" s="26">
        <f>IF(AND(ISNUMBER(Applications!A1936),ISNUMBER(Applications!M1936),OR(UPPER(TRIM(Applications!I1936))="INTERVIEWING",UPPER(TRIM(Applications!I1936))="REJECTED",UPPER(TRIM(Applications!I1936))="OFFER")),IF(Applications!M1936&gt;=Applications!A1936,Applications!M1936-Applications!A1936,""),"")</f>
        <v/>
      </c>
      <c r="B1936" s="26">
        <f>IF(AND(D1936=1,ISNUMBER(Applications!A1936)),WEEKDAY(Applications!A1936),"")</f>
        <v/>
      </c>
      <c r="C1936" s="27">
        <f>IF(AND(D1936=1,ISNUMBER(Applications!A1936)),Applications!A1936-WEEKDAY(Applications!A1936,3),"")</f>
        <v/>
      </c>
      <c r="D1936" s="26">
        <f>IF(OR(UPPER(TRIM(Applications!I1936))="APPLIED",UPPER(TRIM(Applications!I1936))="INTERVIEWING",UPPER(TRIM(Applications!I1936))="REJECTED",UPPER(TRIM(Applications!I1936))="OFFER"),1,0)</f>
        <v/>
      </c>
      <c r="E1936" s="26">
        <f>IF(AND(ISNUMBER(Applications!M1936),OR(N(Applications!O1936)&gt;0,UPPER(TRIM(Applications!I1936))="INTERVIEWING",UPPER(TRIM(Applications!I1936))="OFFER")),Applications!M1936-WEEKDAY(Applications!M1936,3),"")</f>
        <v/>
      </c>
      <c r="F1936" s="26">
        <f>IF(AND(UPPER(TRIM(Applications!I1936))="SKIPPED",ISNUMBER(Applications!A1936)),Applications!A1936-WEEKDAY(Applications!A1936,3),"")</f>
        <v/>
      </c>
      <c r="G1936" s="26">
        <f>IF(AND(UPPER(TRIM(Applications!I1936))="BOOKMARKED",ISNUMBER(Applications!A1936)),Applications!A1936-WEEKDAY(Applications!A1936,3),"")</f>
        <v/>
      </c>
      <c r="H1936" s="26">
        <f>IF(AND(UPPER(TRIM(Applications!I1936))="NOT APPLIED",ISNUMBER(Applications!A1936)),Applications!A1936-WEEKDAY(Applications!A1936,3),"")</f>
        <v/>
      </c>
      <c r="I1936" s="26">
        <f>IF(AND(UPPER(TRIM(Applications!I1936))="REJECTED",ISNUMBER(Applications!M1936)),Applications!M1936-WEEKDAY(Applications!M1936,3),"")</f>
        <v/>
      </c>
      <c r="J1936" s="26">
        <f>IF(AND(UPPER(TRIM(Applications!I1936))="OFFER",ISNUMBER(Applications!M1936)),Applications!M1936-WEEKDAY(Applications!M1936,3),"")</f>
        <v/>
      </c>
      <c r="K1936" s="26">
        <f>IF(TRIM(Applications!J1936)="","",IFERROR(LOOKUP(2,1/ISNUMBER(SEARCH($R$2:$R$25,Applications!J1936)),$S$2:$S$25),""))</f>
        <v/>
      </c>
      <c r="L1936" s="26">
        <f>IF(K1936="","",IF(COUNTIF(K$2:K1936,K1936)=1,COUNTIF(K$2:K$2000,K1936)+(2001-ROW())/100000,""))</f>
        <v/>
      </c>
      <c r="M1936" s="26">
        <f>IF(TRIM(Applications!D1936)="","",TRIM(LEFT(TRIM(Applications!D1936),FIND(",",TRIM(Applications!D1936)&amp;",")-1)))</f>
        <v/>
      </c>
      <c r="N1936" s="26">
        <f>IF(M1936="","",IF(LEN(TRIM(LEFT(TRIM(MID(TRIM(Applications!D1936),FIND(",",TRIM(Applications!D1936)&amp;",")+1,200)),FIND(",",TRIM(MID(TRIM(Applications!D1936),FIND(",",TRIM(Applications!D1936)&amp;",")+1,200))&amp;",")-1)))=2,UPPER(TRIM(LEFT(TRIM(MID(TRIM(Applications!D1936),FIND(",",TRIM(Applications!D1936)&amp;",")+1,200)),FIND(",",TRIM(MID(TRIM(Applications!D1936),FIND(",",TRIM(Applications!D1936)&amp;",")+1,200))&amp;",")-1))),IFERROR(VLOOKUP(LOWER(TRIM(LEFT(TRIM(MID(TRIM(Applications!D1936),FIND(",",TRIM(Applications!D1936)&amp;",")+1,200)),FIND(",",TRIM(MID(TRIM(Applications!D1936),FIND(",",TRIM(Applications!D1936)&amp;",")+1,200))&amp;",")-1))),$U$2:$V$67,2,FALSE),"")))</f>
        <v/>
      </c>
      <c r="O1936" s="26">
        <f>IF(M1936="","",IF(N1936="",M1936,M1936&amp;", "&amp;N1936))</f>
        <v/>
      </c>
      <c r="P1936" s="26">
        <f>IF(O1936="","",IF(COUNTIF(O$2:O1936,O1936)=1,COUNTIF(O$2:O$2000,O1936)+(2001-ROW())/100000,""))</f>
        <v/>
      </c>
    </row>
    <row r="1937">
      <c r="A1937" s="26">
        <f>IF(AND(ISNUMBER(Applications!A1937),ISNUMBER(Applications!M1937),OR(UPPER(TRIM(Applications!I1937))="INTERVIEWING",UPPER(TRIM(Applications!I1937))="REJECTED",UPPER(TRIM(Applications!I1937))="OFFER")),IF(Applications!M1937&gt;=Applications!A1937,Applications!M1937-Applications!A1937,""),"")</f>
        <v/>
      </c>
      <c r="B1937" s="26">
        <f>IF(AND(D1937=1,ISNUMBER(Applications!A1937)),WEEKDAY(Applications!A1937),"")</f>
        <v/>
      </c>
      <c r="C1937" s="27">
        <f>IF(AND(D1937=1,ISNUMBER(Applications!A1937)),Applications!A1937-WEEKDAY(Applications!A1937,3),"")</f>
        <v/>
      </c>
      <c r="D1937" s="26">
        <f>IF(OR(UPPER(TRIM(Applications!I1937))="APPLIED",UPPER(TRIM(Applications!I1937))="INTERVIEWING",UPPER(TRIM(Applications!I1937))="REJECTED",UPPER(TRIM(Applications!I1937))="OFFER"),1,0)</f>
        <v/>
      </c>
      <c r="E1937" s="26">
        <f>IF(AND(ISNUMBER(Applications!M1937),OR(N(Applications!O1937)&gt;0,UPPER(TRIM(Applications!I1937))="INTERVIEWING",UPPER(TRIM(Applications!I1937))="OFFER")),Applications!M1937-WEEKDAY(Applications!M1937,3),"")</f>
        <v/>
      </c>
      <c r="F1937" s="26">
        <f>IF(AND(UPPER(TRIM(Applications!I1937))="SKIPPED",ISNUMBER(Applications!A1937)),Applications!A1937-WEEKDAY(Applications!A1937,3),"")</f>
        <v/>
      </c>
      <c r="G1937" s="26">
        <f>IF(AND(UPPER(TRIM(Applications!I1937))="BOOKMARKED",ISNUMBER(Applications!A1937)),Applications!A1937-WEEKDAY(Applications!A1937,3),"")</f>
        <v/>
      </c>
      <c r="H1937" s="26">
        <f>IF(AND(UPPER(TRIM(Applications!I1937))="NOT APPLIED",ISNUMBER(Applications!A1937)),Applications!A1937-WEEKDAY(Applications!A1937,3),"")</f>
        <v/>
      </c>
      <c r="I1937" s="26">
        <f>IF(AND(UPPER(TRIM(Applications!I1937))="REJECTED",ISNUMBER(Applications!M1937)),Applications!M1937-WEEKDAY(Applications!M1937,3),"")</f>
        <v/>
      </c>
      <c r="J1937" s="26">
        <f>IF(AND(UPPER(TRIM(Applications!I1937))="OFFER",ISNUMBER(Applications!M1937)),Applications!M1937-WEEKDAY(Applications!M1937,3),"")</f>
        <v/>
      </c>
      <c r="K1937" s="26">
        <f>IF(TRIM(Applications!J1937)="","",IFERROR(LOOKUP(2,1/ISNUMBER(SEARCH($R$2:$R$25,Applications!J1937)),$S$2:$S$25),""))</f>
        <v/>
      </c>
      <c r="L1937" s="26">
        <f>IF(K1937="","",IF(COUNTIF(K$2:K1937,K1937)=1,COUNTIF(K$2:K$2000,K1937)+(2001-ROW())/100000,""))</f>
        <v/>
      </c>
      <c r="M1937" s="26">
        <f>IF(TRIM(Applications!D1937)="","",TRIM(LEFT(TRIM(Applications!D1937),FIND(",",TRIM(Applications!D1937)&amp;",")-1)))</f>
        <v/>
      </c>
      <c r="N1937" s="26">
        <f>IF(M1937="","",IF(LEN(TRIM(LEFT(TRIM(MID(TRIM(Applications!D1937),FIND(",",TRIM(Applications!D1937)&amp;",")+1,200)),FIND(",",TRIM(MID(TRIM(Applications!D1937),FIND(",",TRIM(Applications!D1937)&amp;",")+1,200))&amp;",")-1)))=2,UPPER(TRIM(LEFT(TRIM(MID(TRIM(Applications!D1937),FIND(",",TRIM(Applications!D1937)&amp;",")+1,200)),FIND(",",TRIM(MID(TRIM(Applications!D1937),FIND(",",TRIM(Applications!D1937)&amp;",")+1,200))&amp;",")-1))),IFERROR(VLOOKUP(LOWER(TRIM(LEFT(TRIM(MID(TRIM(Applications!D1937),FIND(",",TRIM(Applications!D1937)&amp;",")+1,200)),FIND(",",TRIM(MID(TRIM(Applications!D1937),FIND(",",TRIM(Applications!D1937)&amp;",")+1,200))&amp;",")-1))),$U$2:$V$67,2,FALSE),"")))</f>
        <v/>
      </c>
      <c r="O1937" s="26">
        <f>IF(M1937="","",IF(N1937="",M1937,M1937&amp;", "&amp;N1937))</f>
        <v/>
      </c>
      <c r="P1937" s="26">
        <f>IF(O1937="","",IF(COUNTIF(O$2:O1937,O1937)=1,COUNTIF(O$2:O$2000,O1937)+(2001-ROW())/100000,""))</f>
        <v/>
      </c>
    </row>
    <row r="1938">
      <c r="A1938" s="26">
        <f>IF(AND(ISNUMBER(Applications!A1938),ISNUMBER(Applications!M1938),OR(UPPER(TRIM(Applications!I1938))="INTERVIEWING",UPPER(TRIM(Applications!I1938))="REJECTED",UPPER(TRIM(Applications!I1938))="OFFER")),IF(Applications!M1938&gt;=Applications!A1938,Applications!M1938-Applications!A1938,""),"")</f>
        <v/>
      </c>
      <c r="B1938" s="26">
        <f>IF(AND(D1938=1,ISNUMBER(Applications!A1938)),WEEKDAY(Applications!A1938),"")</f>
        <v/>
      </c>
      <c r="C1938" s="27">
        <f>IF(AND(D1938=1,ISNUMBER(Applications!A1938)),Applications!A1938-WEEKDAY(Applications!A1938,3),"")</f>
        <v/>
      </c>
      <c r="D1938" s="26">
        <f>IF(OR(UPPER(TRIM(Applications!I1938))="APPLIED",UPPER(TRIM(Applications!I1938))="INTERVIEWING",UPPER(TRIM(Applications!I1938))="REJECTED",UPPER(TRIM(Applications!I1938))="OFFER"),1,0)</f>
        <v/>
      </c>
      <c r="E1938" s="26">
        <f>IF(AND(ISNUMBER(Applications!M1938),OR(N(Applications!O1938)&gt;0,UPPER(TRIM(Applications!I1938))="INTERVIEWING",UPPER(TRIM(Applications!I1938))="OFFER")),Applications!M1938-WEEKDAY(Applications!M1938,3),"")</f>
        <v/>
      </c>
      <c r="F1938" s="26">
        <f>IF(AND(UPPER(TRIM(Applications!I1938))="SKIPPED",ISNUMBER(Applications!A1938)),Applications!A1938-WEEKDAY(Applications!A1938,3),"")</f>
        <v/>
      </c>
      <c r="G1938" s="26">
        <f>IF(AND(UPPER(TRIM(Applications!I1938))="BOOKMARKED",ISNUMBER(Applications!A1938)),Applications!A1938-WEEKDAY(Applications!A1938,3),"")</f>
        <v/>
      </c>
      <c r="H1938" s="26">
        <f>IF(AND(UPPER(TRIM(Applications!I1938))="NOT APPLIED",ISNUMBER(Applications!A1938)),Applications!A1938-WEEKDAY(Applications!A1938,3),"")</f>
        <v/>
      </c>
      <c r="I1938" s="26">
        <f>IF(AND(UPPER(TRIM(Applications!I1938))="REJECTED",ISNUMBER(Applications!M1938)),Applications!M1938-WEEKDAY(Applications!M1938,3),"")</f>
        <v/>
      </c>
      <c r="J1938" s="26">
        <f>IF(AND(UPPER(TRIM(Applications!I1938))="OFFER",ISNUMBER(Applications!M1938)),Applications!M1938-WEEKDAY(Applications!M1938,3),"")</f>
        <v/>
      </c>
      <c r="K1938" s="26">
        <f>IF(TRIM(Applications!J1938)="","",IFERROR(LOOKUP(2,1/ISNUMBER(SEARCH($R$2:$R$25,Applications!J1938)),$S$2:$S$25),""))</f>
        <v/>
      </c>
      <c r="L1938" s="26">
        <f>IF(K1938="","",IF(COUNTIF(K$2:K1938,K1938)=1,COUNTIF(K$2:K$2000,K1938)+(2001-ROW())/100000,""))</f>
        <v/>
      </c>
      <c r="M1938" s="26">
        <f>IF(TRIM(Applications!D1938)="","",TRIM(LEFT(TRIM(Applications!D1938),FIND(",",TRIM(Applications!D1938)&amp;",")-1)))</f>
        <v/>
      </c>
      <c r="N1938" s="26">
        <f>IF(M1938="","",IF(LEN(TRIM(LEFT(TRIM(MID(TRIM(Applications!D1938),FIND(",",TRIM(Applications!D1938)&amp;",")+1,200)),FIND(",",TRIM(MID(TRIM(Applications!D1938),FIND(",",TRIM(Applications!D1938)&amp;",")+1,200))&amp;",")-1)))=2,UPPER(TRIM(LEFT(TRIM(MID(TRIM(Applications!D1938),FIND(",",TRIM(Applications!D1938)&amp;",")+1,200)),FIND(",",TRIM(MID(TRIM(Applications!D1938),FIND(",",TRIM(Applications!D1938)&amp;",")+1,200))&amp;",")-1))),IFERROR(VLOOKUP(LOWER(TRIM(LEFT(TRIM(MID(TRIM(Applications!D1938),FIND(",",TRIM(Applications!D1938)&amp;",")+1,200)),FIND(",",TRIM(MID(TRIM(Applications!D1938),FIND(",",TRIM(Applications!D1938)&amp;",")+1,200))&amp;",")-1))),$U$2:$V$67,2,FALSE),"")))</f>
        <v/>
      </c>
      <c r="O1938" s="26">
        <f>IF(M1938="","",IF(N1938="",M1938,M1938&amp;", "&amp;N1938))</f>
        <v/>
      </c>
      <c r="P1938" s="26">
        <f>IF(O1938="","",IF(COUNTIF(O$2:O1938,O1938)=1,COUNTIF(O$2:O$2000,O1938)+(2001-ROW())/100000,""))</f>
        <v/>
      </c>
    </row>
    <row r="1939">
      <c r="A1939" s="26">
        <f>IF(AND(ISNUMBER(Applications!A1939),ISNUMBER(Applications!M1939),OR(UPPER(TRIM(Applications!I1939))="INTERVIEWING",UPPER(TRIM(Applications!I1939))="REJECTED",UPPER(TRIM(Applications!I1939))="OFFER")),IF(Applications!M1939&gt;=Applications!A1939,Applications!M1939-Applications!A1939,""),"")</f>
        <v/>
      </c>
      <c r="B1939" s="26">
        <f>IF(AND(D1939=1,ISNUMBER(Applications!A1939)),WEEKDAY(Applications!A1939),"")</f>
        <v/>
      </c>
      <c r="C1939" s="27">
        <f>IF(AND(D1939=1,ISNUMBER(Applications!A1939)),Applications!A1939-WEEKDAY(Applications!A1939,3),"")</f>
        <v/>
      </c>
      <c r="D1939" s="26">
        <f>IF(OR(UPPER(TRIM(Applications!I1939))="APPLIED",UPPER(TRIM(Applications!I1939))="INTERVIEWING",UPPER(TRIM(Applications!I1939))="REJECTED",UPPER(TRIM(Applications!I1939))="OFFER"),1,0)</f>
        <v/>
      </c>
      <c r="E1939" s="26">
        <f>IF(AND(ISNUMBER(Applications!M1939),OR(N(Applications!O1939)&gt;0,UPPER(TRIM(Applications!I1939))="INTERVIEWING",UPPER(TRIM(Applications!I1939))="OFFER")),Applications!M1939-WEEKDAY(Applications!M1939,3),"")</f>
        <v/>
      </c>
      <c r="F1939" s="26">
        <f>IF(AND(UPPER(TRIM(Applications!I1939))="SKIPPED",ISNUMBER(Applications!A1939)),Applications!A1939-WEEKDAY(Applications!A1939,3),"")</f>
        <v/>
      </c>
      <c r="G1939" s="26">
        <f>IF(AND(UPPER(TRIM(Applications!I1939))="BOOKMARKED",ISNUMBER(Applications!A1939)),Applications!A1939-WEEKDAY(Applications!A1939,3),"")</f>
        <v/>
      </c>
      <c r="H1939" s="26">
        <f>IF(AND(UPPER(TRIM(Applications!I1939))="NOT APPLIED",ISNUMBER(Applications!A1939)),Applications!A1939-WEEKDAY(Applications!A1939,3),"")</f>
        <v/>
      </c>
      <c r="I1939" s="26">
        <f>IF(AND(UPPER(TRIM(Applications!I1939))="REJECTED",ISNUMBER(Applications!M1939)),Applications!M1939-WEEKDAY(Applications!M1939,3),"")</f>
        <v/>
      </c>
      <c r="J1939" s="26">
        <f>IF(AND(UPPER(TRIM(Applications!I1939))="OFFER",ISNUMBER(Applications!M1939)),Applications!M1939-WEEKDAY(Applications!M1939,3),"")</f>
        <v/>
      </c>
      <c r="K1939" s="26">
        <f>IF(TRIM(Applications!J1939)="","",IFERROR(LOOKUP(2,1/ISNUMBER(SEARCH($R$2:$R$25,Applications!J1939)),$S$2:$S$25),""))</f>
        <v/>
      </c>
      <c r="L1939" s="26">
        <f>IF(K1939="","",IF(COUNTIF(K$2:K1939,K1939)=1,COUNTIF(K$2:K$2000,K1939)+(2001-ROW())/100000,""))</f>
        <v/>
      </c>
      <c r="M1939" s="26">
        <f>IF(TRIM(Applications!D1939)="","",TRIM(LEFT(TRIM(Applications!D1939),FIND(",",TRIM(Applications!D1939)&amp;",")-1)))</f>
        <v/>
      </c>
      <c r="N1939" s="26">
        <f>IF(M1939="","",IF(LEN(TRIM(LEFT(TRIM(MID(TRIM(Applications!D1939),FIND(",",TRIM(Applications!D1939)&amp;",")+1,200)),FIND(",",TRIM(MID(TRIM(Applications!D1939),FIND(",",TRIM(Applications!D1939)&amp;",")+1,200))&amp;",")-1)))=2,UPPER(TRIM(LEFT(TRIM(MID(TRIM(Applications!D1939),FIND(",",TRIM(Applications!D1939)&amp;",")+1,200)),FIND(",",TRIM(MID(TRIM(Applications!D1939),FIND(",",TRIM(Applications!D1939)&amp;",")+1,200))&amp;",")-1))),IFERROR(VLOOKUP(LOWER(TRIM(LEFT(TRIM(MID(TRIM(Applications!D1939),FIND(",",TRIM(Applications!D1939)&amp;",")+1,200)),FIND(",",TRIM(MID(TRIM(Applications!D1939),FIND(",",TRIM(Applications!D1939)&amp;",")+1,200))&amp;",")-1))),$U$2:$V$67,2,FALSE),"")))</f>
        <v/>
      </c>
      <c r="O1939" s="26">
        <f>IF(M1939="","",IF(N1939="",M1939,M1939&amp;", "&amp;N1939))</f>
        <v/>
      </c>
      <c r="P1939" s="26">
        <f>IF(O1939="","",IF(COUNTIF(O$2:O1939,O1939)=1,COUNTIF(O$2:O$2000,O1939)+(2001-ROW())/100000,""))</f>
        <v/>
      </c>
    </row>
    <row r="1940">
      <c r="A1940" s="26">
        <f>IF(AND(ISNUMBER(Applications!A1940),ISNUMBER(Applications!M1940),OR(UPPER(TRIM(Applications!I1940))="INTERVIEWING",UPPER(TRIM(Applications!I1940))="REJECTED",UPPER(TRIM(Applications!I1940))="OFFER")),IF(Applications!M1940&gt;=Applications!A1940,Applications!M1940-Applications!A1940,""),"")</f>
        <v/>
      </c>
      <c r="B1940" s="26">
        <f>IF(AND(D1940=1,ISNUMBER(Applications!A1940)),WEEKDAY(Applications!A1940),"")</f>
        <v/>
      </c>
      <c r="C1940" s="27">
        <f>IF(AND(D1940=1,ISNUMBER(Applications!A1940)),Applications!A1940-WEEKDAY(Applications!A1940,3),"")</f>
        <v/>
      </c>
      <c r="D1940" s="26">
        <f>IF(OR(UPPER(TRIM(Applications!I1940))="APPLIED",UPPER(TRIM(Applications!I1940))="INTERVIEWING",UPPER(TRIM(Applications!I1940))="REJECTED",UPPER(TRIM(Applications!I1940))="OFFER"),1,0)</f>
        <v/>
      </c>
      <c r="E1940" s="26">
        <f>IF(AND(ISNUMBER(Applications!M1940),OR(N(Applications!O1940)&gt;0,UPPER(TRIM(Applications!I1940))="INTERVIEWING",UPPER(TRIM(Applications!I1940))="OFFER")),Applications!M1940-WEEKDAY(Applications!M1940,3),"")</f>
        <v/>
      </c>
      <c r="F1940" s="26">
        <f>IF(AND(UPPER(TRIM(Applications!I1940))="SKIPPED",ISNUMBER(Applications!A1940)),Applications!A1940-WEEKDAY(Applications!A1940,3),"")</f>
        <v/>
      </c>
      <c r="G1940" s="26">
        <f>IF(AND(UPPER(TRIM(Applications!I1940))="BOOKMARKED",ISNUMBER(Applications!A1940)),Applications!A1940-WEEKDAY(Applications!A1940,3),"")</f>
        <v/>
      </c>
      <c r="H1940" s="26">
        <f>IF(AND(UPPER(TRIM(Applications!I1940))="NOT APPLIED",ISNUMBER(Applications!A1940)),Applications!A1940-WEEKDAY(Applications!A1940,3),"")</f>
        <v/>
      </c>
      <c r="I1940" s="26">
        <f>IF(AND(UPPER(TRIM(Applications!I1940))="REJECTED",ISNUMBER(Applications!M1940)),Applications!M1940-WEEKDAY(Applications!M1940,3),"")</f>
        <v/>
      </c>
      <c r="J1940" s="26">
        <f>IF(AND(UPPER(TRIM(Applications!I1940))="OFFER",ISNUMBER(Applications!M1940)),Applications!M1940-WEEKDAY(Applications!M1940,3),"")</f>
        <v/>
      </c>
      <c r="K1940" s="26">
        <f>IF(TRIM(Applications!J1940)="","",IFERROR(LOOKUP(2,1/ISNUMBER(SEARCH($R$2:$R$25,Applications!J1940)),$S$2:$S$25),""))</f>
        <v/>
      </c>
      <c r="L1940" s="26">
        <f>IF(K1940="","",IF(COUNTIF(K$2:K1940,K1940)=1,COUNTIF(K$2:K$2000,K1940)+(2001-ROW())/100000,""))</f>
        <v/>
      </c>
      <c r="M1940" s="26">
        <f>IF(TRIM(Applications!D1940)="","",TRIM(LEFT(TRIM(Applications!D1940),FIND(",",TRIM(Applications!D1940)&amp;",")-1)))</f>
        <v/>
      </c>
      <c r="N1940" s="26">
        <f>IF(M1940="","",IF(LEN(TRIM(LEFT(TRIM(MID(TRIM(Applications!D1940),FIND(",",TRIM(Applications!D1940)&amp;",")+1,200)),FIND(",",TRIM(MID(TRIM(Applications!D1940),FIND(",",TRIM(Applications!D1940)&amp;",")+1,200))&amp;",")-1)))=2,UPPER(TRIM(LEFT(TRIM(MID(TRIM(Applications!D1940),FIND(",",TRIM(Applications!D1940)&amp;",")+1,200)),FIND(",",TRIM(MID(TRIM(Applications!D1940),FIND(",",TRIM(Applications!D1940)&amp;",")+1,200))&amp;",")-1))),IFERROR(VLOOKUP(LOWER(TRIM(LEFT(TRIM(MID(TRIM(Applications!D1940),FIND(",",TRIM(Applications!D1940)&amp;",")+1,200)),FIND(",",TRIM(MID(TRIM(Applications!D1940),FIND(",",TRIM(Applications!D1940)&amp;",")+1,200))&amp;",")-1))),$U$2:$V$67,2,FALSE),"")))</f>
        <v/>
      </c>
      <c r="O1940" s="26">
        <f>IF(M1940="","",IF(N1940="",M1940,M1940&amp;", "&amp;N1940))</f>
        <v/>
      </c>
      <c r="P1940" s="26">
        <f>IF(O1940="","",IF(COUNTIF(O$2:O1940,O1940)=1,COUNTIF(O$2:O$2000,O1940)+(2001-ROW())/100000,""))</f>
        <v/>
      </c>
    </row>
    <row r="1941">
      <c r="A1941" s="26">
        <f>IF(AND(ISNUMBER(Applications!A1941),ISNUMBER(Applications!M1941),OR(UPPER(TRIM(Applications!I1941))="INTERVIEWING",UPPER(TRIM(Applications!I1941))="REJECTED",UPPER(TRIM(Applications!I1941))="OFFER")),IF(Applications!M1941&gt;=Applications!A1941,Applications!M1941-Applications!A1941,""),"")</f>
        <v/>
      </c>
      <c r="B1941" s="26">
        <f>IF(AND(D1941=1,ISNUMBER(Applications!A1941)),WEEKDAY(Applications!A1941),"")</f>
        <v/>
      </c>
      <c r="C1941" s="27">
        <f>IF(AND(D1941=1,ISNUMBER(Applications!A1941)),Applications!A1941-WEEKDAY(Applications!A1941,3),"")</f>
        <v/>
      </c>
      <c r="D1941" s="26">
        <f>IF(OR(UPPER(TRIM(Applications!I1941))="APPLIED",UPPER(TRIM(Applications!I1941))="INTERVIEWING",UPPER(TRIM(Applications!I1941))="REJECTED",UPPER(TRIM(Applications!I1941))="OFFER"),1,0)</f>
        <v/>
      </c>
      <c r="E1941" s="26">
        <f>IF(AND(ISNUMBER(Applications!M1941),OR(N(Applications!O1941)&gt;0,UPPER(TRIM(Applications!I1941))="INTERVIEWING",UPPER(TRIM(Applications!I1941))="OFFER")),Applications!M1941-WEEKDAY(Applications!M1941,3),"")</f>
        <v/>
      </c>
      <c r="F1941" s="26">
        <f>IF(AND(UPPER(TRIM(Applications!I1941))="SKIPPED",ISNUMBER(Applications!A1941)),Applications!A1941-WEEKDAY(Applications!A1941,3),"")</f>
        <v/>
      </c>
      <c r="G1941" s="26">
        <f>IF(AND(UPPER(TRIM(Applications!I1941))="BOOKMARKED",ISNUMBER(Applications!A1941)),Applications!A1941-WEEKDAY(Applications!A1941,3),"")</f>
        <v/>
      </c>
      <c r="H1941" s="26">
        <f>IF(AND(UPPER(TRIM(Applications!I1941))="NOT APPLIED",ISNUMBER(Applications!A1941)),Applications!A1941-WEEKDAY(Applications!A1941,3),"")</f>
        <v/>
      </c>
      <c r="I1941" s="26">
        <f>IF(AND(UPPER(TRIM(Applications!I1941))="REJECTED",ISNUMBER(Applications!M1941)),Applications!M1941-WEEKDAY(Applications!M1941,3),"")</f>
        <v/>
      </c>
      <c r="J1941" s="26">
        <f>IF(AND(UPPER(TRIM(Applications!I1941))="OFFER",ISNUMBER(Applications!M1941)),Applications!M1941-WEEKDAY(Applications!M1941,3),"")</f>
        <v/>
      </c>
      <c r="K1941" s="26">
        <f>IF(TRIM(Applications!J1941)="","",IFERROR(LOOKUP(2,1/ISNUMBER(SEARCH($R$2:$R$25,Applications!J1941)),$S$2:$S$25),""))</f>
        <v/>
      </c>
      <c r="L1941" s="26">
        <f>IF(K1941="","",IF(COUNTIF(K$2:K1941,K1941)=1,COUNTIF(K$2:K$2000,K1941)+(2001-ROW())/100000,""))</f>
        <v/>
      </c>
      <c r="M1941" s="26">
        <f>IF(TRIM(Applications!D1941)="","",TRIM(LEFT(TRIM(Applications!D1941),FIND(",",TRIM(Applications!D1941)&amp;",")-1)))</f>
        <v/>
      </c>
      <c r="N1941" s="26">
        <f>IF(M1941="","",IF(LEN(TRIM(LEFT(TRIM(MID(TRIM(Applications!D1941),FIND(",",TRIM(Applications!D1941)&amp;",")+1,200)),FIND(",",TRIM(MID(TRIM(Applications!D1941),FIND(",",TRIM(Applications!D1941)&amp;",")+1,200))&amp;",")-1)))=2,UPPER(TRIM(LEFT(TRIM(MID(TRIM(Applications!D1941),FIND(",",TRIM(Applications!D1941)&amp;",")+1,200)),FIND(",",TRIM(MID(TRIM(Applications!D1941),FIND(",",TRIM(Applications!D1941)&amp;",")+1,200))&amp;",")-1))),IFERROR(VLOOKUP(LOWER(TRIM(LEFT(TRIM(MID(TRIM(Applications!D1941),FIND(",",TRIM(Applications!D1941)&amp;",")+1,200)),FIND(",",TRIM(MID(TRIM(Applications!D1941),FIND(",",TRIM(Applications!D1941)&amp;",")+1,200))&amp;",")-1))),$U$2:$V$67,2,FALSE),"")))</f>
        <v/>
      </c>
      <c r="O1941" s="26">
        <f>IF(M1941="","",IF(N1941="",M1941,M1941&amp;", "&amp;N1941))</f>
        <v/>
      </c>
      <c r="P1941" s="26">
        <f>IF(O1941="","",IF(COUNTIF(O$2:O1941,O1941)=1,COUNTIF(O$2:O$2000,O1941)+(2001-ROW())/100000,""))</f>
        <v/>
      </c>
    </row>
    <row r="1942">
      <c r="A1942" s="26">
        <f>IF(AND(ISNUMBER(Applications!A1942),ISNUMBER(Applications!M1942),OR(UPPER(TRIM(Applications!I1942))="INTERVIEWING",UPPER(TRIM(Applications!I1942))="REJECTED",UPPER(TRIM(Applications!I1942))="OFFER")),IF(Applications!M1942&gt;=Applications!A1942,Applications!M1942-Applications!A1942,""),"")</f>
        <v/>
      </c>
      <c r="B1942" s="26">
        <f>IF(AND(D1942=1,ISNUMBER(Applications!A1942)),WEEKDAY(Applications!A1942),"")</f>
        <v/>
      </c>
      <c r="C1942" s="27">
        <f>IF(AND(D1942=1,ISNUMBER(Applications!A1942)),Applications!A1942-WEEKDAY(Applications!A1942,3),"")</f>
        <v/>
      </c>
      <c r="D1942" s="26">
        <f>IF(OR(UPPER(TRIM(Applications!I1942))="APPLIED",UPPER(TRIM(Applications!I1942))="INTERVIEWING",UPPER(TRIM(Applications!I1942))="REJECTED",UPPER(TRIM(Applications!I1942))="OFFER"),1,0)</f>
        <v/>
      </c>
      <c r="E1942" s="26">
        <f>IF(AND(ISNUMBER(Applications!M1942),OR(N(Applications!O1942)&gt;0,UPPER(TRIM(Applications!I1942))="INTERVIEWING",UPPER(TRIM(Applications!I1942))="OFFER")),Applications!M1942-WEEKDAY(Applications!M1942,3),"")</f>
        <v/>
      </c>
      <c r="F1942" s="26">
        <f>IF(AND(UPPER(TRIM(Applications!I1942))="SKIPPED",ISNUMBER(Applications!A1942)),Applications!A1942-WEEKDAY(Applications!A1942,3),"")</f>
        <v/>
      </c>
      <c r="G1942" s="26">
        <f>IF(AND(UPPER(TRIM(Applications!I1942))="BOOKMARKED",ISNUMBER(Applications!A1942)),Applications!A1942-WEEKDAY(Applications!A1942,3),"")</f>
        <v/>
      </c>
      <c r="H1942" s="26">
        <f>IF(AND(UPPER(TRIM(Applications!I1942))="NOT APPLIED",ISNUMBER(Applications!A1942)),Applications!A1942-WEEKDAY(Applications!A1942,3),"")</f>
        <v/>
      </c>
      <c r="I1942" s="26">
        <f>IF(AND(UPPER(TRIM(Applications!I1942))="REJECTED",ISNUMBER(Applications!M1942)),Applications!M1942-WEEKDAY(Applications!M1942,3),"")</f>
        <v/>
      </c>
      <c r="J1942" s="26">
        <f>IF(AND(UPPER(TRIM(Applications!I1942))="OFFER",ISNUMBER(Applications!M1942)),Applications!M1942-WEEKDAY(Applications!M1942,3),"")</f>
        <v/>
      </c>
      <c r="K1942" s="26">
        <f>IF(TRIM(Applications!J1942)="","",IFERROR(LOOKUP(2,1/ISNUMBER(SEARCH($R$2:$R$25,Applications!J1942)),$S$2:$S$25),""))</f>
        <v/>
      </c>
      <c r="L1942" s="26">
        <f>IF(K1942="","",IF(COUNTIF(K$2:K1942,K1942)=1,COUNTIF(K$2:K$2000,K1942)+(2001-ROW())/100000,""))</f>
        <v/>
      </c>
      <c r="M1942" s="26">
        <f>IF(TRIM(Applications!D1942)="","",TRIM(LEFT(TRIM(Applications!D1942),FIND(",",TRIM(Applications!D1942)&amp;",")-1)))</f>
        <v/>
      </c>
      <c r="N1942" s="26">
        <f>IF(M1942="","",IF(LEN(TRIM(LEFT(TRIM(MID(TRIM(Applications!D1942),FIND(",",TRIM(Applications!D1942)&amp;",")+1,200)),FIND(",",TRIM(MID(TRIM(Applications!D1942),FIND(",",TRIM(Applications!D1942)&amp;",")+1,200))&amp;",")-1)))=2,UPPER(TRIM(LEFT(TRIM(MID(TRIM(Applications!D1942),FIND(",",TRIM(Applications!D1942)&amp;",")+1,200)),FIND(",",TRIM(MID(TRIM(Applications!D1942),FIND(",",TRIM(Applications!D1942)&amp;",")+1,200))&amp;",")-1))),IFERROR(VLOOKUP(LOWER(TRIM(LEFT(TRIM(MID(TRIM(Applications!D1942),FIND(",",TRIM(Applications!D1942)&amp;",")+1,200)),FIND(",",TRIM(MID(TRIM(Applications!D1942),FIND(",",TRIM(Applications!D1942)&amp;",")+1,200))&amp;",")-1))),$U$2:$V$67,2,FALSE),"")))</f>
        <v/>
      </c>
      <c r="O1942" s="26">
        <f>IF(M1942="","",IF(N1942="",M1942,M1942&amp;", "&amp;N1942))</f>
        <v/>
      </c>
      <c r="P1942" s="26">
        <f>IF(O1942="","",IF(COUNTIF(O$2:O1942,O1942)=1,COUNTIF(O$2:O$2000,O1942)+(2001-ROW())/100000,""))</f>
        <v/>
      </c>
    </row>
    <row r="1943">
      <c r="A1943" s="26">
        <f>IF(AND(ISNUMBER(Applications!A1943),ISNUMBER(Applications!M1943),OR(UPPER(TRIM(Applications!I1943))="INTERVIEWING",UPPER(TRIM(Applications!I1943))="REJECTED",UPPER(TRIM(Applications!I1943))="OFFER")),IF(Applications!M1943&gt;=Applications!A1943,Applications!M1943-Applications!A1943,""),"")</f>
        <v/>
      </c>
      <c r="B1943" s="26">
        <f>IF(AND(D1943=1,ISNUMBER(Applications!A1943)),WEEKDAY(Applications!A1943),"")</f>
        <v/>
      </c>
      <c r="C1943" s="27">
        <f>IF(AND(D1943=1,ISNUMBER(Applications!A1943)),Applications!A1943-WEEKDAY(Applications!A1943,3),"")</f>
        <v/>
      </c>
      <c r="D1943" s="26">
        <f>IF(OR(UPPER(TRIM(Applications!I1943))="APPLIED",UPPER(TRIM(Applications!I1943))="INTERVIEWING",UPPER(TRIM(Applications!I1943))="REJECTED",UPPER(TRIM(Applications!I1943))="OFFER"),1,0)</f>
        <v/>
      </c>
      <c r="E1943" s="26">
        <f>IF(AND(ISNUMBER(Applications!M1943),OR(N(Applications!O1943)&gt;0,UPPER(TRIM(Applications!I1943))="INTERVIEWING",UPPER(TRIM(Applications!I1943))="OFFER")),Applications!M1943-WEEKDAY(Applications!M1943,3),"")</f>
        <v/>
      </c>
      <c r="F1943" s="26">
        <f>IF(AND(UPPER(TRIM(Applications!I1943))="SKIPPED",ISNUMBER(Applications!A1943)),Applications!A1943-WEEKDAY(Applications!A1943,3),"")</f>
        <v/>
      </c>
      <c r="G1943" s="26">
        <f>IF(AND(UPPER(TRIM(Applications!I1943))="BOOKMARKED",ISNUMBER(Applications!A1943)),Applications!A1943-WEEKDAY(Applications!A1943,3),"")</f>
        <v/>
      </c>
      <c r="H1943" s="26">
        <f>IF(AND(UPPER(TRIM(Applications!I1943))="NOT APPLIED",ISNUMBER(Applications!A1943)),Applications!A1943-WEEKDAY(Applications!A1943,3),"")</f>
        <v/>
      </c>
      <c r="I1943" s="26">
        <f>IF(AND(UPPER(TRIM(Applications!I1943))="REJECTED",ISNUMBER(Applications!M1943)),Applications!M1943-WEEKDAY(Applications!M1943,3),"")</f>
        <v/>
      </c>
      <c r="J1943" s="26">
        <f>IF(AND(UPPER(TRIM(Applications!I1943))="OFFER",ISNUMBER(Applications!M1943)),Applications!M1943-WEEKDAY(Applications!M1943,3),"")</f>
        <v/>
      </c>
      <c r="K1943" s="26">
        <f>IF(TRIM(Applications!J1943)="","",IFERROR(LOOKUP(2,1/ISNUMBER(SEARCH($R$2:$R$25,Applications!J1943)),$S$2:$S$25),""))</f>
        <v/>
      </c>
      <c r="L1943" s="26">
        <f>IF(K1943="","",IF(COUNTIF(K$2:K1943,K1943)=1,COUNTIF(K$2:K$2000,K1943)+(2001-ROW())/100000,""))</f>
        <v/>
      </c>
      <c r="M1943" s="26">
        <f>IF(TRIM(Applications!D1943)="","",TRIM(LEFT(TRIM(Applications!D1943),FIND(",",TRIM(Applications!D1943)&amp;",")-1)))</f>
        <v/>
      </c>
      <c r="N1943" s="26">
        <f>IF(M1943="","",IF(LEN(TRIM(LEFT(TRIM(MID(TRIM(Applications!D1943),FIND(",",TRIM(Applications!D1943)&amp;",")+1,200)),FIND(",",TRIM(MID(TRIM(Applications!D1943),FIND(",",TRIM(Applications!D1943)&amp;",")+1,200))&amp;",")-1)))=2,UPPER(TRIM(LEFT(TRIM(MID(TRIM(Applications!D1943),FIND(",",TRIM(Applications!D1943)&amp;",")+1,200)),FIND(",",TRIM(MID(TRIM(Applications!D1943),FIND(",",TRIM(Applications!D1943)&amp;",")+1,200))&amp;",")-1))),IFERROR(VLOOKUP(LOWER(TRIM(LEFT(TRIM(MID(TRIM(Applications!D1943),FIND(",",TRIM(Applications!D1943)&amp;",")+1,200)),FIND(",",TRIM(MID(TRIM(Applications!D1943),FIND(",",TRIM(Applications!D1943)&amp;",")+1,200))&amp;",")-1))),$U$2:$V$67,2,FALSE),"")))</f>
        <v/>
      </c>
      <c r="O1943" s="26">
        <f>IF(M1943="","",IF(N1943="",M1943,M1943&amp;", "&amp;N1943))</f>
        <v/>
      </c>
      <c r="P1943" s="26">
        <f>IF(O1943="","",IF(COUNTIF(O$2:O1943,O1943)=1,COUNTIF(O$2:O$2000,O1943)+(2001-ROW())/100000,""))</f>
        <v/>
      </c>
    </row>
    <row r="1944">
      <c r="A1944" s="26">
        <f>IF(AND(ISNUMBER(Applications!A1944),ISNUMBER(Applications!M1944),OR(UPPER(TRIM(Applications!I1944))="INTERVIEWING",UPPER(TRIM(Applications!I1944))="REJECTED",UPPER(TRIM(Applications!I1944))="OFFER")),IF(Applications!M1944&gt;=Applications!A1944,Applications!M1944-Applications!A1944,""),"")</f>
        <v/>
      </c>
      <c r="B1944" s="26">
        <f>IF(AND(D1944=1,ISNUMBER(Applications!A1944)),WEEKDAY(Applications!A1944),"")</f>
        <v/>
      </c>
      <c r="C1944" s="27">
        <f>IF(AND(D1944=1,ISNUMBER(Applications!A1944)),Applications!A1944-WEEKDAY(Applications!A1944,3),"")</f>
        <v/>
      </c>
      <c r="D1944" s="26">
        <f>IF(OR(UPPER(TRIM(Applications!I1944))="APPLIED",UPPER(TRIM(Applications!I1944))="INTERVIEWING",UPPER(TRIM(Applications!I1944))="REJECTED",UPPER(TRIM(Applications!I1944))="OFFER"),1,0)</f>
        <v/>
      </c>
      <c r="E1944" s="26">
        <f>IF(AND(ISNUMBER(Applications!M1944),OR(N(Applications!O1944)&gt;0,UPPER(TRIM(Applications!I1944))="INTERVIEWING",UPPER(TRIM(Applications!I1944))="OFFER")),Applications!M1944-WEEKDAY(Applications!M1944,3),"")</f>
        <v/>
      </c>
      <c r="F1944" s="26">
        <f>IF(AND(UPPER(TRIM(Applications!I1944))="SKIPPED",ISNUMBER(Applications!A1944)),Applications!A1944-WEEKDAY(Applications!A1944,3),"")</f>
        <v/>
      </c>
      <c r="G1944" s="26">
        <f>IF(AND(UPPER(TRIM(Applications!I1944))="BOOKMARKED",ISNUMBER(Applications!A1944)),Applications!A1944-WEEKDAY(Applications!A1944,3),"")</f>
        <v/>
      </c>
      <c r="H1944" s="26">
        <f>IF(AND(UPPER(TRIM(Applications!I1944))="NOT APPLIED",ISNUMBER(Applications!A1944)),Applications!A1944-WEEKDAY(Applications!A1944,3),"")</f>
        <v/>
      </c>
      <c r="I1944" s="26">
        <f>IF(AND(UPPER(TRIM(Applications!I1944))="REJECTED",ISNUMBER(Applications!M1944)),Applications!M1944-WEEKDAY(Applications!M1944,3),"")</f>
        <v/>
      </c>
      <c r="J1944" s="26">
        <f>IF(AND(UPPER(TRIM(Applications!I1944))="OFFER",ISNUMBER(Applications!M1944)),Applications!M1944-WEEKDAY(Applications!M1944,3),"")</f>
        <v/>
      </c>
      <c r="K1944" s="26">
        <f>IF(TRIM(Applications!J1944)="","",IFERROR(LOOKUP(2,1/ISNUMBER(SEARCH($R$2:$R$25,Applications!J1944)),$S$2:$S$25),""))</f>
        <v/>
      </c>
      <c r="L1944" s="26">
        <f>IF(K1944="","",IF(COUNTIF(K$2:K1944,K1944)=1,COUNTIF(K$2:K$2000,K1944)+(2001-ROW())/100000,""))</f>
        <v/>
      </c>
      <c r="M1944" s="26">
        <f>IF(TRIM(Applications!D1944)="","",TRIM(LEFT(TRIM(Applications!D1944),FIND(",",TRIM(Applications!D1944)&amp;",")-1)))</f>
        <v/>
      </c>
      <c r="N1944" s="26">
        <f>IF(M1944="","",IF(LEN(TRIM(LEFT(TRIM(MID(TRIM(Applications!D1944),FIND(",",TRIM(Applications!D1944)&amp;",")+1,200)),FIND(",",TRIM(MID(TRIM(Applications!D1944),FIND(",",TRIM(Applications!D1944)&amp;",")+1,200))&amp;",")-1)))=2,UPPER(TRIM(LEFT(TRIM(MID(TRIM(Applications!D1944),FIND(",",TRIM(Applications!D1944)&amp;",")+1,200)),FIND(",",TRIM(MID(TRIM(Applications!D1944),FIND(",",TRIM(Applications!D1944)&amp;",")+1,200))&amp;",")-1))),IFERROR(VLOOKUP(LOWER(TRIM(LEFT(TRIM(MID(TRIM(Applications!D1944),FIND(",",TRIM(Applications!D1944)&amp;",")+1,200)),FIND(",",TRIM(MID(TRIM(Applications!D1944),FIND(",",TRIM(Applications!D1944)&amp;",")+1,200))&amp;",")-1))),$U$2:$V$67,2,FALSE),"")))</f>
        <v/>
      </c>
      <c r="O1944" s="26">
        <f>IF(M1944="","",IF(N1944="",M1944,M1944&amp;", "&amp;N1944))</f>
        <v/>
      </c>
      <c r="P1944" s="26">
        <f>IF(O1944="","",IF(COUNTIF(O$2:O1944,O1944)=1,COUNTIF(O$2:O$2000,O1944)+(2001-ROW())/100000,""))</f>
        <v/>
      </c>
    </row>
    <row r="1945">
      <c r="A1945" s="26">
        <f>IF(AND(ISNUMBER(Applications!A1945),ISNUMBER(Applications!M1945),OR(UPPER(TRIM(Applications!I1945))="INTERVIEWING",UPPER(TRIM(Applications!I1945))="REJECTED",UPPER(TRIM(Applications!I1945))="OFFER")),IF(Applications!M1945&gt;=Applications!A1945,Applications!M1945-Applications!A1945,""),"")</f>
        <v/>
      </c>
      <c r="B1945" s="26">
        <f>IF(AND(D1945=1,ISNUMBER(Applications!A1945)),WEEKDAY(Applications!A1945),"")</f>
        <v/>
      </c>
      <c r="C1945" s="27">
        <f>IF(AND(D1945=1,ISNUMBER(Applications!A1945)),Applications!A1945-WEEKDAY(Applications!A1945,3),"")</f>
        <v/>
      </c>
      <c r="D1945" s="26">
        <f>IF(OR(UPPER(TRIM(Applications!I1945))="APPLIED",UPPER(TRIM(Applications!I1945))="INTERVIEWING",UPPER(TRIM(Applications!I1945))="REJECTED",UPPER(TRIM(Applications!I1945))="OFFER"),1,0)</f>
        <v/>
      </c>
      <c r="E1945" s="26">
        <f>IF(AND(ISNUMBER(Applications!M1945),OR(N(Applications!O1945)&gt;0,UPPER(TRIM(Applications!I1945))="INTERVIEWING",UPPER(TRIM(Applications!I1945))="OFFER")),Applications!M1945-WEEKDAY(Applications!M1945,3),"")</f>
        <v/>
      </c>
      <c r="F1945" s="26">
        <f>IF(AND(UPPER(TRIM(Applications!I1945))="SKIPPED",ISNUMBER(Applications!A1945)),Applications!A1945-WEEKDAY(Applications!A1945,3),"")</f>
        <v/>
      </c>
      <c r="G1945" s="26">
        <f>IF(AND(UPPER(TRIM(Applications!I1945))="BOOKMARKED",ISNUMBER(Applications!A1945)),Applications!A1945-WEEKDAY(Applications!A1945,3),"")</f>
        <v/>
      </c>
      <c r="H1945" s="26">
        <f>IF(AND(UPPER(TRIM(Applications!I1945))="NOT APPLIED",ISNUMBER(Applications!A1945)),Applications!A1945-WEEKDAY(Applications!A1945,3),"")</f>
        <v/>
      </c>
      <c r="I1945" s="26">
        <f>IF(AND(UPPER(TRIM(Applications!I1945))="REJECTED",ISNUMBER(Applications!M1945)),Applications!M1945-WEEKDAY(Applications!M1945,3),"")</f>
        <v/>
      </c>
      <c r="J1945" s="26">
        <f>IF(AND(UPPER(TRIM(Applications!I1945))="OFFER",ISNUMBER(Applications!M1945)),Applications!M1945-WEEKDAY(Applications!M1945,3),"")</f>
        <v/>
      </c>
      <c r="K1945" s="26">
        <f>IF(TRIM(Applications!J1945)="","",IFERROR(LOOKUP(2,1/ISNUMBER(SEARCH($R$2:$R$25,Applications!J1945)),$S$2:$S$25),""))</f>
        <v/>
      </c>
      <c r="L1945" s="26">
        <f>IF(K1945="","",IF(COUNTIF(K$2:K1945,K1945)=1,COUNTIF(K$2:K$2000,K1945)+(2001-ROW())/100000,""))</f>
        <v/>
      </c>
      <c r="M1945" s="26">
        <f>IF(TRIM(Applications!D1945)="","",TRIM(LEFT(TRIM(Applications!D1945),FIND(",",TRIM(Applications!D1945)&amp;",")-1)))</f>
        <v/>
      </c>
      <c r="N1945" s="26">
        <f>IF(M1945="","",IF(LEN(TRIM(LEFT(TRIM(MID(TRIM(Applications!D1945),FIND(",",TRIM(Applications!D1945)&amp;",")+1,200)),FIND(",",TRIM(MID(TRIM(Applications!D1945),FIND(",",TRIM(Applications!D1945)&amp;",")+1,200))&amp;",")-1)))=2,UPPER(TRIM(LEFT(TRIM(MID(TRIM(Applications!D1945),FIND(",",TRIM(Applications!D1945)&amp;",")+1,200)),FIND(",",TRIM(MID(TRIM(Applications!D1945),FIND(",",TRIM(Applications!D1945)&amp;",")+1,200))&amp;",")-1))),IFERROR(VLOOKUP(LOWER(TRIM(LEFT(TRIM(MID(TRIM(Applications!D1945),FIND(",",TRIM(Applications!D1945)&amp;",")+1,200)),FIND(",",TRIM(MID(TRIM(Applications!D1945),FIND(",",TRIM(Applications!D1945)&amp;",")+1,200))&amp;",")-1))),$U$2:$V$67,2,FALSE),"")))</f>
        <v/>
      </c>
      <c r="O1945" s="26">
        <f>IF(M1945="","",IF(N1945="",M1945,M1945&amp;", "&amp;N1945))</f>
        <v/>
      </c>
      <c r="P1945" s="26">
        <f>IF(O1945="","",IF(COUNTIF(O$2:O1945,O1945)=1,COUNTIF(O$2:O$2000,O1945)+(2001-ROW())/100000,""))</f>
        <v/>
      </c>
    </row>
    <row r="1946">
      <c r="A1946" s="26">
        <f>IF(AND(ISNUMBER(Applications!A1946),ISNUMBER(Applications!M1946),OR(UPPER(TRIM(Applications!I1946))="INTERVIEWING",UPPER(TRIM(Applications!I1946))="REJECTED",UPPER(TRIM(Applications!I1946))="OFFER")),IF(Applications!M1946&gt;=Applications!A1946,Applications!M1946-Applications!A1946,""),"")</f>
        <v/>
      </c>
      <c r="B1946" s="26">
        <f>IF(AND(D1946=1,ISNUMBER(Applications!A1946)),WEEKDAY(Applications!A1946),"")</f>
        <v/>
      </c>
      <c r="C1946" s="27">
        <f>IF(AND(D1946=1,ISNUMBER(Applications!A1946)),Applications!A1946-WEEKDAY(Applications!A1946,3),"")</f>
        <v/>
      </c>
      <c r="D1946" s="26">
        <f>IF(OR(UPPER(TRIM(Applications!I1946))="APPLIED",UPPER(TRIM(Applications!I1946))="INTERVIEWING",UPPER(TRIM(Applications!I1946))="REJECTED",UPPER(TRIM(Applications!I1946))="OFFER"),1,0)</f>
        <v/>
      </c>
      <c r="E1946" s="26">
        <f>IF(AND(ISNUMBER(Applications!M1946),OR(N(Applications!O1946)&gt;0,UPPER(TRIM(Applications!I1946))="INTERVIEWING",UPPER(TRIM(Applications!I1946))="OFFER")),Applications!M1946-WEEKDAY(Applications!M1946,3),"")</f>
        <v/>
      </c>
      <c r="F1946" s="26">
        <f>IF(AND(UPPER(TRIM(Applications!I1946))="SKIPPED",ISNUMBER(Applications!A1946)),Applications!A1946-WEEKDAY(Applications!A1946,3),"")</f>
        <v/>
      </c>
      <c r="G1946" s="26">
        <f>IF(AND(UPPER(TRIM(Applications!I1946))="BOOKMARKED",ISNUMBER(Applications!A1946)),Applications!A1946-WEEKDAY(Applications!A1946,3),"")</f>
        <v/>
      </c>
      <c r="H1946" s="26">
        <f>IF(AND(UPPER(TRIM(Applications!I1946))="NOT APPLIED",ISNUMBER(Applications!A1946)),Applications!A1946-WEEKDAY(Applications!A1946,3),"")</f>
        <v/>
      </c>
      <c r="I1946" s="26">
        <f>IF(AND(UPPER(TRIM(Applications!I1946))="REJECTED",ISNUMBER(Applications!M1946)),Applications!M1946-WEEKDAY(Applications!M1946,3),"")</f>
        <v/>
      </c>
      <c r="J1946" s="26">
        <f>IF(AND(UPPER(TRIM(Applications!I1946))="OFFER",ISNUMBER(Applications!M1946)),Applications!M1946-WEEKDAY(Applications!M1946,3),"")</f>
        <v/>
      </c>
      <c r="K1946" s="26">
        <f>IF(TRIM(Applications!J1946)="","",IFERROR(LOOKUP(2,1/ISNUMBER(SEARCH($R$2:$R$25,Applications!J1946)),$S$2:$S$25),""))</f>
        <v/>
      </c>
      <c r="L1946" s="26">
        <f>IF(K1946="","",IF(COUNTIF(K$2:K1946,K1946)=1,COUNTIF(K$2:K$2000,K1946)+(2001-ROW())/100000,""))</f>
        <v/>
      </c>
      <c r="M1946" s="26">
        <f>IF(TRIM(Applications!D1946)="","",TRIM(LEFT(TRIM(Applications!D1946),FIND(",",TRIM(Applications!D1946)&amp;",")-1)))</f>
        <v/>
      </c>
      <c r="N1946" s="26">
        <f>IF(M1946="","",IF(LEN(TRIM(LEFT(TRIM(MID(TRIM(Applications!D1946),FIND(",",TRIM(Applications!D1946)&amp;",")+1,200)),FIND(",",TRIM(MID(TRIM(Applications!D1946),FIND(",",TRIM(Applications!D1946)&amp;",")+1,200))&amp;",")-1)))=2,UPPER(TRIM(LEFT(TRIM(MID(TRIM(Applications!D1946),FIND(",",TRIM(Applications!D1946)&amp;",")+1,200)),FIND(",",TRIM(MID(TRIM(Applications!D1946),FIND(",",TRIM(Applications!D1946)&amp;",")+1,200))&amp;",")-1))),IFERROR(VLOOKUP(LOWER(TRIM(LEFT(TRIM(MID(TRIM(Applications!D1946),FIND(",",TRIM(Applications!D1946)&amp;",")+1,200)),FIND(",",TRIM(MID(TRIM(Applications!D1946),FIND(",",TRIM(Applications!D1946)&amp;",")+1,200))&amp;",")-1))),$U$2:$V$67,2,FALSE),"")))</f>
        <v/>
      </c>
      <c r="O1946" s="26">
        <f>IF(M1946="","",IF(N1946="",M1946,M1946&amp;", "&amp;N1946))</f>
        <v/>
      </c>
      <c r="P1946" s="26">
        <f>IF(O1946="","",IF(COUNTIF(O$2:O1946,O1946)=1,COUNTIF(O$2:O$2000,O1946)+(2001-ROW())/100000,""))</f>
        <v/>
      </c>
    </row>
    <row r="1947">
      <c r="A1947" s="26">
        <f>IF(AND(ISNUMBER(Applications!A1947),ISNUMBER(Applications!M1947),OR(UPPER(TRIM(Applications!I1947))="INTERVIEWING",UPPER(TRIM(Applications!I1947))="REJECTED",UPPER(TRIM(Applications!I1947))="OFFER")),IF(Applications!M1947&gt;=Applications!A1947,Applications!M1947-Applications!A1947,""),"")</f>
        <v/>
      </c>
      <c r="B1947" s="26">
        <f>IF(AND(D1947=1,ISNUMBER(Applications!A1947)),WEEKDAY(Applications!A1947),"")</f>
        <v/>
      </c>
      <c r="C1947" s="27">
        <f>IF(AND(D1947=1,ISNUMBER(Applications!A1947)),Applications!A1947-WEEKDAY(Applications!A1947,3),"")</f>
        <v/>
      </c>
      <c r="D1947" s="26">
        <f>IF(OR(UPPER(TRIM(Applications!I1947))="APPLIED",UPPER(TRIM(Applications!I1947))="INTERVIEWING",UPPER(TRIM(Applications!I1947))="REJECTED",UPPER(TRIM(Applications!I1947))="OFFER"),1,0)</f>
        <v/>
      </c>
      <c r="E1947" s="26">
        <f>IF(AND(ISNUMBER(Applications!M1947),OR(N(Applications!O1947)&gt;0,UPPER(TRIM(Applications!I1947))="INTERVIEWING",UPPER(TRIM(Applications!I1947))="OFFER")),Applications!M1947-WEEKDAY(Applications!M1947,3),"")</f>
        <v/>
      </c>
      <c r="F1947" s="26">
        <f>IF(AND(UPPER(TRIM(Applications!I1947))="SKIPPED",ISNUMBER(Applications!A1947)),Applications!A1947-WEEKDAY(Applications!A1947,3),"")</f>
        <v/>
      </c>
      <c r="G1947" s="26">
        <f>IF(AND(UPPER(TRIM(Applications!I1947))="BOOKMARKED",ISNUMBER(Applications!A1947)),Applications!A1947-WEEKDAY(Applications!A1947,3),"")</f>
        <v/>
      </c>
      <c r="H1947" s="26">
        <f>IF(AND(UPPER(TRIM(Applications!I1947))="NOT APPLIED",ISNUMBER(Applications!A1947)),Applications!A1947-WEEKDAY(Applications!A1947,3),"")</f>
        <v/>
      </c>
      <c r="I1947" s="26">
        <f>IF(AND(UPPER(TRIM(Applications!I1947))="REJECTED",ISNUMBER(Applications!M1947)),Applications!M1947-WEEKDAY(Applications!M1947,3),"")</f>
        <v/>
      </c>
      <c r="J1947" s="26">
        <f>IF(AND(UPPER(TRIM(Applications!I1947))="OFFER",ISNUMBER(Applications!M1947)),Applications!M1947-WEEKDAY(Applications!M1947,3),"")</f>
        <v/>
      </c>
      <c r="K1947" s="26">
        <f>IF(TRIM(Applications!J1947)="","",IFERROR(LOOKUP(2,1/ISNUMBER(SEARCH($R$2:$R$25,Applications!J1947)),$S$2:$S$25),""))</f>
        <v/>
      </c>
      <c r="L1947" s="26">
        <f>IF(K1947="","",IF(COUNTIF(K$2:K1947,K1947)=1,COUNTIF(K$2:K$2000,K1947)+(2001-ROW())/100000,""))</f>
        <v/>
      </c>
      <c r="M1947" s="26">
        <f>IF(TRIM(Applications!D1947)="","",TRIM(LEFT(TRIM(Applications!D1947),FIND(",",TRIM(Applications!D1947)&amp;",")-1)))</f>
        <v/>
      </c>
      <c r="N1947" s="26">
        <f>IF(M1947="","",IF(LEN(TRIM(LEFT(TRIM(MID(TRIM(Applications!D1947),FIND(",",TRIM(Applications!D1947)&amp;",")+1,200)),FIND(",",TRIM(MID(TRIM(Applications!D1947),FIND(",",TRIM(Applications!D1947)&amp;",")+1,200))&amp;",")-1)))=2,UPPER(TRIM(LEFT(TRIM(MID(TRIM(Applications!D1947),FIND(",",TRIM(Applications!D1947)&amp;",")+1,200)),FIND(",",TRIM(MID(TRIM(Applications!D1947),FIND(",",TRIM(Applications!D1947)&amp;",")+1,200))&amp;",")-1))),IFERROR(VLOOKUP(LOWER(TRIM(LEFT(TRIM(MID(TRIM(Applications!D1947),FIND(",",TRIM(Applications!D1947)&amp;",")+1,200)),FIND(",",TRIM(MID(TRIM(Applications!D1947),FIND(",",TRIM(Applications!D1947)&amp;",")+1,200))&amp;",")-1))),$U$2:$V$67,2,FALSE),"")))</f>
        <v/>
      </c>
      <c r="O1947" s="26">
        <f>IF(M1947="","",IF(N1947="",M1947,M1947&amp;", "&amp;N1947))</f>
        <v/>
      </c>
      <c r="P1947" s="26">
        <f>IF(O1947="","",IF(COUNTIF(O$2:O1947,O1947)=1,COUNTIF(O$2:O$2000,O1947)+(2001-ROW())/100000,""))</f>
        <v/>
      </c>
    </row>
    <row r="1948">
      <c r="A1948" s="26">
        <f>IF(AND(ISNUMBER(Applications!A1948),ISNUMBER(Applications!M1948),OR(UPPER(TRIM(Applications!I1948))="INTERVIEWING",UPPER(TRIM(Applications!I1948))="REJECTED",UPPER(TRIM(Applications!I1948))="OFFER")),IF(Applications!M1948&gt;=Applications!A1948,Applications!M1948-Applications!A1948,""),"")</f>
        <v/>
      </c>
      <c r="B1948" s="26">
        <f>IF(AND(D1948=1,ISNUMBER(Applications!A1948)),WEEKDAY(Applications!A1948),"")</f>
        <v/>
      </c>
      <c r="C1948" s="27">
        <f>IF(AND(D1948=1,ISNUMBER(Applications!A1948)),Applications!A1948-WEEKDAY(Applications!A1948,3),"")</f>
        <v/>
      </c>
      <c r="D1948" s="26">
        <f>IF(OR(UPPER(TRIM(Applications!I1948))="APPLIED",UPPER(TRIM(Applications!I1948))="INTERVIEWING",UPPER(TRIM(Applications!I1948))="REJECTED",UPPER(TRIM(Applications!I1948))="OFFER"),1,0)</f>
        <v/>
      </c>
      <c r="E1948" s="26">
        <f>IF(AND(ISNUMBER(Applications!M1948),OR(N(Applications!O1948)&gt;0,UPPER(TRIM(Applications!I1948))="INTERVIEWING",UPPER(TRIM(Applications!I1948))="OFFER")),Applications!M1948-WEEKDAY(Applications!M1948,3),"")</f>
        <v/>
      </c>
      <c r="F1948" s="26">
        <f>IF(AND(UPPER(TRIM(Applications!I1948))="SKIPPED",ISNUMBER(Applications!A1948)),Applications!A1948-WEEKDAY(Applications!A1948,3),"")</f>
        <v/>
      </c>
      <c r="G1948" s="26">
        <f>IF(AND(UPPER(TRIM(Applications!I1948))="BOOKMARKED",ISNUMBER(Applications!A1948)),Applications!A1948-WEEKDAY(Applications!A1948,3),"")</f>
        <v/>
      </c>
      <c r="H1948" s="26">
        <f>IF(AND(UPPER(TRIM(Applications!I1948))="NOT APPLIED",ISNUMBER(Applications!A1948)),Applications!A1948-WEEKDAY(Applications!A1948,3),"")</f>
        <v/>
      </c>
      <c r="I1948" s="26">
        <f>IF(AND(UPPER(TRIM(Applications!I1948))="REJECTED",ISNUMBER(Applications!M1948)),Applications!M1948-WEEKDAY(Applications!M1948,3),"")</f>
        <v/>
      </c>
      <c r="J1948" s="26">
        <f>IF(AND(UPPER(TRIM(Applications!I1948))="OFFER",ISNUMBER(Applications!M1948)),Applications!M1948-WEEKDAY(Applications!M1948,3),"")</f>
        <v/>
      </c>
      <c r="K1948" s="26">
        <f>IF(TRIM(Applications!J1948)="","",IFERROR(LOOKUP(2,1/ISNUMBER(SEARCH($R$2:$R$25,Applications!J1948)),$S$2:$S$25),""))</f>
        <v/>
      </c>
      <c r="L1948" s="26">
        <f>IF(K1948="","",IF(COUNTIF(K$2:K1948,K1948)=1,COUNTIF(K$2:K$2000,K1948)+(2001-ROW())/100000,""))</f>
        <v/>
      </c>
      <c r="M1948" s="26">
        <f>IF(TRIM(Applications!D1948)="","",TRIM(LEFT(TRIM(Applications!D1948),FIND(",",TRIM(Applications!D1948)&amp;",")-1)))</f>
        <v/>
      </c>
      <c r="N1948" s="26">
        <f>IF(M1948="","",IF(LEN(TRIM(LEFT(TRIM(MID(TRIM(Applications!D1948),FIND(",",TRIM(Applications!D1948)&amp;",")+1,200)),FIND(",",TRIM(MID(TRIM(Applications!D1948),FIND(",",TRIM(Applications!D1948)&amp;",")+1,200))&amp;",")-1)))=2,UPPER(TRIM(LEFT(TRIM(MID(TRIM(Applications!D1948),FIND(",",TRIM(Applications!D1948)&amp;",")+1,200)),FIND(",",TRIM(MID(TRIM(Applications!D1948),FIND(",",TRIM(Applications!D1948)&amp;",")+1,200))&amp;",")-1))),IFERROR(VLOOKUP(LOWER(TRIM(LEFT(TRIM(MID(TRIM(Applications!D1948),FIND(",",TRIM(Applications!D1948)&amp;",")+1,200)),FIND(",",TRIM(MID(TRIM(Applications!D1948),FIND(",",TRIM(Applications!D1948)&amp;",")+1,200))&amp;",")-1))),$U$2:$V$67,2,FALSE),"")))</f>
        <v/>
      </c>
      <c r="O1948" s="26">
        <f>IF(M1948="","",IF(N1948="",M1948,M1948&amp;", "&amp;N1948))</f>
        <v/>
      </c>
      <c r="P1948" s="26">
        <f>IF(O1948="","",IF(COUNTIF(O$2:O1948,O1948)=1,COUNTIF(O$2:O$2000,O1948)+(2001-ROW())/100000,""))</f>
        <v/>
      </c>
    </row>
    <row r="1949">
      <c r="A1949" s="26">
        <f>IF(AND(ISNUMBER(Applications!A1949),ISNUMBER(Applications!M1949),OR(UPPER(TRIM(Applications!I1949))="INTERVIEWING",UPPER(TRIM(Applications!I1949))="REJECTED",UPPER(TRIM(Applications!I1949))="OFFER")),IF(Applications!M1949&gt;=Applications!A1949,Applications!M1949-Applications!A1949,""),"")</f>
        <v/>
      </c>
      <c r="B1949" s="26">
        <f>IF(AND(D1949=1,ISNUMBER(Applications!A1949)),WEEKDAY(Applications!A1949),"")</f>
        <v/>
      </c>
      <c r="C1949" s="27">
        <f>IF(AND(D1949=1,ISNUMBER(Applications!A1949)),Applications!A1949-WEEKDAY(Applications!A1949,3),"")</f>
        <v/>
      </c>
      <c r="D1949" s="26">
        <f>IF(OR(UPPER(TRIM(Applications!I1949))="APPLIED",UPPER(TRIM(Applications!I1949))="INTERVIEWING",UPPER(TRIM(Applications!I1949))="REJECTED",UPPER(TRIM(Applications!I1949))="OFFER"),1,0)</f>
        <v/>
      </c>
      <c r="E1949" s="26">
        <f>IF(AND(ISNUMBER(Applications!M1949),OR(N(Applications!O1949)&gt;0,UPPER(TRIM(Applications!I1949))="INTERVIEWING",UPPER(TRIM(Applications!I1949))="OFFER")),Applications!M1949-WEEKDAY(Applications!M1949,3),"")</f>
        <v/>
      </c>
      <c r="F1949" s="26">
        <f>IF(AND(UPPER(TRIM(Applications!I1949))="SKIPPED",ISNUMBER(Applications!A1949)),Applications!A1949-WEEKDAY(Applications!A1949,3),"")</f>
        <v/>
      </c>
      <c r="G1949" s="26">
        <f>IF(AND(UPPER(TRIM(Applications!I1949))="BOOKMARKED",ISNUMBER(Applications!A1949)),Applications!A1949-WEEKDAY(Applications!A1949,3),"")</f>
        <v/>
      </c>
      <c r="H1949" s="26">
        <f>IF(AND(UPPER(TRIM(Applications!I1949))="NOT APPLIED",ISNUMBER(Applications!A1949)),Applications!A1949-WEEKDAY(Applications!A1949,3),"")</f>
        <v/>
      </c>
      <c r="I1949" s="26">
        <f>IF(AND(UPPER(TRIM(Applications!I1949))="REJECTED",ISNUMBER(Applications!M1949)),Applications!M1949-WEEKDAY(Applications!M1949,3),"")</f>
        <v/>
      </c>
      <c r="J1949" s="26">
        <f>IF(AND(UPPER(TRIM(Applications!I1949))="OFFER",ISNUMBER(Applications!M1949)),Applications!M1949-WEEKDAY(Applications!M1949,3),"")</f>
        <v/>
      </c>
      <c r="K1949" s="26">
        <f>IF(TRIM(Applications!J1949)="","",IFERROR(LOOKUP(2,1/ISNUMBER(SEARCH($R$2:$R$25,Applications!J1949)),$S$2:$S$25),""))</f>
        <v/>
      </c>
      <c r="L1949" s="26">
        <f>IF(K1949="","",IF(COUNTIF(K$2:K1949,K1949)=1,COUNTIF(K$2:K$2000,K1949)+(2001-ROW())/100000,""))</f>
        <v/>
      </c>
      <c r="M1949" s="26">
        <f>IF(TRIM(Applications!D1949)="","",TRIM(LEFT(TRIM(Applications!D1949),FIND(",",TRIM(Applications!D1949)&amp;",")-1)))</f>
        <v/>
      </c>
      <c r="N1949" s="26">
        <f>IF(M1949="","",IF(LEN(TRIM(LEFT(TRIM(MID(TRIM(Applications!D1949),FIND(",",TRIM(Applications!D1949)&amp;",")+1,200)),FIND(",",TRIM(MID(TRIM(Applications!D1949),FIND(",",TRIM(Applications!D1949)&amp;",")+1,200))&amp;",")-1)))=2,UPPER(TRIM(LEFT(TRIM(MID(TRIM(Applications!D1949),FIND(",",TRIM(Applications!D1949)&amp;",")+1,200)),FIND(",",TRIM(MID(TRIM(Applications!D1949),FIND(",",TRIM(Applications!D1949)&amp;",")+1,200))&amp;",")-1))),IFERROR(VLOOKUP(LOWER(TRIM(LEFT(TRIM(MID(TRIM(Applications!D1949),FIND(",",TRIM(Applications!D1949)&amp;",")+1,200)),FIND(",",TRIM(MID(TRIM(Applications!D1949),FIND(",",TRIM(Applications!D1949)&amp;",")+1,200))&amp;",")-1))),$U$2:$V$67,2,FALSE),"")))</f>
        <v/>
      </c>
      <c r="O1949" s="26">
        <f>IF(M1949="","",IF(N1949="",M1949,M1949&amp;", "&amp;N1949))</f>
        <v/>
      </c>
      <c r="P1949" s="26">
        <f>IF(O1949="","",IF(COUNTIF(O$2:O1949,O1949)=1,COUNTIF(O$2:O$2000,O1949)+(2001-ROW())/100000,""))</f>
        <v/>
      </c>
    </row>
    <row r="1950">
      <c r="A1950" s="26">
        <f>IF(AND(ISNUMBER(Applications!A1950),ISNUMBER(Applications!M1950),OR(UPPER(TRIM(Applications!I1950))="INTERVIEWING",UPPER(TRIM(Applications!I1950))="REJECTED",UPPER(TRIM(Applications!I1950))="OFFER")),IF(Applications!M1950&gt;=Applications!A1950,Applications!M1950-Applications!A1950,""),"")</f>
        <v/>
      </c>
      <c r="B1950" s="26">
        <f>IF(AND(D1950=1,ISNUMBER(Applications!A1950)),WEEKDAY(Applications!A1950),"")</f>
        <v/>
      </c>
      <c r="C1950" s="27">
        <f>IF(AND(D1950=1,ISNUMBER(Applications!A1950)),Applications!A1950-WEEKDAY(Applications!A1950,3),"")</f>
        <v/>
      </c>
      <c r="D1950" s="26">
        <f>IF(OR(UPPER(TRIM(Applications!I1950))="APPLIED",UPPER(TRIM(Applications!I1950))="INTERVIEWING",UPPER(TRIM(Applications!I1950))="REJECTED",UPPER(TRIM(Applications!I1950))="OFFER"),1,0)</f>
        <v/>
      </c>
      <c r="E1950" s="26">
        <f>IF(AND(ISNUMBER(Applications!M1950),OR(N(Applications!O1950)&gt;0,UPPER(TRIM(Applications!I1950))="INTERVIEWING",UPPER(TRIM(Applications!I1950))="OFFER")),Applications!M1950-WEEKDAY(Applications!M1950,3),"")</f>
        <v/>
      </c>
      <c r="F1950" s="26">
        <f>IF(AND(UPPER(TRIM(Applications!I1950))="SKIPPED",ISNUMBER(Applications!A1950)),Applications!A1950-WEEKDAY(Applications!A1950,3),"")</f>
        <v/>
      </c>
      <c r="G1950" s="26">
        <f>IF(AND(UPPER(TRIM(Applications!I1950))="BOOKMARKED",ISNUMBER(Applications!A1950)),Applications!A1950-WEEKDAY(Applications!A1950,3),"")</f>
        <v/>
      </c>
      <c r="H1950" s="26">
        <f>IF(AND(UPPER(TRIM(Applications!I1950))="NOT APPLIED",ISNUMBER(Applications!A1950)),Applications!A1950-WEEKDAY(Applications!A1950,3),"")</f>
        <v/>
      </c>
      <c r="I1950" s="26">
        <f>IF(AND(UPPER(TRIM(Applications!I1950))="REJECTED",ISNUMBER(Applications!M1950)),Applications!M1950-WEEKDAY(Applications!M1950,3),"")</f>
        <v/>
      </c>
      <c r="J1950" s="26">
        <f>IF(AND(UPPER(TRIM(Applications!I1950))="OFFER",ISNUMBER(Applications!M1950)),Applications!M1950-WEEKDAY(Applications!M1950,3),"")</f>
        <v/>
      </c>
      <c r="K1950" s="26">
        <f>IF(TRIM(Applications!J1950)="","",IFERROR(LOOKUP(2,1/ISNUMBER(SEARCH($R$2:$R$25,Applications!J1950)),$S$2:$S$25),""))</f>
        <v/>
      </c>
      <c r="L1950" s="26">
        <f>IF(K1950="","",IF(COUNTIF(K$2:K1950,K1950)=1,COUNTIF(K$2:K$2000,K1950)+(2001-ROW())/100000,""))</f>
        <v/>
      </c>
      <c r="M1950" s="26">
        <f>IF(TRIM(Applications!D1950)="","",TRIM(LEFT(TRIM(Applications!D1950),FIND(",",TRIM(Applications!D1950)&amp;",")-1)))</f>
        <v/>
      </c>
      <c r="N1950" s="26">
        <f>IF(M1950="","",IF(LEN(TRIM(LEFT(TRIM(MID(TRIM(Applications!D1950),FIND(",",TRIM(Applications!D1950)&amp;",")+1,200)),FIND(",",TRIM(MID(TRIM(Applications!D1950),FIND(",",TRIM(Applications!D1950)&amp;",")+1,200))&amp;",")-1)))=2,UPPER(TRIM(LEFT(TRIM(MID(TRIM(Applications!D1950),FIND(",",TRIM(Applications!D1950)&amp;",")+1,200)),FIND(",",TRIM(MID(TRIM(Applications!D1950),FIND(",",TRIM(Applications!D1950)&amp;",")+1,200))&amp;",")-1))),IFERROR(VLOOKUP(LOWER(TRIM(LEFT(TRIM(MID(TRIM(Applications!D1950),FIND(",",TRIM(Applications!D1950)&amp;",")+1,200)),FIND(",",TRIM(MID(TRIM(Applications!D1950),FIND(",",TRIM(Applications!D1950)&amp;",")+1,200))&amp;",")-1))),$U$2:$V$67,2,FALSE),"")))</f>
        <v/>
      </c>
      <c r="O1950" s="26">
        <f>IF(M1950="","",IF(N1950="",M1950,M1950&amp;", "&amp;N1950))</f>
        <v/>
      </c>
      <c r="P1950" s="26">
        <f>IF(O1950="","",IF(COUNTIF(O$2:O1950,O1950)=1,COUNTIF(O$2:O$2000,O1950)+(2001-ROW())/100000,""))</f>
        <v/>
      </c>
    </row>
    <row r="1951">
      <c r="A1951" s="26">
        <f>IF(AND(ISNUMBER(Applications!A1951),ISNUMBER(Applications!M1951),OR(UPPER(TRIM(Applications!I1951))="INTERVIEWING",UPPER(TRIM(Applications!I1951))="REJECTED",UPPER(TRIM(Applications!I1951))="OFFER")),IF(Applications!M1951&gt;=Applications!A1951,Applications!M1951-Applications!A1951,""),"")</f>
        <v/>
      </c>
      <c r="B1951" s="26">
        <f>IF(AND(D1951=1,ISNUMBER(Applications!A1951)),WEEKDAY(Applications!A1951),"")</f>
        <v/>
      </c>
      <c r="C1951" s="27">
        <f>IF(AND(D1951=1,ISNUMBER(Applications!A1951)),Applications!A1951-WEEKDAY(Applications!A1951,3),"")</f>
        <v/>
      </c>
      <c r="D1951" s="26">
        <f>IF(OR(UPPER(TRIM(Applications!I1951))="APPLIED",UPPER(TRIM(Applications!I1951))="INTERVIEWING",UPPER(TRIM(Applications!I1951))="REJECTED",UPPER(TRIM(Applications!I1951))="OFFER"),1,0)</f>
        <v/>
      </c>
      <c r="E1951" s="26">
        <f>IF(AND(ISNUMBER(Applications!M1951),OR(N(Applications!O1951)&gt;0,UPPER(TRIM(Applications!I1951))="INTERVIEWING",UPPER(TRIM(Applications!I1951))="OFFER")),Applications!M1951-WEEKDAY(Applications!M1951,3),"")</f>
        <v/>
      </c>
      <c r="F1951" s="26">
        <f>IF(AND(UPPER(TRIM(Applications!I1951))="SKIPPED",ISNUMBER(Applications!A1951)),Applications!A1951-WEEKDAY(Applications!A1951,3),"")</f>
        <v/>
      </c>
      <c r="G1951" s="26">
        <f>IF(AND(UPPER(TRIM(Applications!I1951))="BOOKMARKED",ISNUMBER(Applications!A1951)),Applications!A1951-WEEKDAY(Applications!A1951,3),"")</f>
        <v/>
      </c>
      <c r="H1951" s="26">
        <f>IF(AND(UPPER(TRIM(Applications!I1951))="NOT APPLIED",ISNUMBER(Applications!A1951)),Applications!A1951-WEEKDAY(Applications!A1951,3),"")</f>
        <v/>
      </c>
      <c r="I1951" s="26">
        <f>IF(AND(UPPER(TRIM(Applications!I1951))="REJECTED",ISNUMBER(Applications!M1951)),Applications!M1951-WEEKDAY(Applications!M1951,3),"")</f>
        <v/>
      </c>
      <c r="J1951" s="26">
        <f>IF(AND(UPPER(TRIM(Applications!I1951))="OFFER",ISNUMBER(Applications!M1951)),Applications!M1951-WEEKDAY(Applications!M1951,3),"")</f>
        <v/>
      </c>
      <c r="K1951" s="26">
        <f>IF(TRIM(Applications!J1951)="","",IFERROR(LOOKUP(2,1/ISNUMBER(SEARCH($R$2:$R$25,Applications!J1951)),$S$2:$S$25),""))</f>
        <v/>
      </c>
      <c r="L1951" s="26">
        <f>IF(K1951="","",IF(COUNTIF(K$2:K1951,K1951)=1,COUNTIF(K$2:K$2000,K1951)+(2001-ROW())/100000,""))</f>
        <v/>
      </c>
      <c r="M1951" s="26">
        <f>IF(TRIM(Applications!D1951)="","",TRIM(LEFT(TRIM(Applications!D1951),FIND(",",TRIM(Applications!D1951)&amp;",")-1)))</f>
        <v/>
      </c>
      <c r="N1951" s="26">
        <f>IF(M1951="","",IF(LEN(TRIM(LEFT(TRIM(MID(TRIM(Applications!D1951),FIND(",",TRIM(Applications!D1951)&amp;",")+1,200)),FIND(",",TRIM(MID(TRIM(Applications!D1951),FIND(",",TRIM(Applications!D1951)&amp;",")+1,200))&amp;",")-1)))=2,UPPER(TRIM(LEFT(TRIM(MID(TRIM(Applications!D1951),FIND(",",TRIM(Applications!D1951)&amp;",")+1,200)),FIND(",",TRIM(MID(TRIM(Applications!D1951),FIND(",",TRIM(Applications!D1951)&amp;",")+1,200))&amp;",")-1))),IFERROR(VLOOKUP(LOWER(TRIM(LEFT(TRIM(MID(TRIM(Applications!D1951),FIND(",",TRIM(Applications!D1951)&amp;",")+1,200)),FIND(",",TRIM(MID(TRIM(Applications!D1951),FIND(",",TRIM(Applications!D1951)&amp;",")+1,200))&amp;",")-1))),$U$2:$V$67,2,FALSE),"")))</f>
        <v/>
      </c>
      <c r="O1951" s="26">
        <f>IF(M1951="","",IF(N1951="",M1951,M1951&amp;", "&amp;N1951))</f>
        <v/>
      </c>
      <c r="P1951" s="26">
        <f>IF(O1951="","",IF(COUNTIF(O$2:O1951,O1951)=1,COUNTIF(O$2:O$2000,O1951)+(2001-ROW())/100000,""))</f>
        <v/>
      </c>
    </row>
    <row r="1952">
      <c r="A1952" s="26">
        <f>IF(AND(ISNUMBER(Applications!A1952),ISNUMBER(Applications!M1952),OR(UPPER(TRIM(Applications!I1952))="INTERVIEWING",UPPER(TRIM(Applications!I1952))="REJECTED",UPPER(TRIM(Applications!I1952))="OFFER")),IF(Applications!M1952&gt;=Applications!A1952,Applications!M1952-Applications!A1952,""),"")</f>
        <v/>
      </c>
      <c r="B1952" s="26">
        <f>IF(AND(D1952=1,ISNUMBER(Applications!A1952)),WEEKDAY(Applications!A1952),"")</f>
        <v/>
      </c>
      <c r="C1952" s="27">
        <f>IF(AND(D1952=1,ISNUMBER(Applications!A1952)),Applications!A1952-WEEKDAY(Applications!A1952,3),"")</f>
        <v/>
      </c>
      <c r="D1952" s="26">
        <f>IF(OR(UPPER(TRIM(Applications!I1952))="APPLIED",UPPER(TRIM(Applications!I1952))="INTERVIEWING",UPPER(TRIM(Applications!I1952))="REJECTED",UPPER(TRIM(Applications!I1952))="OFFER"),1,0)</f>
        <v/>
      </c>
      <c r="E1952" s="26">
        <f>IF(AND(ISNUMBER(Applications!M1952),OR(N(Applications!O1952)&gt;0,UPPER(TRIM(Applications!I1952))="INTERVIEWING",UPPER(TRIM(Applications!I1952))="OFFER")),Applications!M1952-WEEKDAY(Applications!M1952,3),"")</f>
        <v/>
      </c>
      <c r="F1952" s="26">
        <f>IF(AND(UPPER(TRIM(Applications!I1952))="SKIPPED",ISNUMBER(Applications!A1952)),Applications!A1952-WEEKDAY(Applications!A1952,3),"")</f>
        <v/>
      </c>
      <c r="G1952" s="26">
        <f>IF(AND(UPPER(TRIM(Applications!I1952))="BOOKMARKED",ISNUMBER(Applications!A1952)),Applications!A1952-WEEKDAY(Applications!A1952,3),"")</f>
        <v/>
      </c>
      <c r="H1952" s="26">
        <f>IF(AND(UPPER(TRIM(Applications!I1952))="NOT APPLIED",ISNUMBER(Applications!A1952)),Applications!A1952-WEEKDAY(Applications!A1952,3),"")</f>
        <v/>
      </c>
      <c r="I1952" s="26">
        <f>IF(AND(UPPER(TRIM(Applications!I1952))="REJECTED",ISNUMBER(Applications!M1952)),Applications!M1952-WEEKDAY(Applications!M1952,3),"")</f>
        <v/>
      </c>
      <c r="J1952" s="26">
        <f>IF(AND(UPPER(TRIM(Applications!I1952))="OFFER",ISNUMBER(Applications!M1952)),Applications!M1952-WEEKDAY(Applications!M1952,3),"")</f>
        <v/>
      </c>
      <c r="K1952" s="26">
        <f>IF(TRIM(Applications!J1952)="","",IFERROR(LOOKUP(2,1/ISNUMBER(SEARCH($R$2:$R$25,Applications!J1952)),$S$2:$S$25),""))</f>
        <v/>
      </c>
      <c r="L1952" s="26">
        <f>IF(K1952="","",IF(COUNTIF(K$2:K1952,K1952)=1,COUNTIF(K$2:K$2000,K1952)+(2001-ROW())/100000,""))</f>
        <v/>
      </c>
      <c r="M1952" s="26">
        <f>IF(TRIM(Applications!D1952)="","",TRIM(LEFT(TRIM(Applications!D1952),FIND(",",TRIM(Applications!D1952)&amp;",")-1)))</f>
        <v/>
      </c>
      <c r="N1952" s="26">
        <f>IF(M1952="","",IF(LEN(TRIM(LEFT(TRIM(MID(TRIM(Applications!D1952),FIND(",",TRIM(Applications!D1952)&amp;",")+1,200)),FIND(",",TRIM(MID(TRIM(Applications!D1952),FIND(",",TRIM(Applications!D1952)&amp;",")+1,200))&amp;",")-1)))=2,UPPER(TRIM(LEFT(TRIM(MID(TRIM(Applications!D1952),FIND(",",TRIM(Applications!D1952)&amp;",")+1,200)),FIND(",",TRIM(MID(TRIM(Applications!D1952),FIND(",",TRIM(Applications!D1952)&amp;",")+1,200))&amp;",")-1))),IFERROR(VLOOKUP(LOWER(TRIM(LEFT(TRIM(MID(TRIM(Applications!D1952),FIND(",",TRIM(Applications!D1952)&amp;",")+1,200)),FIND(",",TRIM(MID(TRIM(Applications!D1952),FIND(",",TRIM(Applications!D1952)&amp;",")+1,200))&amp;",")-1))),$U$2:$V$67,2,FALSE),"")))</f>
        <v/>
      </c>
      <c r="O1952" s="26">
        <f>IF(M1952="","",IF(N1952="",M1952,M1952&amp;", "&amp;N1952))</f>
        <v/>
      </c>
      <c r="P1952" s="26">
        <f>IF(O1952="","",IF(COUNTIF(O$2:O1952,O1952)=1,COUNTIF(O$2:O$2000,O1952)+(2001-ROW())/100000,""))</f>
        <v/>
      </c>
    </row>
    <row r="1953">
      <c r="A1953" s="26">
        <f>IF(AND(ISNUMBER(Applications!A1953),ISNUMBER(Applications!M1953),OR(UPPER(TRIM(Applications!I1953))="INTERVIEWING",UPPER(TRIM(Applications!I1953))="REJECTED",UPPER(TRIM(Applications!I1953))="OFFER")),IF(Applications!M1953&gt;=Applications!A1953,Applications!M1953-Applications!A1953,""),"")</f>
        <v/>
      </c>
      <c r="B1953" s="26">
        <f>IF(AND(D1953=1,ISNUMBER(Applications!A1953)),WEEKDAY(Applications!A1953),"")</f>
        <v/>
      </c>
      <c r="C1953" s="27">
        <f>IF(AND(D1953=1,ISNUMBER(Applications!A1953)),Applications!A1953-WEEKDAY(Applications!A1953,3),"")</f>
        <v/>
      </c>
      <c r="D1953" s="26">
        <f>IF(OR(UPPER(TRIM(Applications!I1953))="APPLIED",UPPER(TRIM(Applications!I1953))="INTERVIEWING",UPPER(TRIM(Applications!I1953))="REJECTED",UPPER(TRIM(Applications!I1953))="OFFER"),1,0)</f>
        <v/>
      </c>
      <c r="E1953" s="26">
        <f>IF(AND(ISNUMBER(Applications!M1953),OR(N(Applications!O1953)&gt;0,UPPER(TRIM(Applications!I1953))="INTERVIEWING",UPPER(TRIM(Applications!I1953))="OFFER")),Applications!M1953-WEEKDAY(Applications!M1953,3),"")</f>
        <v/>
      </c>
      <c r="F1953" s="26">
        <f>IF(AND(UPPER(TRIM(Applications!I1953))="SKIPPED",ISNUMBER(Applications!A1953)),Applications!A1953-WEEKDAY(Applications!A1953,3),"")</f>
        <v/>
      </c>
      <c r="G1953" s="26">
        <f>IF(AND(UPPER(TRIM(Applications!I1953))="BOOKMARKED",ISNUMBER(Applications!A1953)),Applications!A1953-WEEKDAY(Applications!A1953,3),"")</f>
        <v/>
      </c>
      <c r="H1953" s="26">
        <f>IF(AND(UPPER(TRIM(Applications!I1953))="NOT APPLIED",ISNUMBER(Applications!A1953)),Applications!A1953-WEEKDAY(Applications!A1953,3),"")</f>
        <v/>
      </c>
      <c r="I1953" s="26">
        <f>IF(AND(UPPER(TRIM(Applications!I1953))="REJECTED",ISNUMBER(Applications!M1953)),Applications!M1953-WEEKDAY(Applications!M1953,3),"")</f>
        <v/>
      </c>
      <c r="J1953" s="26">
        <f>IF(AND(UPPER(TRIM(Applications!I1953))="OFFER",ISNUMBER(Applications!M1953)),Applications!M1953-WEEKDAY(Applications!M1953,3),"")</f>
        <v/>
      </c>
      <c r="K1953" s="26">
        <f>IF(TRIM(Applications!J1953)="","",IFERROR(LOOKUP(2,1/ISNUMBER(SEARCH($R$2:$R$25,Applications!J1953)),$S$2:$S$25),""))</f>
        <v/>
      </c>
      <c r="L1953" s="26">
        <f>IF(K1953="","",IF(COUNTIF(K$2:K1953,K1953)=1,COUNTIF(K$2:K$2000,K1953)+(2001-ROW())/100000,""))</f>
        <v/>
      </c>
      <c r="M1953" s="26">
        <f>IF(TRIM(Applications!D1953)="","",TRIM(LEFT(TRIM(Applications!D1953),FIND(",",TRIM(Applications!D1953)&amp;",")-1)))</f>
        <v/>
      </c>
      <c r="N1953" s="26">
        <f>IF(M1953="","",IF(LEN(TRIM(LEFT(TRIM(MID(TRIM(Applications!D1953),FIND(",",TRIM(Applications!D1953)&amp;",")+1,200)),FIND(",",TRIM(MID(TRIM(Applications!D1953),FIND(",",TRIM(Applications!D1953)&amp;",")+1,200))&amp;",")-1)))=2,UPPER(TRIM(LEFT(TRIM(MID(TRIM(Applications!D1953),FIND(",",TRIM(Applications!D1953)&amp;",")+1,200)),FIND(",",TRIM(MID(TRIM(Applications!D1953),FIND(",",TRIM(Applications!D1953)&amp;",")+1,200))&amp;",")-1))),IFERROR(VLOOKUP(LOWER(TRIM(LEFT(TRIM(MID(TRIM(Applications!D1953),FIND(",",TRIM(Applications!D1953)&amp;",")+1,200)),FIND(",",TRIM(MID(TRIM(Applications!D1953),FIND(",",TRIM(Applications!D1953)&amp;",")+1,200))&amp;",")-1))),$U$2:$V$67,2,FALSE),"")))</f>
        <v/>
      </c>
      <c r="O1953" s="26">
        <f>IF(M1953="","",IF(N1953="",M1953,M1953&amp;", "&amp;N1953))</f>
        <v/>
      </c>
      <c r="P1953" s="26">
        <f>IF(O1953="","",IF(COUNTIF(O$2:O1953,O1953)=1,COUNTIF(O$2:O$2000,O1953)+(2001-ROW())/100000,""))</f>
        <v/>
      </c>
    </row>
    <row r="1954">
      <c r="A1954" s="26">
        <f>IF(AND(ISNUMBER(Applications!A1954),ISNUMBER(Applications!M1954),OR(UPPER(TRIM(Applications!I1954))="INTERVIEWING",UPPER(TRIM(Applications!I1954))="REJECTED",UPPER(TRIM(Applications!I1954))="OFFER")),IF(Applications!M1954&gt;=Applications!A1954,Applications!M1954-Applications!A1954,""),"")</f>
        <v/>
      </c>
      <c r="B1954" s="26">
        <f>IF(AND(D1954=1,ISNUMBER(Applications!A1954)),WEEKDAY(Applications!A1954),"")</f>
        <v/>
      </c>
      <c r="C1954" s="27">
        <f>IF(AND(D1954=1,ISNUMBER(Applications!A1954)),Applications!A1954-WEEKDAY(Applications!A1954,3),"")</f>
        <v/>
      </c>
      <c r="D1954" s="26">
        <f>IF(OR(UPPER(TRIM(Applications!I1954))="APPLIED",UPPER(TRIM(Applications!I1954))="INTERVIEWING",UPPER(TRIM(Applications!I1954))="REJECTED",UPPER(TRIM(Applications!I1954))="OFFER"),1,0)</f>
        <v/>
      </c>
      <c r="E1954" s="26">
        <f>IF(AND(ISNUMBER(Applications!M1954),OR(N(Applications!O1954)&gt;0,UPPER(TRIM(Applications!I1954))="INTERVIEWING",UPPER(TRIM(Applications!I1954))="OFFER")),Applications!M1954-WEEKDAY(Applications!M1954,3),"")</f>
        <v/>
      </c>
      <c r="F1954" s="26">
        <f>IF(AND(UPPER(TRIM(Applications!I1954))="SKIPPED",ISNUMBER(Applications!A1954)),Applications!A1954-WEEKDAY(Applications!A1954,3),"")</f>
        <v/>
      </c>
      <c r="G1954" s="26">
        <f>IF(AND(UPPER(TRIM(Applications!I1954))="BOOKMARKED",ISNUMBER(Applications!A1954)),Applications!A1954-WEEKDAY(Applications!A1954,3),"")</f>
        <v/>
      </c>
      <c r="H1954" s="26">
        <f>IF(AND(UPPER(TRIM(Applications!I1954))="NOT APPLIED",ISNUMBER(Applications!A1954)),Applications!A1954-WEEKDAY(Applications!A1954,3),"")</f>
        <v/>
      </c>
      <c r="I1954" s="26">
        <f>IF(AND(UPPER(TRIM(Applications!I1954))="REJECTED",ISNUMBER(Applications!M1954)),Applications!M1954-WEEKDAY(Applications!M1954,3),"")</f>
        <v/>
      </c>
      <c r="J1954" s="26">
        <f>IF(AND(UPPER(TRIM(Applications!I1954))="OFFER",ISNUMBER(Applications!M1954)),Applications!M1954-WEEKDAY(Applications!M1954,3),"")</f>
        <v/>
      </c>
      <c r="K1954" s="26">
        <f>IF(TRIM(Applications!J1954)="","",IFERROR(LOOKUP(2,1/ISNUMBER(SEARCH($R$2:$R$25,Applications!J1954)),$S$2:$S$25),""))</f>
        <v/>
      </c>
      <c r="L1954" s="26">
        <f>IF(K1954="","",IF(COUNTIF(K$2:K1954,K1954)=1,COUNTIF(K$2:K$2000,K1954)+(2001-ROW())/100000,""))</f>
        <v/>
      </c>
      <c r="M1954" s="26">
        <f>IF(TRIM(Applications!D1954)="","",TRIM(LEFT(TRIM(Applications!D1954),FIND(",",TRIM(Applications!D1954)&amp;",")-1)))</f>
        <v/>
      </c>
      <c r="N1954" s="26">
        <f>IF(M1954="","",IF(LEN(TRIM(LEFT(TRIM(MID(TRIM(Applications!D1954),FIND(",",TRIM(Applications!D1954)&amp;",")+1,200)),FIND(",",TRIM(MID(TRIM(Applications!D1954),FIND(",",TRIM(Applications!D1954)&amp;",")+1,200))&amp;",")-1)))=2,UPPER(TRIM(LEFT(TRIM(MID(TRIM(Applications!D1954),FIND(",",TRIM(Applications!D1954)&amp;",")+1,200)),FIND(",",TRIM(MID(TRIM(Applications!D1954),FIND(",",TRIM(Applications!D1954)&amp;",")+1,200))&amp;",")-1))),IFERROR(VLOOKUP(LOWER(TRIM(LEFT(TRIM(MID(TRIM(Applications!D1954),FIND(",",TRIM(Applications!D1954)&amp;",")+1,200)),FIND(",",TRIM(MID(TRIM(Applications!D1954),FIND(",",TRIM(Applications!D1954)&amp;",")+1,200))&amp;",")-1))),$U$2:$V$67,2,FALSE),"")))</f>
        <v/>
      </c>
      <c r="O1954" s="26">
        <f>IF(M1954="","",IF(N1954="",M1954,M1954&amp;", "&amp;N1954))</f>
        <v/>
      </c>
      <c r="P1954" s="26">
        <f>IF(O1954="","",IF(COUNTIF(O$2:O1954,O1954)=1,COUNTIF(O$2:O$2000,O1954)+(2001-ROW())/100000,""))</f>
        <v/>
      </c>
    </row>
    <row r="1955">
      <c r="A1955" s="26">
        <f>IF(AND(ISNUMBER(Applications!A1955),ISNUMBER(Applications!M1955),OR(UPPER(TRIM(Applications!I1955))="INTERVIEWING",UPPER(TRIM(Applications!I1955))="REJECTED",UPPER(TRIM(Applications!I1955))="OFFER")),IF(Applications!M1955&gt;=Applications!A1955,Applications!M1955-Applications!A1955,""),"")</f>
        <v/>
      </c>
      <c r="B1955" s="26">
        <f>IF(AND(D1955=1,ISNUMBER(Applications!A1955)),WEEKDAY(Applications!A1955),"")</f>
        <v/>
      </c>
      <c r="C1955" s="27">
        <f>IF(AND(D1955=1,ISNUMBER(Applications!A1955)),Applications!A1955-WEEKDAY(Applications!A1955,3),"")</f>
        <v/>
      </c>
      <c r="D1955" s="26">
        <f>IF(OR(UPPER(TRIM(Applications!I1955))="APPLIED",UPPER(TRIM(Applications!I1955))="INTERVIEWING",UPPER(TRIM(Applications!I1955))="REJECTED",UPPER(TRIM(Applications!I1955))="OFFER"),1,0)</f>
        <v/>
      </c>
      <c r="E1955" s="26">
        <f>IF(AND(ISNUMBER(Applications!M1955),OR(N(Applications!O1955)&gt;0,UPPER(TRIM(Applications!I1955))="INTERVIEWING",UPPER(TRIM(Applications!I1955))="OFFER")),Applications!M1955-WEEKDAY(Applications!M1955,3),"")</f>
        <v/>
      </c>
      <c r="F1955" s="26">
        <f>IF(AND(UPPER(TRIM(Applications!I1955))="SKIPPED",ISNUMBER(Applications!A1955)),Applications!A1955-WEEKDAY(Applications!A1955,3),"")</f>
        <v/>
      </c>
      <c r="G1955" s="26">
        <f>IF(AND(UPPER(TRIM(Applications!I1955))="BOOKMARKED",ISNUMBER(Applications!A1955)),Applications!A1955-WEEKDAY(Applications!A1955,3),"")</f>
        <v/>
      </c>
      <c r="H1955" s="26">
        <f>IF(AND(UPPER(TRIM(Applications!I1955))="NOT APPLIED",ISNUMBER(Applications!A1955)),Applications!A1955-WEEKDAY(Applications!A1955,3),"")</f>
        <v/>
      </c>
      <c r="I1955" s="26">
        <f>IF(AND(UPPER(TRIM(Applications!I1955))="REJECTED",ISNUMBER(Applications!M1955)),Applications!M1955-WEEKDAY(Applications!M1955,3),"")</f>
        <v/>
      </c>
      <c r="J1955" s="26">
        <f>IF(AND(UPPER(TRIM(Applications!I1955))="OFFER",ISNUMBER(Applications!M1955)),Applications!M1955-WEEKDAY(Applications!M1955,3),"")</f>
        <v/>
      </c>
      <c r="K1955" s="26">
        <f>IF(TRIM(Applications!J1955)="","",IFERROR(LOOKUP(2,1/ISNUMBER(SEARCH($R$2:$R$25,Applications!J1955)),$S$2:$S$25),""))</f>
        <v/>
      </c>
      <c r="L1955" s="26">
        <f>IF(K1955="","",IF(COUNTIF(K$2:K1955,K1955)=1,COUNTIF(K$2:K$2000,K1955)+(2001-ROW())/100000,""))</f>
        <v/>
      </c>
      <c r="M1955" s="26">
        <f>IF(TRIM(Applications!D1955)="","",TRIM(LEFT(TRIM(Applications!D1955),FIND(",",TRIM(Applications!D1955)&amp;",")-1)))</f>
        <v/>
      </c>
      <c r="N1955" s="26">
        <f>IF(M1955="","",IF(LEN(TRIM(LEFT(TRIM(MID(TRIM(Applications!D1955),FIND(",",TRIM(Applications!D1955)&amp;",")+1,200)),FIND(",",TRIM(MID(TRIM(Applications!D1955),FIND(",",TRIM(Applications!D1955)&amp;",")+1,200))&amp;",")-1)))=2,UPPER(TRIM(LEFT(TRIM(MID(TRIM(Applications!D1955),FIND(",",TRIM(Applications!D1955)&amp;",")+1,200)),FIND(",",TRIM(MID(TRIM(Applications!D1955),FIND(",",TRIM(Applications!D1955)&amp;",")+1,200))&amp;",")-1))),IFERROR(VLOOKUP(LOWER(TRIM(LEFT(TRIM(MID(TRIM(Applications!D1955),FIND(",",TRIM(Applications!D1955)&amp;",")+1,200)),FIND(",",TRIM(MID(TRIM(Applications!D1955),FIND(",",TRIM(Applications!D1955)&amp;",")+1,200))&amp;",")-1))),$U$2:$V$67,2,FALSE),"")))</f>
        <v/>
      </c>
      <c r="O1955" s="26">
        <f>IF(M1955="","",IF(N1955="",M1955,M1955&amp;", "&amp;N1955))</f>
        <v/>
      </c>
      <c r="P1955" s="26">
        <f>IF(O1955="","",IF(COUNTIF(O$2:O1955,O1955)=1,COUNTIF(O$2:O$2000,O1955)+(2001-ROW())/100000,""))</f>
        <v/>
      </c>
    </row>
    <row r="1956">
      <c r="A1956" s="26">
        <f>IF(AND(ISNUMBER(Applications!A1956),ISNUMBER(Applications!M1956),OR(UPPER(TRIM(Applications!I1956))="INTERVIEWING",UPPER(TRIM(Applications!I1956))="REJECTED",UPPER(TRIM(Applications!I1956))="OFFER")),IF(Applications!M1956&gt;=Applications!A1956,Applications!M1956-Applications!A1956,""),"")</f>
        <v/>
      </c>
      <c r="B1956" s="26">
        <f>IF(AND(D1956=1,ISNUMBER(Applications!A1956)),WEEKDAY(Applications!A1956),"")</f>
        <v/>
      </c>
      <c r="C1956" s="27">
        <f>IF(AND(D1956=1,ISNUMBER(Applications!A1956)),Applications!A1956-WEEKDAY(Applications!A1956,3),"")</f>
        <v/>
      </c>
      <c r="D1956" s="26">
        <f>IF(OR(UPPER(TRIM(Applications!I1956))="APPLIED",UPPER(TRIM(Applications!I1956))="INTERVIEWING",UPPER(TRIM(Applications!I1956))="REJECTED",UPPER(TRIM(Applications!I1956))="OFFER"),1,0)</f>
        <v/>
      </c>
      <c r="E1956" s="26">
        <f>IF(AND(ISNUMBER(Applications!M1956),OR(N(Applications!O1956)&gt;0,UPPER(TRIM(Applications!I1956))="INTERVIEWING",UPPER(TRIM(Applications!I1956))="OFFER")),Applications!M1956-WEEKDAY(Applications!M1956,3),"")</f>
        <v/>
      </c>
      <c r="F1956" s="26">
        <f>IF(AND(UPPER(TRIM(Applications!I1956))="SKIPPED",ISNUMBER(Applications!A1956)),Applications!A1956-WEEKDAY(Applications!A1956,3),"")</f>
        <v/>
      </c>
      <c r="G1956" s="26">
        <f>IF(AND(UPPER(TRIM(Applications!I1956))="BOOKMARKED",ISNUMBER(Applications!A1956)),Applications!A1956-WEEKDAY(Applications!A1956,3),"")</f>
        <v/>
      </c>
      <c r="H1956" s="26">
        <f>IF(AND(UPPER(TRIM(Applications!I1956))="NOT APPLIED",ISNUMBER(Applications!A1956)),Applications!A1956-WEEKDAY(Applications!A1956,3),"")</f>
        <v/>
      </c>
      <c r="I1956" s="26">
        <f>IF(AND(UPPER(TRIM(Applications!I1956))="REJECTED",ISNUMBER(Applications!M1956)),Applications!M1956-WEEKDAY(Applications!M1956,3),"")</f>
        <v/>
      </c>
      <c r="J1956" s="26">
        <f>IF(AND(UPPER(TRIM(Applications!I1956))="OFFER",ISNUMBER(Applications!M1956)),Applications!M1956-WEEKDAY(Applications!M1956,3),"")</f>
        <v/>
      </c>
      <c r="K1956" s="26">
        <f>IF(TRIM(Applications!J1956)="","",IFERROR(LOOKUP(2,1/ISNUMBER(SEARCH($R$2:$R$25,Applications!J1956)),$S$2:$S$25),""))</f>
        <v/>
      </c>
      <c r="L1956" s="26">
        <f>IF(K1956="","",IF(COUNTIF(K$2:K1956,K1956)=1,COUNTIF(K$2:K$2000,K1956)+(2001-ROW())/100000,""))</f>
        <v/>
      </c>
      <c r="M1956" s="26">
        <f>IF(TRIM(Applications!D1956)="","",TRIM(LEFT(TRIM(Applications!D1956),FIND(",",TRIM(Applications!D1956)&amp;",")-1)))</f>
        <v/>
      </c>
      <c r="N1956" s="26">
        <f>IF(M1956="","",IF(LEN(TRIM(LEFT(TRIM(MID(TRIM(Applications!D1956),FIND(",",TRIM(Applications!D1956)&amp;",")+1,200)),FIND(",",TRIM(MID(TRIM(Applications!D1956),FIND(",",TRIM(Applications!D1956)&amp;",")+1,200))&amp;",")-1)))=2,UPPER(TRIM(LEFT(TRIM(MID(TRIM(Applications!D1956),FIND(",",TRIM(Applications!D1956)&amp;",")+1,200)),FIND(",",TRIM(MID(TRIM(Applications!D1956),FIND(",",TRIM(Applications!D1956)&amp;",")+1,200))&amp;",")-1))),IFERROR(VLOOKUP(LOWER(TRIM(LEFT(TRIM(MID(TRIM(Applications!D1956),FIND(",",TRIM(Applications!D1956)&amp;",")+1,200)),FIND(",",TRIM(MID(TRIM(Applications!D1956),FIND(",",TRIM(Applications!D1956)&amp;",")+1,200))&amp;",")-1))),$U$2:$V$67,2,FALSE),"")))</f>
        <v/>
      </c>
      <c r="O1956" s="26">
        <f>IF(M1956="","",IF(N1956="",M1956,M1956&amp;", "&amp;N1956))</f>
        <v/>
      </c>
      <c r="P1956" s="26">
        <f>IF(O1956="","",IF(COUNTIF(O$2:O1956,O1956)=1,COUNTIF(O$2:O$2000,O1956)+(2001-ROW())/100000,""))</f>
        <v/>
      </c>
    </row>
    <row r="1957">
      <c r="A1957" s="26">
        <f>IF(AND(ISNUMBER(Applications!A1957),ISNUMBER(Applications!M1957),OR(UPPER(TRIM(Applications!I1957))="INTERVIEWING",UPPER(TRIM(Applications!I1957))="REJECTED",UPPER(TRIM(Applications!I1957))="OFFER")),IF(Applications!M1957&gt;=Applications!A1957,Applications!M1957-Applications!A1957,""),"")</f>
        <v/>
      </c>
      <c r="B1957" s="26">
        <f>IF(AND(D1957=1,ISNUMBER(Applications!A1957)),WEEKDAY(Applications!A1957),"")</f>
        <v/>
      </c>
      <c r="C1957" s="27">
        <f>IF(AND(D1957=1,ISNUMBER(Applications!A1957)),Applications!A1957-WEEKDAY(Applications!A1957,3),"")</f>
        <v/>
      </c>
      <c r="D1957" s="26">
        <f>IF(OR(UPPER(TRIM(Applications!I1957))="APPLIED",UPPER(TRIM(Applications!I1957))="INTERVIEWING",UPPER(TRIM(Applications!I1957))="REJECTED",UPPER(TRIM(Applications!I1957))="OFFER"),1,0)</f>
        <v/>
      </c>
      <c r="E1957" s="26">
        <f>IF(AND(ISNUMBER(Applications!M1957),OR(N(Applications!O1957)&gt;0,UPPER(TRIM(Applications!I1957))="INTERVIEWING",UPPER(TRIM(Applications!I1957))="OFFER")),Applications!M1957-WEEKDAY(Applications!M1957,3),"")</f>
        <v/>
      </c>
      <c r="F1957" s="26">
        <f>IF(AND(UPPER(TRIM(Applications!I1957))="SKIPPED",ISNUMBER(Applications!A1957)),Applications!A1957-WEEKDAY(Applications!A1957,3),"")</f>
        <v/>
      </c>
      <c r="G1957" s="26">
        <f>IF(AND(UPPER(TRIM(Applications!I1957))="BOOKMARKED",ISNUMBER(Applications!A1957)),Applications!A1957-WEEKDAY(Applications!A1957,3),"")</f>
        <v/>
      </c>
      <c r="H1957" s="26">
        <f>IF(AND(UPPER(TRIM(Applications!I1957))="NOT APPLIED",ISNUMBER(Applications!A1957)),Applications!A1957-WEEKDAY(Applications!A1957,3),"")</f>
        <v/>
      </c>
      <c r="I1957" s="26">
        <f>IF(AND(UPPER(TRIM(Applications!I1957))="REJECTED",ISNUMBER(Applications!M1957)),Applications!M1957-WEEKDAY(Applications!M1957,3),"")</f>
        <v/>
      </c>
      <c r="J1957" s="26">
        <f>IF(AND(UPPER(TRIM(Applications!I1957))="OFFER",ISNUMBER(Applications!M1957)),Applications!M1957-WEEKDAY(Applications!M1957,3),"")</f>
        <v/>
      </c>
      <c r="K1957" s="26">
        <f>IF(TRIM(Applications!J1957)="","",IFERROR(LOOKUP(2,1/ISNUMBER(SEARCH($R$2:$R$25,Applications!J1957)),$S$2:$S$25),""))</f>
        <v/>
      </c>
      <c r="L1957" s="26">
        <f>IF(K1957="","",IF(COUNTIF(K$2:K1957,K1957)=1,COUNTIF(K$2:K$2000,K1957)+(2001-ROW())/100000,""))</f>
        <v/>
      </c>
      <c r="M1957" s="26">
        <f>IF(TRIM(Applications!D1957)="","",TRIM(LEFT(TRIM(Applications!D1957),FIND(",",TRIM(Applications!D1957)&amp;",")-1)))</f>
        <v/>
      </c>
      <c r="N1957" s="26">
        <f>IF(M1957="","",IF(LEN(TRIM(LEFT(TRIM(MID(TRIM(Applications!D1957),FIND(",",TRIM(Applications!D1957)&amp;",")+1,200)),FIND(",",TRIM(MID(TRIM(Applications!D1957),FIND(",",TRIM(Applications!D1957)&amp;",")+1,200))&amp;",")-1)))=2,UPPER(TRIM(LEFT(TRIM(MID(TRIM(Applications!D1957),FIND(",",TRIM(Applications!D1957)&amp;",")+1,200)),FIND(",",TRIM(MID(TRIM(Applications!D1957),FIND(",",TRIM(Applications!D1957)&amp;",")+1,200))&amp;",")-1))),IFERROR(VLOOKUP(LOWER(TRIM(LEFT(TRIM(MID(TRIM(Applications!D1957),FIND(",",TRIM(Applications!D1957)&amp;",")+1,200)),FIND(",",TRIM(MID(TRIM(Applications!D1957),FIND(",",TRIM(Applications!D1957)&amp;",")+1,200))&amp;",")-1))),$U$2:$V$67,2,FALSE),"")))</f>
        <v/>
      </c>
      <c r="O1957" s="26">
        <f>IF(M1957="","",IF(N1957="",M1957,M1957&amp;", "&amp;N1957))</f>
        <v/>
      </c>
      <c r="P1957" s="26">
        <f>IF(O1957="","",IF(COUNTIF(O$2:O1957,O1957)=1,COUNTIF(O$2:O$2000,O1957)+(2001-ROW())/100000,""))</f>
        <v/>
      </c>
    </row>
    <row r="1958">
      <c r="A1958" s="26">
        <f>IF(AND(ISNUMBER(Applications!A1958),ISNUMBER(Applications!M1958),OR(UPPER(TRIM(Applications!I1958))="INTERVIEWING",UPPER(TRIM(Applications!I1958))="REJECTED",UPPER(TRIM(Applications!I1958))="OFFER")),IF(Applications!M1958&gt;=Applications!A1958,Applications!M1958-Applications!A1958,""),"")</f>
        <v/>
      </c>
      <c r="B1958" s="26">
        <f>IF(AND(D1958=1,ISNUMBER(Applications!A1958)),WEEKDAY(Applications!A1958),"")</f>
        <v/>
      </c>
      <c r="C1958" s="27">
        <f>IF(AND(D1958=1,ISNUMBER(Applications!A1958)),Applications!A1958-WEEKDAY(Applications!A1958,3),"")</f>
        <v/>
      </c>
      <c r="D1958" s="26">
        <f>IF(OR(UPPER(TRIM(Applications!I1958))="APPLIED",UPPER(TRIM(Applications!I1958))="INTERVIEWING",UPPER(TRIM(Applications!I1958))="REJECTED",UPPER(TRIM(Applications!I1958))="OFFER"),1,0)</f>
        <v/>
      </c>
      <c r="E1958" s="26">
        <f>IF(AND(ISNUMBER(Applications!M1958),OR(N(Applications!O1958)&gt;0,UPPER(TRIM(Applications!I1958))="INTERVIEWING",UPPER(TRIM(Applications!I1958))="OFFER")),Applications!M1958-WEEKDAY(Applications!M1958,3),"")</f>
        <v/>
      </c>
      <c r="F1958" s="26">
        <f>IF(AND(UPPER(TRIM(Applications!I1958))="SKIPPED",ISNUMBER(Applications!A1958)),Applications!A1958-WEEKDAY(Applications!A1958,3),"")</f>
        <v/>
      </c>
      <c r="G1958" s="26">
        <f>IF(AND(UPPER(TRIM(Applications!I1958))="BOOKMARKED",ISNUMBER(Applications!A1958)),Applications!A1958-WEEKDAY(Applications!A1958,3),"")</f>
        <v/>
      </c>
      <c r="H1958" s="26">
        <f>IF(AND(UPPER(TRIM(Applications!I1958))="NOT APPLIED",ISNUMBER(Applications!A1958)),Applications!A1958-WEEKDAY(Applications!A1958,3),"")</f>
        <v/>
      </c>
      <c r="I1958" s="26">
        <f>IF(AND(UPPER(TRIM(Applications!I1958))="REJECTED",ISNUMBER(Applications!M1958)),Applications!M1958-WEEKDAY(Applications!M1958,3),"")</f>
        <v/>
      </c>
      <c r="J1958" s="26">
        <f>IF(AND(UPPER(TRIM(Applications!I1958))="OFFER",ISNUMBER(Applications!M1958)),Applications!M1958-WEEKDAY(Applications!M1958,3),"")</f>
        <v/>
      </c>
      <c r="K1958" s="26">
        <f>IF(TRIM(Applications!J1958)="","",IFERROR(LOOKUP(2,1/ISNUMBER(SEARCH($R$2:$R$25,Applications!J1958)),$S$2:$S$25),""))</f>
        <v/>
      </c>
      <c r="L1958" s="26">
        <f>IF(K1958="","",IF(COUNTIF(K$2:K1958,K1958)=1,COUNTIF(K$2:K$2000,K1958)+(2001-ROW())/100000,""))</f>
        <v/>
      </c>
      <c r="M1958" s="26">
        <f>IF(TRIM(Applications!D1958)="","",TRIM(LEFT(TRIM(Applications!D1958),FIND(",",TRIM(Applications!D1958)&amp;",")-1)))</f>
        <v/>
      </c>
      <c r="N1958" s="26">
        <f>IF(M1958="","",IF(LEN(TRIM(LEFT(TRIM(MID(TRIM(Applications!D1958),FIND(",",TRIM(Applications!D1958)&amp;",")+1,200)),FIND(",",TRIM(MID(TRIM(Applications!D1958),FIND(",",TRIM(Applications!D1958)&amp;",")+1,200))&amp;",")-1)))=2,UPPER(TRIM(LEFT(TRIM(MID(TRIM(Applications!D1958),FIND(",",TRIM(Applications!D1958)&amp;",")+1,200)),FIND(",",TRIM(MID(TRIM(Applications!D1958),FIND(",",TRIM(Applications!D1958)&amp;",")+1,200))&amp;",")-1))),IFERROR(VLOOKUP(LOWER(TRIM(LEFT(TRIM(MID(TRIM(Applications!D1958),FIND(",",TRIM(Applications!D1958)&amp;",")+1,200)),FIND(",",TRIM(MID(TRIM(Applications!D1958),FIND(",",TRIM(Applications!D1958)&amp;",")+1,200))&amp;",")-1))),$U$2:$V$67,2,FALSE),"")))</f>
        <v/>
      </c>
      <c r="O1958" s="26">
        <f>IF(M1958="","",IF(N1958="",M1958,M1958&amp;", "&amp;N1958))</f>
        <v/>
      </c>
      <c r="P1958" s="26">
        <f>IF(O1958="","",IF(COUNTIF(O$2:O1958,O1958)=1,COUNTIF(O$2:O$2000,O1958)+(2001-ROW())/100000,""))</f>
        <v/>
      </c>
    </row>
    <row r="1959">
      <c r="A1959" s="26">
        <f>IF(AND(ISNUMBER(Applications!A1959),ISNUMBER(Applications!M1959),OR(UPPER(TRIM(Applications!I1959))="INTERVIEWING",UPPER(TRIM(Applications!I1959))="REJECTED",UPPER(TRIM(Applications!I1959))="OFFER")),IF(Applications!M1959&gt;=Applications!A1959,Applications!M1959-Applications!A1959,""),"")</f>
        <v/>
      </c>
      <c r="B1959" s="26">
        <f>IF(AND(D1959=1,ISNUMBER(Applications!A1959)),WEEKDAY(Applications!A1959),"")</f>
        <v/>
      </c>
      <c r="C1959" s="27">
        <f>IF(AND(D1959=1,ISNUMBER(Applications!A1959)),Applications!A1959-WEEKDAY(Applications!A1959,3),"")</f>
        <v/>
      </c>
      <c r="D1959" s="26">
        <f>IF(OR(UPPER(TRIM(Applications!I1959))="APPLIED",UPPER(TRIM(Applications!I1959))="INTERVIEWING",UPPER(TRIM(Applications!I1959))="REJECTED",UPPER(TRIM(Applications!I1959))="OFFER"),1,0)</f>
        <v/>
      </c>
      <c r="E1959" s="26">
        <f>IF(AND(ISNUMBER(Applications!M1959),OR(N(Applications!O1959)&gt;0,UPPER(TRIM(Applications!I1959))="INTERVIEWING",UPPER(TRIM(Applications!I1959))="OFFER")),Applications!M1959-WEEKDAY(Applications!M1959,3),"")</f>
        <v/>
      </c>
      <c r="F1959" s="26">
        <f>IF(AND(UPPER(TRIM(Applications!I1959))="SKIPPED",ISNUMBER(Applications!A1959)),Applications!A1959-WEEKDAY(Applications!A1959,3),"")</f>
        <v/>
      </c>
      <c r="G1959" s="26">
        <f>IF(AND(UPPER(TRIM(Applications!I1959))="BOOKMARKED",ISNUMBER(Applications!A1959)),Applications!A1959-WEEKDAY(Applications!A1959,3),"")</f>
        <v/>
      </c>
      <c r="H1959" s="26">
        <f>IF(AND(UPPER(TRIM(Applications!I1959))="NOT APPLIED",ISNUMBER(Applications!A1959)),Applications!A1959-WEEKDAY(Applications!A1959,3),"")</f>
        <v/>
      </c>
      <c r="I1959" s="26">
        <f>IF(AND(UPPER(TRIM(Applications!I1959))="REJECTED",ISNUMBER(Applications!M1959)),Applications!M1959-WEEKDAY(Applications!M1959,3),"")</f>
        <v/>
      </c>
      <c r="J1959" s="26">
        <f>IF(AND(UPPER(TRIM(Applications!I1959))="OFFER",ISNUMBER(Applications!M1959)),Applications!M1959-WEEKDAY(Applications!M1959,3),"")</f>
        <v/>
      </c>
      <c r="K1959" s="26">
        <f>IF(TRIM(Applications!J1959)="","",IFERROR(LOOKUP(2,1/ISNUMBER(SEARCH($R$2:$R$25,Applications!J1959)),$S$2:$S$25),""))</f>
        <v/>
      </c>
      <c r="L1959" s="26">
        <f>IF(K1959="","",IF(COUNTIF(K$2:K1959,K1959)=1,COUNTIF(K$2:K$2000,K1959)+(2001-ROW())/100000,""))</f>
        <v/>
      </c>
      <c r="M1959" s="26">
        <f>IF(TRIM(Applications!D1959)="","",TRIM(LEFT(TRIM(Applications!D1959),FIND(",",TRIM(Applications!D1959)&amp;",")-1)))</f>
        <v/>
      </c>
      <c r="N1959" s="26">
        <f>IF(M1959="","",IF(LEN(TRIM(LEFT(TRIM(MID(TRIM(Applications!D1959),FIND(",",TRIM(Applications!D1959)&amp;",")+1,200)),FIND(",",TRIM(MID(TRIM(Applications!D1959),FIND(",",TRIM(Applications!D1959)&amp;",")+1,200))&amp;",")-1)))=2,UPPER(TRIM(LEFT(TRIM(MID(TRIM(Applications!D1959),FIND(",",TRIM(Applications!D1959)&amp;",")+1,200)),FIND(",",TRIM(MID(TRIM(Applications!D1959),FIND(",",TRIM(Applications!D1959)&amp;",")+1,200))&amp;",")-1))),IFERROR(VLOOKUP(LOWER(TRIM(LEFT(TRIM(MID(TRIM(Applications!D1959),FIND(",",TRIM(Applications!D1959)&amp;",")+1,200)),FIND(",",TRIM(MID(TRIM(Applications!D1959),FIND(",",TRIM(Applications!D1959)&amp;",")+1,200))&amp;",")-1))),$U$2:$V$67,2,FALSE),"")))</f>
        <v/>
      </c>
      <c r="O1959" s="26">
        <f>IF(M1959="","",IF(N1959="",M1959,M1959&amp;", "&amp;N1959))</f>
        <v/>
      </c>
      <c r="P1959" s="26">
        <f>IF(O1959="","",IF(COUNTIF(O$2:O1959,O1959)=1,COUNTIF(O$2:O$2000,O1959)+(2001-ROW())/100000,""))</f>
        <v/>
      </c>
    </row>
    <row r="1960">
      <c r="A1960" s="26">
        <f>IF(AND(ISNUMBER(Applications!A1960),ISNUMBER(Applications!M1960),OR(UPPER(TRIM(Applications!I1960))="INTERVIEWING",UPPER(TRIM(Applications!I1960))="REJECTED",UPPER(TRIM(Applications!I1960))="OFFER")),IF(Applications!M1960&gt;=Applications!A1960,Applications!M1960-Applications!A1960,""),"")</f>
        <v/>
      </c>
      <c r="B1960" s="26">
        <f>IF(AND(D1960=1,ISNUMBER(Applications!A1960)),WEEKDAY(Applications!A1960),"")</f>
        <v/>
      </c>
      <c r="C1960" s="27">
        <f>IF(AND(D1960=1,ISNUMBER(Applications!A1960)),Applications!A1960-WEEKDAY(Applications!A1960,3),"")</f>
        <v/>
      </c>
      <c r="D1960" s="26">
        <f>IF(OR(UPPER(TRIM(Applications!I1960))="APPLIED",UPPER(TRIM(Applications!I1960))="INTERVIEWING",UPPER(TRIM(Applications!I1960))="REJECTED",UPPER(TRIM(Applications!I1960))="OFFER"),1,0)</f>
        <v/>
      </c>
      <c r="E1960" s="26">
        <f>IF(AND(ISNUMBER(Applications!M1960),OR(N(Applications!O1960)&gt;0,UPPER(TRIM(Applications!I1960))="INTERVIEWING",UPPER(TRIM(Applications!I1960))="OFFER")),Applications!M1960-WEEKDAY(Applications!M1960,3),"")</f>
        <v/>
      </c>
      <c r="F1960" s="26">
        <f>IF(AND(UPPER(TRIM(Applications!I1960))="SKIPPED",ISNUMBER(Applications!A1960)),Applications!A1960-WEEKDAY(Applications!A1960,3),"")</f>
        <v/>
      </c>
      <c r="G1960" s="26">
        <f>IF(AND(UPPER(TRIM(Applications!I1960))="BOOKMARKED",ISNUMBER(Applications!A1960)),Applications!A1960-WEEKDAY(Applications!A1960,3),"")</f>
        <v/>
      </c>
      <c r="H1960" s="26">
        <f>IF(AND(UPPER(TRIM(Applications!I1960))="NOT APPLIED",ISNUMBER(Applications!A1960)),Applications!A1960-WEEKDAY(Applications!A1960,3),"")</f>
        <v/>
      </c>
      <c r="I1960" s="26">
        <f>IF(AND(UPPER(TRIM(Applications!I1960))="REJECTED",ISNUMBER(Applications!M1960)),Applications!M1960-WEEKDAY(Applications!M1960,3),"")</f>
        <v/>
      </c>
      <c r="J1960" s="26">
        <f>IF(AND(UPPER(TRIM(Applications!I1960))="OFFER",ISNUMBER(Applications!M1960)),Applications!M1960-WEEKDAY(Applications!M1960,3),"")</f>
        <v/>
      </c>
      <c r="K1960" s="26">
        <f>IF(TRIM(Applications!J1960)="","",IFERROR(LOOKUP(2,1/ISNUMBER(SEARCH($R$2:$R$25,Applications!J1960)),$S$2:$S$25),""))</f>
        <v/>
      </c>
      <c r="L1960" s="26">
        <f>IF(K1960="","",IF(COUNTIF(K$2:K1960,K1960)=1,COUNTIF(K$2:K$2000,K1960)+(2001-ROW())/100000,""))</f>
        <v/>
      </c>
      <c r="M1960" s="26">
        <f>IF(TRIM(Applications!D1960)="","",TRIM(LEFT(TRIM(Applications!D1960),FIND(",",TRIM(Applications!D1960)&amp;",")-1)))</f>
        <v/>
      </c>
      <c r="N1960" s="26">
        <f>IF(M1960="","",IF(LEN(TRIM(LEFT(TRIM(MID(TRIM(Applications!D1960),FIND(",",TRIM(Applications!D1960)&amp;",")+1,200)),FIND(",",TRIM(MID(TRIM(Applications!D1960),FIND(",",TRIM(Applications!D1960)&amp;",")+1,200))&amp;",")-1)))=2,UPPER(TRIM(LEFT(TRIM(MID(TRIM(Applications!D1960),FIND(",",TRIM(Applications!D1960)&amp;",")+1,200)),FIND(",",TRIM(MID(TRIM(Applications!D1960),FIND(",",TRIM(Applications!D1960)&amp;",")+1,200))&amp;",")-1))),IFERROR(VLOOKUP(LOWER(TRIM(LEFT(TRIM(MID(TRIM(Applications!D1960),FIND(",",TRIM(Applications!D1960)&amp;",")+1,200)),FIND(",",TRIM(MID(TRIM(Applications!D1960),FIND(",",TRIM(Applications!D1960)&amp;",")+1,200))&amp;",")-1))),$U$2:$V$67,2,FALSE),"")))</f>
        <v/>
      </c>
      <c r="O1960" s="26">
        <f>IF(M1960="","",IF(N1960="",M1960,M1960&amp;", "&amp;N1960))</f>
        <v/>
      </c>
      <c r="P1960" s="26">
        <f>IF(O1960="","",IF(COUNTIF(O$2:O1960,O1960)=1,COUNTIF(O$2:O$2000,O1960)+(2001-ROW())/100000,""))</f>
        <v/>
      </c>
    </row>
    <row r="1961">
      <c r="A1961" s="26">
        <f>IF(AND(ISNUMBER(Applications!A1961),ISNUMBER(Applications!M1961),OR(UPPER(TRIM(Applications!I1961))="INTERVIEWING",UPPER(TRIM(Applications!I1961))="REJECTED",UPPER(TRIM(Applications!I1961))="OFFER")),IF(Applications!M1961&gt;=Applications!A1961,Applications!M1961-Applications!A1961,""),"")</f>
        <v/>
      </c>
      <c r="B1961" s="26">
        <f>IF(AND(D1961=1,ISNUMBER(Applications!A1961)),WEEKDAY(Applications!A1961),"")</f>
        <v/>
      </c>
      <c r="C1961" s="27">
        <f>IF(AND(D1961=1,ISNUMBER(Applications!A1961)),Applications!A1961-WEEKDAY(Applications!A1961,3),"")</f>
        <v/>
      </c>
      <c r="D1961" s="26">
        <f>IF(OR(UPPER(TRIM(Applications!I1961))="APPLIED",UPPER(TRIM(Applications!I1961))="INTERVIEWING",UPPER(TRIM(Applications!I1961))="REJECTED",UPPER(TRIM(Applications!I1961))="OFFER"),1,0)</f>
        <v/>
      </c>
      <c r="E1961" s="26">
        <f>IF(AND(ISNUMBER(Applications!M1961),OR(N(Applications!O1961)&gt;0,UPPER(TRIM(Applications!I1961))="INTERVIEWING",UPPER(TRIM(Applications!I1961))="OFFER")),Applications!M1961-WEEKDAY(Applications!M1961,3),"")</f>
        <v/>
      </c>
      <c r="F1961" s="26">
        <f>IF(AND(UPPER(TRIM(Applications!I1961))="SKIPPED",ISNUMBER(Applications!A1961)),Applications!A1961-WEEKDAY(Applications!A1961,3),"")</f>
        <v/>
      </c>
      <c r="G1961" s="26">
        <f>IF(AND(UPPER(TRIM(Applications!I1961))="BOOKMARKED",ISNUMBER(Applications!A1961)),Applications!A1961-WEEKDAY(Applications!A1961,3),"")</f>
        <v/>
      </c>
      <c r="H1961" s="26">
        <f>IF(AND(UPPER(TRIM(Applications!I1961))="NOT APPLIED",ISNUMBER(Applications!A1961)),Applications!A1961-WEEKDAY(Applications!A1961,3),"")</f>
        <v/>
      </c>
      <c r="I1961" s="26">
        <f>IF(AND(UPPER(TRIM(Applications!I1961))="REJECTED",ISNUMBER(Applications!M1961)),Applications!M1961-WEEKDAY(Applications!M1961,3),"")</f>
        <v/>
      </c>
      <c r="J1961" s="26">
        <f>IF(AND(UPPER(TRIM(Applications!I1961))="OFFER",ISNUMBER(Applications!M1961)),Applications!M1961-WEEKDAY(Applications!M1961,3),"")</f>
        <v/>
      </c>
      <c r="K1961" s="26">
        <f>IF(TRIM(Applications!J1961)="","",IFERROR(LOOKUP(2,1/ISNUMBER(SEARCH($R$2:$R$25,Applications!J1961)),$S$2:$S$25),""))</f>
        <v/>
      </c>
      <c r="L1961" s="26">
        <f>IF(K1961="","",IF(COUNTIF(K$2:K1961,K1961)=1,COUNTIF(K$2:K$2000,K1961)+(2001-ROW())/100000,""))</f>
        <v/>
      </c>
      <c r="M1961" s="26">
        <f>IF(TRIM(Applications!D1961)="","",TRIM(LEFT(TRIM(Applications!D1961),FIND(",",TRIM(Applications!D1961)&amp;",")-1)))</f>
        <v/>
      </c>
      <c r="N1961" s="26">
        <f>IF(M1961="","",IF(LEN(TRIM(LEFT(TRIM(MID(TRIM(Applications!D1961),FIND(",",TRIM(Applications!D1961)&amp;",")+1,200)),FIND(",",TRIM(MID(TRIM(Applications!D1961),FIND(",",TRIM(Applications!D1961)&amp;",")+1,200))&amp;",")-1)))=2,UPPER(TRIM(LEFT(TRIM(MID(TRIM(Applications!D1961),FIND(",",TRIM(Applications!D1961)&amp;",")+1,200)),FIND(",",TRIM(MID(TRIM(Applications!D1961),FIND(",",TRIM(Applications!D1961)&amp;",")+1,200))&amp;",")-1))),IFERROR(VLOOKUP(LOWER(TRIM(LEFT(TRIM(MID(TRIM(Applications!D1961),FIND(",",TRIM(Applications!D1961)&amp;",")+1,200)),FIND(",",TRIM(MID(TRIM(Applications!D1961),FIND(",",TRIM(Applications!D1961)&amp;",")+1,200))&amp;",")-1))),$U$2:$V$67,2,FALSE),"")))</f>
        <v/>
      </c>
      <c r="O1961" s="26">
        <f>IF(M1961="","",IF(N1961="",M1961,M1961&amp;", "&amp;N1961))</f>
        <v/>
      </c>
      <c r="P1961" s="26">
        <f>IF(O1961="","",IF(COUNTIF(O$2:O1961,O1961)=1,COUNTIF(O$2:O$2000,O1961)+(2001-ROW())/100000,""))</f>
        <v/>
      </c>
    </row>
    <row r="1962">
      <c r="A1962" s="26">
        <f>IF(AND(ISNUMBER(Applications!A1962),ISNUMBER(Applications!M1962),OR(UPPER(TRIM(Applications!I1962))="INTERVIEWING",UPPER(TRIM(Applications!I1962))="REJECTED",UPPER(TRIM(Applications!I1962))="OFFER")),IF(Applications!M1962&gt;=Applications!A1962,Applications!M1962-Applications!A1962,""),"")</f>
        <v/>
      </c>
      <c r="B1962" s="26">
        <f>IF(AND(D1962=1,ISNUMBER(Applications!A1962)),WEEKDAY(Applications!A1962),"")</f>
        <v/>
      </c>
      <c r="C1962" s="27">
        <f>IF(AND(D1962=1,ISNUMBER(Applications!A1962)),Applications!A1962-WEEKDAY(Applications!A1962,3),"")</f>
        <v/>
      </c>
      <c r="D1962" s="26">
        <f>IF(OR(UPPER(TRIM(Applications!I1962))="APPLIED",UPPER(TRIM(Applications!I1962))="INTERVIEWING",UPPER(TRIM(Applications!I1962))="REJECTED",UPPER(TRIM(Applications!I1962))="OFFER"),1,0)</f>
        <v/>
      </c>
      <c r="E1962" s="26">
        <f>IF(AND(ISNUMBER(Applications!M1962),OR(N(Applications!O1962)&gt;0,UPPER(TRIM(Applications!I1962))="INTERVIEWING",UPPER(TRIM(Applications!I1962))="OFFER")),Applications!M1962-WEEKDAY(Applications!M1962,3),"")</f>
        <v/>
      </c>
      <c r="F1962" s="26">
        <f>IF(AND(UPPER(TRIM(Applications!I1962))="SKIPPED",ISNUMBER(Applications!A1962)),Applications!A1962-WEEKDAY(Applications!A1962,3),"")</f>
        <v/>
      </c>
      <c r="G1962" s="26">
        <f>IF(AND(UPPER(TRIM(Applications!I1962))="BOOKMARKED",ISNUMBER(Applications!A1962)),Applications!A1962-WEEKDAY(Applications!A1962,3),"")</f>
        <v/>
      </c>
      <c r="H1962" s="26">
        <f>IF(AND(UPPER(TRIM(Applications!I1962))="NOT APPLIED",ISNUMBER(Applications!A1962)),Applications!A1962-WEEKDAY(Applications!A1962,3),"")</f>
        <v/>
      </c>
      <c r="I1962" s="26">
        <f>IF(AND(UPPER(TRIM(Applications!I1962))="REJECTED",ISNUMBER(Applications!M1962)),Applications!M1962-WEEKDAY(Applications!M1962,3),"")</f>
        <v/>
      </c>
      <c r="J1962" s="26">
        <f>IF(AND(UPPER(TRIM(Applications!I1962))="OFFER",ISNUMBER(Applications!M1962)),Applications!M1962-WEEKDAY(Applications!M1962,3),"")</f>
        <v/>
      </c>
      <c r="K1962" s="26">
        <f>IF(TRIM(Applications!J1962)="","",IFERROR(LOOKUP(2,1/ISNUMBER(SEARCH($R$2:$R$25,Applications!J1962)),$S$2:$S$25),""))</f>
        <v/>
      </c>
      <c r="L1962" s="26">
        <f>IF(K1962="","",IF(COUNTIF(K$2:K1962,K1962)=1,COUNTIF(K$2:K$2000,K1962)+(2001-ROW())/100000,""))</f>
        <v/>
      </c>
      <c r="M1962" s="26">
        <f>IF(TRIM(Applications!D1962)="","",TRIM(LEFT(TRIM(Applications!D1962),FIND(",",TRIM(Applications!D1962)&amp;",")-1)))</f>
        <v/>
      </c>
      <c r="N1962" s="26">
        <f>IF(M1962="","",IF(LEN(TRIM(LEFT(TRIM(MID(TRIM(Applications!D1962),FIND(",",TRIM(Applications!D1962)&amp;",")+1,200)),FIND(",",TRIM(MID(TRIM(Applications!D1962),FIND(",",TRIM(Applications!D1962)&amp;",")+1,200))&amp;",")-1)))=2,UPPER(TRIM(LEFT(TRIM(MID(TRIM(Applications!D1962),FIND(",",TRIM(Applications!D1962)&amp;",")+1,200)),FIND(",",TRIM(MID(TRIM(Applications!D1962),FIND(",",TRIM(Applications!D1962)&amp;",")+1,200))&amp;",")-1))),IFERROR(VLOOKUP(LOWER(TRIM(LEFT(TRIM(MID(TRIM(Applications!D1962),FIND(",",TRIM(Applications!D1962)&amp;",")+1,200)),FIND(",",TRIM(MID(TRIM(Applications!D1962),FIND(",",TRIM(Applications!D1962)&amp;",")+1,200))&amp;",")-1))),$U$2:$V$67,2,FALSE),"")))</f>
        <v/>
      </c>
      <c r="O1962" s="26">
        <f>IF(M1962="","",IF(N1962="",M1962,M1962&amp;", "&amp;N1962))</f>
        <v/>
      </c>
      <c r="P1962" s="26">
        <f>IF(O1962="","",IF(COUNTIF(O$2:O1962,O1962)=1,COUNTIF(O$2:O$2000,O1962)+(2001-ROW())/100000,""))</f>
        <v/>
      </c>
    </row>
    <row r="1963">
      <c r="A1963" s="26">
        <f>IF(AND(ISNUMBER(Applications!A1963),ISNUMBER(Applications!M1963),OR(UPPER(TRIM(Applications!I1963))="INTERVIEWING",UPPER(TRIM(Applications!I1963))="REJECTED",UPPER(TRIM(Applications!I1963))="OFFER")),IF(Applications!M1963&gt;=Applications!A1963,Applications!M1963-Applications!A1963,""),"")</f>
        <v/>
      </c>
      <c r="B1963" s="26">
        <f>IF(AND(D1963=1,ISNUMBER(Applications!A1963)),WEEKDAY(Applications!A1963),"")</f>
        <v/>
      </c>
      <c r="C1963" s="27">
        <f>IF(AND(D1963=1,ISNUMBER(Applications!A1963)),Applications!A1963-WEEKDAY(Applications!A1963,3),"")</f>
        <v/>
      </c>
      <c r="D1963" s="26">
        <f>IF(OR(UPPER(TRIM(Applications!I1963))="APPLIED",UPPER(TRIM(Applications!I1963))="INTERVIEWING",UPPER(TRIM(Applications!I1963))="REJECTED",UPPER(TRIM(Applications!I1963))="OFFER"),1,0)</f>
        <v/>
      </c>
      <c r="E1963" s="26">
        <f>IF(AND(ISNUMBER(Applications!M1963),OR(N(Applications!O1963)&gt;0,UPPER(TRIM(Applications!I1963))="INTERVIEWING",UPPER(TRIM(Applications!I1963))="OFFER")),Applications!M1963-WEEKDAY(Applications!M1963,3),"")</f>
        <v/>
      </c>
      <c r="F1963" s="26">
        <f>IF(AND(UPPER(TRIM(Applications!I1963))="SKIPPED",ISNUMBER(Applications!A1963)),Applications!A1963-WEEKDAY(Applications!A1963,3),"")</f>
        <v/>
      </c>
      <c r="G1963" s="26">
        <f>IF(AND(UPPER(TRIM(Applications!I1963))="BOOKMARKED",ISNUMBER(Applications!A1963)),Applications!A1963-WEEKDAY(Applications!A1963,3),"")</f>
        <v/>
      </c>
      <c r="H1963" s="26">
        <f>IF(AND(UPPER(TRIM(Applications!I1963))="NOT APPLIED",ISNUMBER(Applications!A1963)),Applications!A1963-WEEKDAY(Applications!A1963,3),"")</f>
        <v/>
      </c>
      <c r="I1963" s="26">
        <f>IF(AND(UPPER(TRIM(Applications!I1963))="REJECTED",ISNUMBER(Applications!M1963)),Applications!M1963-WEEKDAY(Applications!M1963,3),"")</f>
        <v/>
      </c>
      <c r="J1963" s="26">
        <f>IF(AND(UPPER(TRIM(Applications!I1963))="OFFER",ISNUMBER(Applications!M1963)),Applications!M1963-WEEKDAY(Applications!M1963,3),"")</f>
        <v/>
      </c>
      <c r="K1963" s="26">
        <f>IF(TRIM(Applications!J1963)="","",IFERROR(LOOKUP(2,1/ISNUMBER(SEARCH($R$2:$R$25,Applications!J1963)),$S$2:$S$25),""))</f>
        <v/>
      </c>
      <c r="L1963" s="26">
        <f>IF(K1963="","",IF(COUNTIF(K$2:K1963,K1963)=1,COUNTIF(K$2:K$2000,K1963)+(2001-ROW())/100000,""))</f>
        <v/>
      </c>
      <c r="M1963" s="26">
        <f>IF(TRIM(Applications!D1963)="","",TRIM(LEFT(TRIM(Applications!D1963),FIND(",",TRIM(Applications!D1963)&amp;",")-1)))</f>
        <v/>
      </c>
      <c r="N1963" s="26">
        <f>IF(M1963="","",IF(LEN(TRIM(LEFT(TRIM(MID(TRIM(Applications!D1963),FIND(",",TRIM(Applications!D1963)&amp;",")+1,200)),FIND(",",TRIM(MID(TRIM(Applications!D1963),FIND(",",TRIM(Applications!D1963)&amp;",")+1,200))&amp;",")-1)))=2,UPPER(TRIM(LEFT(TRIM(MID(TRIM(Applications!D1963),FIND(",",TRIM(Applications!D1963)&amp;",")+1,200)),FIND(",",TRIM(MID(TRIM(Applications!D1963),FIND(",",TRIM(Applications!D1963)&amp;",")+1,200))&amp;",")-1))),IFERROR(VLOOKUP(LOWER(TRIM(LEFT(TRIM(MID(TRIM(Applications!D1963),FIND(",",TRIM(Applications!D1963)&amp;",")+1,200)),FIND(",",TRIM(MID(TRIM(Applications!D1963),FIND(",",TRIM(Applications!D1963)&amp;",")+1,200))&amp;",")-1))),$U$2:$V$67,2,FALSE),"")))</f>
        <v/>
      </c>
      <c r="O1963" s="26">
        <f>IF(M1963="","",IF(N1963="",M1963,M1963&amp;", "&amp;N1963))</f>
        <v/>
      </c>
      <c r="P1963" s="26">
        <f>IF(O1963="","",IF(COUNTIF(O$2:O1963,O1963)=1,COUNTIF(O$2:O$2000,O1963)+(2001-ROW())/100000,""))</f>
        <v/>
      </c>
    </row>
    <row r="1964">
      <c r="A1964" s="26">
        <f>IF(AND(ISNUMBER(Applications!A1964),ISNUMBER(Applications!M1964),OR(UPPER(TRIM(Applications!I1964))="INTERVIEWING",UPPER(TRIM(Applications!I1964))="REJECTED",UPPER(TRIM(Applications!I1964))="OFFER")),IF(Applications!M1964&gt;=Applications!A1964,Applications!M1964-Applications!A1964,""),"")</f>
        <v/>
      </c>
      <c r="B1964" s="26">
        <f>IF(AND(D1964=1,ISNUMBER(Applications!A1964)),WEEKDAY(Applications!A1964),"")</f>
        <v/>
      </c>
      <c r="C1964" s="27">
        <f>IF(AND(D1964=1,ISNUMBER(Applications!A1964)),Applications!A1964-WEEKDAY(Applications!A1964,3),"")</f>
        <v/>
      </c>
      <c r="D1964" s="26">
        <f>IF(OR(UPPER(TRIM(Applications!I1964))="APPLIED",UPPER(TRIM(Applications!I1964))="INTERVIEWING",UPPER(TRIM(Applications!I1964))="REJECTED",UPPER(TRIM(Applications!I1964))="OFFER"),1,0)</f>
        <v/>
      </c>
      <c r="E1964" s="26">
        <f>IF(AND(ISNUMBER(Applications!M1964),OR(N(Applications!O1964)&gt;0,UPPER(TRIM(Applications!I1964))="INTERVIEWING",UPPER(TRIM(Applications!I1964))="OFFER")),Applications!M1964-WEEKDAY(Applications!M1964,3),"")</f>
        <v/>
      </c>
      <c r="F1964" s="26">
        <f>IF(AND(UPPER(TRIM(Applications!I1964))="SKIPPED",ISNUMBER(Applications!A1964)),Applications!A1964-WEEKDAY(Applications!A1964,3),"")</f>
        <v/>
      </c>
      <c r="G1964" s="26">
        <f>IF(AND(UPPER(TRIM(Applications!I1964))="BOOKMARKED",ISNUMBER(Applications!A1964)),Applications!A1964-WEEKDAY(Applications!A1964,3),"")</f>
        <v/>
      </c>
      <c r="H1964" s="26">
        <f>IF(AND(UPPER(TRIM(Applications!I1964))="NOT APPLIED",ISNUMBER(Applications!A1964)),Applications!A1964-WEEKDAY(Applications!A1964,3),"")</f>
        <v/>
      </c>
      <c r="I1964" s="26">
        <f>IF(AND(UPPER(TRIM(Applications!I1964))="REJECTED",ISNUMBER(Applications!M1964)),Applications!M1964-WEEKDAY(Applications!M1964,3),"")</f>
        <v/>
      </c>
      <c r="J1964" s="26">
        <f>IF(AND(UPPER(TRIM(Applications!I1964))="OFFER",ISNUMBER(Applications!M1964)),Applications!M1964-WEEKDAY(Applications!M1964,3),"")</f>
        <v/>
      </c>
      <c r="K1964" s="26">
        <f>IF(TRIM(Applications!J1964)="","",IFERROR(LOOKUP(2,1/ISNUMBER(SEARCH($R$2:$R$25,Applications!J1964)),$S$2:$S$25),""))</f>
        <v/>
      </c>
      <c r="L1964" s="26">
        <f>IF(K1964="","",IF(COUNTIF(K$2:K1964,K1964)=1,COUNTIF(K$2:K$2000,K1964)+(2001-ROW())/100000,""))</f>
        <v/>
      </c>
      <c r="M1964" s="26">
        <f>IF(TRIM(Applications!D1964)="","",TRIM(LEFT(TRIM(Applications!D1964),FIND(",",TRIM(Applications!D1964)&amp;",")-1)))</f>
        <v/>
      </c>
      <c r="N1964" s="26">
        <f>IF(M1964="","",IF(LEN(TRIM(LEFT(TRIM(MID(TRIM(Applications!D1964),FIND(",",TRIM(Applications!D1964)&amp;",")+1,200)),FIND(",",TRIM(MID(TRIM(Applications!D1964),FIND(",",TRIM(Applications!D1964)&amp;",")+1,200))&amp;",")-1)))=2,UPPER(TRIM(LEFT(TRIM(MID(TRIM(Applications!D1964),FIND(",",TRIM(Applications!D1964)&amp;",")+1,200)),FIND(",",TRIM(MID(TRIM(Applications!D1964),FIND(",",TRIM(Applications!D1964)&amp;",")+1,200))&amp;",")-1))),IFERROR(VLOOKUP(LOWER(TRIM(LEFT(TRIM(MID(TRIM(Applications!D1964),FIND(",",TRIM(Applications!D1964)&amp;",")+1,200)),FIND(",",TRIM(MID(TRIM(Applications!D1964),FIND(",",TRIM(Applications!D1964)&amp;",")+1,200))&amp;",")-1))),$U$2:$V$67,2,FALSE),"")))</f>
        <v/>
      </c>
      <c r="O1964" s="26">
        <f>IF(M1964="","",IF(N1964="",M1964,M1964&amp;", "&amp;N1964))</f>
        <v/>
      </c>
      <c r="P1964" s="26">
        <f>IF(O1964="","",IF(COUNTIF(O$2:O1964,O1964)=1,COUNTIF(O$2:O$2000,O1964)+(2001-ROW())/100000,""))</f>
        <v/>
      </c>
    </row>
    <row r="1965">
      <c r="A1965" s="26">
        <f>IF(AND(ISNUMBER(Applications!A1965),ISNUMBER(Applications!M1965),OR(UPPER(TRIM(Applications!I1965))="INTERVIEWING",UPPER(TRIM(Applications!I1965))="REJECTED",UPPER(TRIM(Applications!I1965))="OFFER")),IF(Applications!M1965&gt;=Applications!A1965,Applications!M1965-Applications!A1965,""),"")</f>
        <v/>
      </c>
      <c r="B1965" s="26">
        <f>IF(AND(D1965=1,ISNUMBER(Applications!A1965)),WEEKDAY(Applications!A1965),"")</f>
        <v/>
      </c>
      <c r="C1965" s="27">
        <f>IF(AND(D1965=1,ISNUMBER(Applications!A1965)),Applications!A1965-WEEKDAY(Applications!A1965,3),"")</f>
        <v/>
      </c>
      <c r="D1965" s="26">
        <f>IF(OR(UPPER(TRIM(Applications!I1965))="APPLIED",UPPER(TRIM(Applications!I1965))="INTERVIEWING",UPPER(TRIM(Applications!I1965))="REJECTED",UPPER(TRIM(Applications!I1965))="OFFER"),1,0)</f>
        <v/>
      </c>
      <c r="E1965" s="26">
        <f>IF(AND(ISNUMBER(Applications!M1965),OR(N(Applications!O1965)&gt;0,UPPER(TRIM(Applications!I1965))="INTERVIEWING",UPPER(TRIM(Applications!I1965))="OFFER")),Applications!M1965-WEEKDAY(Applications!M1965,3),"")</f>
        <v/>
      </c>
      <c r="F1965" s="26">
        <f>IF(AND(UPPER(TRIM(Applications!I1965))="SKIPPED",ISNUMBER(Applications!A1965)),Applications!A1965-WEEKDAY(Applications!A1965,3),"")</f>
        <v/>
      </c>
      <c r="G1965" s="26">
        <f>IF(AND(UPPER(TRIM(Applications!I1965))="BOOKMARKED",ISNUMBER(Applications!A1965)),Applications!A1965-WEEKDAY(Applications!A1965,3),"")</f>
        <v/>
      </c>
      <c r="H1965" s="26">
        <f>IF(AND(UPPER(TRIM(Applications!I1965))="NOT APPLIED",ISNUMBER(Applications!A1965)),Applications!A1965-WEEKDAY(Applications!A1965,3),"")</f>
        <v/>
      </c>
      <c r="I1965" s="26">
        <f>IF(AND(UPPER(TRIM(Applications!I1965))="REJECTED",ISNUMBER(Applications!M1965)),Applications!M1965-WEEKDAY(Applications!M1965,3),"")</f>
        <v/>
      </c>
      <c r="J1965" s="26">
        <f>IF(AND(UPPER(TRIM(Applications!I1965))="OFFER",ISNUMBER(Applications!M1965)),Applications!M1965-WEEKDAY(Applications!M1965,3),"")</f>
        <v/>
      </c>
      <c r="K1965" s="26">
        <f>IF(TRIM(Applications!J1965)="","",IFERROR(LOOKUP(2,1/ISNUMBER(SEARCH($R$2:$R$25,Applications!J1965)),$S$2:$S$25),""))</f>
        <v/>
      </c>
      <c r="L1965" s="26">
        <f>IF(K1965="","",IF(COUNTIF(K$2:K1965,K1965)=1,COUNTIF(K$2:K$2000,K1965)+(2001-ROW())/100000,""))</f>
        <v/>
      </c>
      <c r="M1965" s="26">
        <f>IF(TRIM(Applications!D1965)="","",TRIM(LEFT(TRIM(Applications!D1965),FIND(",",TRIM(Applications!D1965)&amp;",")-1)))</f>
        <v/>
      </c>
      <c r="N1965" s="26">
        <f>IF(M1965="","",IF(LEN(TRIM(LEFT(TRIM(MID(TRIM(Applications!D1965),FIND(",",TRIM(Applications!D1965)&amp;",")+1,200)),FIND(",",TRIM(MID(TRIM(Applications!D1965),FIND(",",TRIM(Applications!D1965)&amp;",")+1,200))&amp;",")-1)))=2,UPPER(TRIM(LEFT(TRIM(MID(TRIM(Applications!D1965),FIND(",",TRIM(Applications!D1965)&amp;",")+1,200)),FIND(",",TRIM(MID(TRIM(Applications!D1965),FIND(",",TRIM(Applications!D1965)&amp;",")+1,200))&amp;",")-1))),IFERROR(VLOOKUP(LOWER(TRIM(LEFT(TRIM(MID(TRIM(Applications!D1965),FIND(",",TRIM(Applications!D1965)&amp;",")+1,200)),FIND(",",TRIM(MID(TRIM(Applications!D1965),FIND(",",TRIM(Applications!D1965)&amp;",")+1,200))&amp;",")-1))),$U$2:$V$67,2,FALSE),"")))</f>
        <v/>
      </c>
      <c r="O1965" s="26">
        <f>IF(M1965="","",IF(N1965="",M1965,M1965&amp;", "&amp;N1965))</f>
        <v/>
      </c>
      <c r="P1965" s="26">
        <f>IF(O1965="","",IF(COUNTIF(O$2:O1965,O1965)=1,COUNTIF(O$2:O$2000,O1965)+(2001-ROW())/100000,""))</f>
        <v/>
      </c>
    </row>
    <row r="1966">
      <c r="A1966" s="26">
        <f>IF(AND(ISNUMBER(Applications!A1966),ISNUMBER(Applications!M1966),OR(UPPER(TRIM(Applications!I1966))="INTERVIEWING",UPPER(TRIM(Applications!I1966))="REJECTED",UPPER(TRIM(Applications!I1966))="OFFER")),IF(Applications!M1966&gt;=Applications!A1966,Applications!M1966-Applications!A1966,""),"")</f>
        <v/>
      </c>
      <c r="B1966" s="26">
        <f>IF(AND(D1966=1,ISNUMBER(Applications!A1966)),WEEKDAY(Applications!A1966),"")</f>
        <v/>
      </c>
      <c r="C1966" s="27">
        <f>IF(AND(D1966=1,ISNUMBER(Applications!A1966)),Applications!A1966-WEEKDAY(Applications!A1966,3),"")</f>
        <v/>
      </c>
      <c r="D1966" s="26">
        <f>IF(OR(UPPER(TRIM(Applications!I1966))="APPLIED",UPPER(TRIM(Applications!I1966))="INTERVIEWING",UPPER(TRIM(Applications!I1966))="REJECTED",UPPER(TRIM(Applications!I1966))="OFFER"),1,0)</f>
        <v/>
      </c>
      <c r="E1966" s="26">
        <f>IF(AND(ISNUMBER(Applications!M1966),OR(N(Applications!O1966)&gt;0,UPPER(TRIM(Applications!I1966))="INTERVIEWING",UPPER(TRIM(Applications!I1966))="OFFER")),Applications!M1966-WEEKDAY(Applications!M1966,3),"")</f>
        <v/>
      </c>
      <c r="F1966" s="26">
        <f>IF(AND(UPPER(TRIM(Applications!I1966))="SKIPPED",ISNUMBER(Applications!A1966)),Applications!A1966-WEEKDAY(Applications!A1966,3),"")</f>
        <v/>
      </c>
      <c r="G1966" s="26">
        <f>IF(AND(UPPER(TRIM(Applications!I1966))="BOOKMARKED",ISNUMBER(Applications!A1966)),Applications!A1966-WEEKDAY(Applications!A1966,3),"")</f>
        <v/>
      </c>
      <c r="H1966" s="26">
        <f>IF(AND(UPPER(TRIM(Applications!I1966))="NOT APPLIED",ISNUMBER(Applications!A1966)),Applications!A1966-WEEKDAY(Applications!A1966,3),"")</f>
        <v/>
      </c>
      <c r="I1966" s="26">
        <f>IF(AND(UPPER(TRIM(Applications!I1966))="REJECTED",ISNUMBER(Applications!M1966)),Applications!M1966-WEEKDAY(Applications!M1966,3),"")</f>
        <v/>
      </c>
      <c r="J1966" s="26">
        <f>IF(AND(UPPER(TRIM(Applications!I1966))="OFFER",ISNUMBER(Applications!M1966)),Applications!M1966-WEEKDAY(Applications!M1966,3),"")</f>
        <v/>
      </c>
      <c r="K1966" s="26">
        <f>IF(TRIM(Applications!J1966)="","",IFERROR(LOOKUP(2,1/ISNUMBER(SEARCH($R$2:$R$25,Applications!J1966)),$S$2:$S$25),""))</f>
        <v/>
      </c>
      <c r="L1966" s="26">
        <f>IF(K1966="","",IF(COUNTIF(K$2:K1966,K1966)=1,COUNTIF(K$2:K$2000,K1966)+(2001-ROW())/100000,""))</f>
        <v/>
      </c>
      <c r="M1966" s="26">
        <f>IF(TRIM(Applications!D1966)="","",TRIM(LEFT(TRIM(Applications!D1966),FIND(",",TRIM(Applications!D1966)&amp;",")-1)))</f>
        <v/>
      </c>
      <c r="N1966" s="26">
        <f>IF(M1966="","",IF(LEN(TRIM(LEFT(TRIM(MID(TRIM(Applications!D1966),FIND(",",TRIM(Applications!D1966)&amp;",")+1,200)),FIND(",",TRIM(MID(TRIM(Applications!D1966),FIND(",",TRIM(Applications!D1966)&amp;",")+1,200))&amp;",")-1)))=2,UPPER(TRIM(LEFT(TRIM(MID(TRIM(Applications!D1966),FIND(",",TRIM(Applications!D1966)&amp;",")+1,200)),FIND(",",TRIM(MID(TRIM(Applications!D1966),FIND(",",TRIM(Applications!D1966)&amp;",")+1,200))&amp;",")-1))),IFERROR(VLOOKUP(LOWER(TRIM(LEFT(TRIM(MID(TRIM(Applications!D1966),FIND(",",TRIM(Applications!D1966)&amp;",")+1,200)),FIND(",",TRIM(MID(TRIM(Applications!D1966),FIND(",",TRIM(Applications!D1966)&amp;",")+1,200))&amp;",")-1))),$U$2:$V$67,2,FALSE),"")))</f>
        <v/>
      </c>
      <c r="O1966" s="26">
        <f>IF(M1966="","",IF(N1966="",M1966,M1966&amp;", "&amp;N1966))</f>
        <v/>
      </c>
      <c r="P1966" s="26">
        <f>IF(O1966="","",IF(COUNTIF(O$2:O1966,O1966)=1,COUNTIF(O$2:O$2000,O1966)+(2001-ROW())/100000,""))</f>
        <v/>
      </c>
    </row>
    <row r="1967">
      <c r="A1967" s="26">
        <f>IF(AND(ISNUMBER(Applications!A1967),ISNUMBER(Applications!M1967),OR(UPPER(TRIM(Applications!I1967))="INTERVIEWING",UPPER(TRIM(Applications!I1967))="REJECTED",UPPER(TRIM(Applications!I1967))="OFFER")),IF(Applications!M1967&gt;=Applications!A1967,Applications!M1967-Applications!A1967,""),"")</f>
        <v/>
      </c>
      <c r="B1967" s="26">
        <f>IF(AND(D1967=1,ISNUMBER(Applications!A1967)),WEEKDAY(Applications!A1967),"")</f>
        <v/>
      </c>
      <c r="C1967" s="27">
        <f>IF(AND(D1967=1,ISNUMBER(Applications!A1967)),Applications!A1967-WEEKDAY(Applications!A1967,3),"")</f>
        <v/>
      </c>
      <c r="D1967" s="26">
        <f>IF(OR(UPPER(TRIM(Applications!I1967))="APPLIED",UPPER(TRIM(Applications!I1967))="INTERVIEWING",UPPER(TRIM(Applications!I1967))="REJECTED",UPPER(TRIM(Applications!I1967))="OFFER"),1,0)</f>
        <v/>
      </c>
      <c r="E1967" s="26">
        <f>IF(AND(ISNUMBER(Applications!M1967),OR(N(Applications!O1967)&gt;0,UPPER(TRIM(Applications!I1967))="INTERVIEWING",UPPER(TRIM(Applications!I1967))="OFFER")),Applications!M1967-WEEKDAY(Applications!M1967,3),"")</f>
        <v/>
      </c>
      <c r="F1967" s="26">
        <f>IF(AND(UPPER(TRIM(Applications!I1967))="SKIPPED",ISNUMBER(Applications!A1967)),Applications!A1967-WEEKDAY(Applications!A1967,3),"")</f>
        <v/>
      </c>
      <c r="G1967" s="26">
        <f>IF(AND(UPPER(TRIM(Applications!I1967))="BOOKMARKED",ISNUMBER(Applications!A1967)),Applications!A1967-WEEKDAY(Applications!A1967,3),"")</f>
        <v/>
      </c>
      <c r="H1967" s="26">
        <f>IF(AND(UPPER(TRIM(Applications!I1967))="NOT APPLIED",ISNUMBER(Applications!A1967)),Applications!A1967-WEEKDAY(Applications!A1967,3),"")</f>
        <v/>
      </c>
      <c r="I1967" s="26">
        <f>IF(AND(UPPER(TRIM(Applications!I1967))="REJECTED",ISNUMBER(Applications!M1967)),Applications!M1967-WEEKDAY(Applications!M1967,3),"")</f>
        <v/>
      </c>
      <c r="J1967" s="26">
        <f>IF(AND(UPPER(TRIM(Applications!I1967))="OFFER",ISNUMBER(Applications!M1967)),Applications!M1967-WEEKDAY(Applications!M1967,3),"")</f>
        <v/>
      </c>
      <c r="K1967" s="26">
        <f>IF(TRIM(Applications!J1967)="","",IFERROR(LOOKUP(2,1/ISNUMBER(SEARCH($R$2:$R$25,Applications!J1967)),$S$2:$S$25),""))</f>
        <v/>
      </c>
      <c r="L1967" s="26">
        <f>IF(K1967="","",IF(COUNTIF(K$2:K1967,K1967)=1,COUNTIF(K$2:K$2000,K1967)+(2001-ROW())/100000,""))</f>
        <v/>
      </c>
      <c r="M1967" s="26">
        <f>IF(TRIM(Applications!D1967)="","",TRIM(LEFT(TRIM(Applications!D1967),FIND(",",TRIM(Applications!D1967)&amp;",")-1)))</f>
        <v/>
      </c>
      <c r="N1967" s="26">
        <f>IF(M1967="","",IF(LEN(TRIM(LEFT(TRIM(MID(TRIM(Applications!D1967),FIND(",",TRIM(Applications!D1967)&amp;",")+1,200)),FIND(",",TRIM(MID(TRIM(Applications!D1967),FIND(",",TRIM(Applications!D1967)&amp;",")+1,200))&amp;",")-1)))=2,UPPER(TRIM(LEFT(TRIM(MID(TRIM(Applications!D1967),FIND(",",TRIM(Applications!D1967)&amp;",")+1,200)),FIND(",",TRIM(MID(TRIM(Applications!D1967),FIND(",",TRIM(Applications!D1967)&amp;",")+1,200))&amp;",")-1))),IFERROR(VLOOKUP(LOWER(TRIM(LEFT(TRIM(MID(TRIM(Applications!D1967),FIND(",",TRIM(Applications!D1967)&amp;",")+1,200)),FIND(",",TRIM(MID(TRIM(Applications!D1967),FIND(",",TRIM(Applications!D1967)&amp;",")+1,200))&amp;",")-1))),$U$2:$V$67,2,FALSE),"")))</f>
        <v/>
      </c>
      <c r="O1967" s="26">
        <f>IF(M1967="","",IF(N1967="",M1967,M1967&amp;", "&amp;N1967))</f>
        <v/>
      </c>
      <c r="P1967" s="26">
        <f>IF(O1967="","",IF(COUNTIF(O$2:O1967,O1967)=1,COUNTIF(O$2:O$2000,O1967)+(2001-ROW())/100000,""))</f>
        <v/>
      </c>
    </row>
    <row r="1968">
      <c r="A1968" s="26">
        <f>IF(AND(ISNUMBER(Applications!A1968),ISNUMBER(Applications!M1968),OR(UPPER(TRIM(Applications!I1968))="INTERVIEWING",UPPER(TRIM(Applications!I1968))="REJECTED",UPPER(TRIM(Applications!I1968))="OFFER")),IF(Applications!M1968&gt;=Applications!A1968,Applications!M1968-Applications!A1968,""),"")</f>
        <v/>
      </c>
      <c r="B1968" s="26">
        <f>IF(AND(D1968=1,ISNUMBER(Applications!A1968)),WEEKDAY(Applications!A1968),"")</f>
        <v/>
      </c>
      <c r="C1968" s="27">
        <f>IF(AND(D1968=1,ISNUMBER(Applications!A1968)),Applications!A1968-WEEKDAY(Applications!A1968,3),"")</f>
        <v/>
      </c>
      <c r="D1968" s="26">
        <f>IF(OR(UPPER(TRIM(Applications!I1968))="APPLIED",UPPER(TRIM(Applications!I1968))="INTERVIEWING",UPPER(TRIM(Applications!I1968))="REJECTED",UPPER(TRIM(Applications!I1968))="OFFER"),1,0)</f>
        <v/>
      </c>
      <c r="E1968" s="26">
        <f>IF(AND(ISNUMBER(Applications!M1968),OR(N(Applications!O1968)&gt;0,UPPER(TRIM(Applications!I1968))="INTERVIEWING",UPPER(TRIM(Applications!I1968))="OFFER")),Applications!M1968-WEEKDAY(Applications!M1968,3),"")</f>
        <v/>
      </c>
      <c r="F1968" s="26">
        <f>IF(AND(UPPER(TRIM(Applications!I1968))="SKIPPED",ISNUMBER(Applications!A1968)),Applications!A1968-WEEKDAY(Applications!A1968,3),"")</f>
        <v/>
      </c>
      <c r="G1968" s="26">
        <f>IF(AND(UPPER(TRIM(Applications!I1968))="BOOKMARKED",ISNUMBER(Applications!A1968)),Applications!A1968-WEEKDAY(Applications!A1968,3),"")</f>
        <v/>
      </c>
      <c r="H1968" s="26">
        <f>IF(AND(UPPER(TRIM(Applications!I1968))="NOT APPLIED",ISNUMBER(Applications!A1968)),Applications!A1968-WEEKDAY(Applications!A1968,3),"")</f>
        <v/>
      </c>
      <c r="I1968" s="26">
        <f>IF(AND(UPPER(TRIM(Applications!I1968))="REJECTED",ISNUMBER(Applications!M1968)),Applications!M1968-WEEKDAY(Applications!M1968,3),"")</f>
        <v/>
      </c>
      <c r="J1968" s="26">
        <f>IF(AND(UPPER(TRIM(Applications!I1968))="OFFER",ISNUMBER(Applications!M1968)),Applications!M1968-WEEKDAY(Applications!M1968,3),"")</f>
        <v/>
      </c>
      <c r="K1968" s="26">
        <f>IF(TRIM(Applications!J1968)="","",IFERROR(LOOKUP(2,1/ISNUMBER(SEARCH($R$2:$R$25,Applications!J1968)),$S$2:$S$25),""))</f>
        <v/>
      </c>
      <c r="L1968" s="26">
        <f>IF(K1968="","",IF(COUNTIF(K$2:K1968,K1968)=1,COUNTIF(K$2:K$2000,K1968)+(2001-ROW())/100000,""))</f>
        <v/>
      </c>
      <c r="M1968" s="26">
        <f>IF(TRIM(Applications!D1968)="","",TRIM(LEFT(TRIM(Applications!D1968),FIND(",",TRIM(Applications!D1968)&amp;",")-1)))</f>
        <v/>
      </c>
      <c r="N1968" s="26">
        <f>IF(M1968="","",IF(LEN(TRIM(LEFT(TRIM(MID(TRIM(Applications!D1968),FIND(",",TRIM(Applications!D1968)&amp;",")+1,200)),FIND(",",TRIM(MID(TRIM(Applications!D1968),FIND(",",TRIM(Applications!D1968)&amp;",")+1,200))&amp;",")-1)))=2,UPPER(TRIM(LEFT(TRIM(MID(TRIM(Applications!D1968),FIND(",",TRIM(Applications!D1968)&amp;",")+1,200)),FIND(",",TRIM(MID(TRIM(Applications!D1968),FIND(",",TRIM(Applications!D1968)&amp;",")+1,200))&amp;",")-1))),IFERROR(VLOOKUP(LOWER(TRIM(LEFT(TRIM(MID(TRIM(Applications!D1968),FIND(",",TRIM(Applications!D1968)&amp;",")+1,200)),FIND(",",TRIM(MID(TRIM(Applications!D1968),FIND(",",TRIM(Applications!D1968)&amp;",")+1,200))&amp;",")-1))),$U$2:$V$67,2,FALSE),"")))</f>
        <v/>
      </c>
      <c r="O1968" s="26">
        <f>IF(M1968="","",IF(N1968="",M1968,M1968&amp;", "&amp;N1968))</f>
        <v/>
      </c>
      <c r="P1968" s="26">
        <f>IF(O1968="","",IF(COUNTIF(O$2:O1968,O1968)=1,COUNTIF(O$2:O$2000,O1968)+(2001-ROW())/100000,""))</f>
        <v/>
      </c>
    </row>
    <row r="1969">
      <c r="A1969" s="26">
        <f>IF(AND(ISNUMBER(Applications!A1969),ISNUMBER(Applications!M1969),OR(UPPER(TRIM(Applications!I1969))="INTERVIEWING",UPPER(TRIM(Applications!I1969))="REJECTED",UPPER(TRIM(Applications!I1969))="OFFER")),IF(Applications!M1969&gt;=Applications!A1969,Applications!M1969-Applications!A1969,""),"")</f>
        <v/>
      </c>
      <c r="B1969" s="26">
        <f>IF(AND(D1969=1,ISNUMBER(Applications!A1969)),WEEKDAY(Applications!A1969),"")</f>
        <v/>
      </c>
      <c r="C1969" s="27">
        <f>IF(AND(D1969=1,ISNUMBER(Applications!A1969)),Applications!A1969-WEEKDAY(Applications!A1969,3),"")</f>
        <v/>
      </c>
      <c r="D1969" s="26">
        <f>IF(OR(UPPER(TRIM(Applications!I1969))="APPLIED",UPPER(TRIM(Applications!I1969))="INTERVIEWING",UPPER(TRIM(Applications!I1969))="REJECTED",UPPER(TRIM(Applications!I1969))="OFFER"),1,0)</f>
        <v/>
      </c>
      <c r="E1969" s="26">
        <f>IF(AND(ISNUMBER(Applications!M1969),OR(N(Applications!O1969)&gt;0,UPPER(TRIM(Applications!I1969))="INTERVIEWING",UPPER(TRIM(Applications!I1969))="OFFER")),Applications!M1969-WEEKDAY(Applications!M1969,3),"")</f>
        <v/>
      </c>
      <c r="F1969" s="26">
        <f>IF(AND(UPPER(TRIM(Applications!I1969))="SKIPPED",ISNUMBER(Applications!A1969)),Applications!A1969-WEEKDAY(Applications!A1969,3),"")</f>
        <v/>
      </c>
      <c r="G1969" s="26">
        <f>IF(AND(UPPER(TRIM(Applications!I1969))="BOOKMARKED",ISNUMBER(Applications!A1969)),Applications!A1969-WEEKDAY(Applications!A1969,3),"")</f>
        <v/>
      </c>
      <c r="H1969" s="26">
        <f>IF(AND(UPPER(TRIM(Applications!I1969))="NOT APPLIED",ISNUMBER(Applications!A1969)),Applications!A1969-WEEKDAY(Applications!A1969,3),"")</f>
        <v/>
      </c>
      <c r="I1969" s="26">
        <f>IF(AND(UPPER(TRIM(Applications!I1969))="REJECTED",ISNUMBER(Applications!M1969)),Applications!M1969-WEEKDAY(Applications!M1969,3),"")</f>
        <v/>
      </c>
      <c r="J1969" s="26">
        <f>IF(AND(UPPER(TRIM(Applications!I1969))="OFFER",ISNUMBER(Applications!M1969)),Applications!M1969-WEEKDAY(Applications!M1969,3),"")</f>
        <v/>
      </c>
      <c r="K1969" s="26">
        <f>IF(TRIM(Applications!J1969)="","",IFERROR(LOOKUP(2,1/ISNUMBER(SEARCH($R$2:$R$25,Applications!J1969)),$S$2:$S$25),""))</f>
        <v/>
      </c>
      <c r="L1969" s="26">
        <f>IF(K1969="","",IF(COUNTIF(K$2:K1969,K1969)=1,COUNTIF(K$2:K$2000,K1969)+(2001-ROW())/100000,""))</f>
        <v/>
      </c>
      <c r="M1969" s="26">
        <f>IF(TRIM(Applications!D1969)="","",TRIM(LEFT(TRIM(Applications!D1969),FIND(",",TRIM(Applications!D1969)&amp;",")-1)))</f>
        <v/>
      </c>
      <c r="N1969" s="26">
        <f>IF(M1969="","",IF(LEN(TRIM(LEFT(TRIM(MID(TRIM(Applications!D1969),FIND(",",TRIM(Applications!D1969)&amp;",")+1,200)),FIND(",",TRIM(MID(TRIM(Applications!D1969),FIND(",",TRIM(Applications!D1969)&amp;",")+1,200))&amp;",")-1)))=2,UPPER(TRIM(LEFT(TRIM(MID(TRIM(Applications!D1969),FIND(",",TRIM(Applications!D1969)&amp;",")+1,200)),FIND(",",TRIM(MID(TRIM(Applications!D1969),FIND(",",TRIM(Applications!D1969)&amp;",")+1,200))&amp;",")-1))),IFERROR(VLOOKUP(LOWER(TRIM(LEFT(TRIM(MID(TRIM(Applications!D1969),FIND(",",TRIM(Applications!D1969)&amp;",")+1,200)),FIND(",",TRIM(MID(TRIM(Applications!D1969),FIND(",",TRIM(Applications!D1969)&amp;",")+1,200))&amp;",")-1))),$U$2:$V$67,2,FALSE),"")))</f>
        <v/>
      </c>
      <c r="O1969" s="26">
        <f>IF(M1969="","",IF(N1969="",M1969,M1969&amp;", "&amp;N1969))</f>
        <v/>
      </c>
      <c r="P1969" s="26">
        <f>IF(O1969="","",IF(COUNTIF(O$2:O1969,O1969)=1,COUNTIF(O$2:O$2000,O1969)+(2001-ROW())/100000,""))</f>
        <v/>
      </c>
    </row>
    <row r="1970">
      <c r="A1970" s="26">
        <f>IF(AND(ISNUMBER(Applications!A1970),ISNUMBER(Applications!M1970),OR(UPPER(TRIM(Applications!I1970))="INTERVIEWING",UPPER(TRIM(Applications!I1970))="REJECTED",UPPER(TRIM(Applications!I1970))="OFFER")),IF(Applications!M1970&gt;=Applications!A1970,Applications!M1970-Applications!A1970,""),"")</f>
        <v/>
      </c>
      <c r="B1970" s="26">
        <f>IF(AND(D1970=1,ISNUMBER(Applications!A1970)),WEEKDAY(Applications!A1970),"")</f>
        <v/>
      </c>
      <c r="C1970" s="27">
        <f>IF(AND(D1970=1,ISNUMBER(Applications!A1970)),Applications!A1970-WEEKDAY(Applications!A1970,3),"")</f>
        <v/>
      </c>
      <c r="D1970" s="26">
        <f>IF(OR(UPPER(TRIM(Applications!I1970))="APPLIED",UPPER(TRIM(Applications!I1970))="INTERVIEWING",UPPER(TRIM(Applications!I1970))="REJECTED",UPPER(TRIM(Applications!I1970))="OFFER"),1,0)</f>
        <v/>
      </c>
      <c r="E1970" s="26">
        <f>IF(AND(ISNUMBER(Applications!M1970),OR(N(Applications!O1970)&gt;0,UPPER(TRIM(Applications!I1970))="INTERVIEWING",UPPER(TRIM(Applications!I1970))="OFFER")),Applications!M1970-WEEKDAY(Applications!M1970,3),"")</f>
        <v/>
      </c>
      <c r="F1970" s="26">
        <f>IF(AND(UPPER(TRIM(Applications!I1970))="SKIPPED",ISNUMBER(Applications!A1970)),Applications!A1970-WEEKDAY(Applications!A1970,3),"")</f>
        <v/>
      </c>
      <c r="G1970" s="26">
        <f>IF(AND(UPPER(TRIM(Applications!I1970))="BOOKMARKED",ISNUMBER(Applications!A1970)),Applications!A1970-WEEKDAY(Applications!A1970,3),"")</f>
        <v/>
      </c>
      <c r="H1970" s="26">
        <f>IF(AND(UPPER(TRIM(Applications!I1970))="NOT APPLIED",ISNUMBER(Applications!A1970)),Applications!A1970-WEEKDAY(Applications!A1970,3),"")</f>
        <v/>
      </c>
      <c r="I1970" s="26">
        <f>IF(AND(UPPER(TRIM(Applications!I1970))="REJECTED",ISNUMBER(Applications!M1970)),Applications!M1970-WEEKDAY(Applications!M1970,3),"")</f>
        <v/>
      </c>
      <c r="J1970" s="26">
        <f>IF(AND(UPPER(TRIM(Applications!I1970))="OFFER",ISNUMBER(Applications!M1970)),Applications!M1970-WEEKDAY(Applications!M1970,3),"")</f>
        <v/>
      </c>
      <c r="K1970" s="26">
        <f>IF(TRIM(Applications!J1970)="","",IFERROR(LOOKUP(2,1/ISNUMBER(SEARCH($R$2:$R$25,Applications!J1970)),$S$2:$S$25),""))</f>
        <v/>
      </c>
      <c r="L1970" s="26">
        <f>IF(K1970="","",IF(COUNTIF(K$2:K1970,K1970)=1,COUNTIF(K$2:K$2000,K1970)+(2001-ROW())/100000,""))</f>
        <v/>
      </c>
      <c r="M1970" s="26">
        <f>IF(TRIM(Applications!D1970)="","",TRIM(LEFT(TRIM(Applications!D1970),FIND(",",TRIM(Applications!D1970)&amp;",")-1)))</f>
        <v/>
      </c>
      <c r="N1970" s="26">
        <f>IF(M1970="","",IF(LEN(TRIM(LEFT(TRIM(MID(TRIM(Applications!D1970),FIND(",",TRIM(Applications!D1970)&amp;",")+1,200)),FIND(",",TRIM(MID(TRIM(Applications!D1970),FIND(",",TRIM(Applications!D1970)&amp;",")+1,200))&amp;",")-1)))=2,UPPER(TRIM(LEFT(TRIM(MID(TRIM(Applications!D1970),FIND(",",TRIM(Applications!D1970)&amp;",")+1,200)),FIND(",",TRIM(MID(TRIM(Applications!D1970),FIND(",",TRIM(Applications!D1970)&amp;",")+1,200))&amp;",")-1))),IFERROR(VLOOKUP(LOWER(TRIM(LEFT(TRIM(MID(TRIM(Applications!D1970),FIND(",",TRIM(Applications!D1970)&amp;",")+1,200)),FIND(",",TRIM(MID(TRIM(Applications!D1970),FIND(",",TRIM(Applications!D1970)&amp;",")+1,200))&amp;",")-1))),$U$2:$V$67,2,FALSE),"")))</f>
        <v/>
      </c>
      <c r="O1970" s="26">
        <f>IF(M1970="","",IF(N1970="",M1970,M1970&amp;", "&amp;N1970))</f>
        <v/>
      </c>
      <c r="P1970" s="26">
        <f>IF(O1970="","",IF(COUNTIF(O$2:O1970,O1970)=1,COUNTIF(O$2:O$2000,O1970)+(2001-ROW())/100000,""))</f>
        <v/>
      </c>
    </row>
    <row r="1971">
      <c r="A1971" s="26">
        <f>IF(AND(ISNUMBER(Applications!A1971),ISNUMBER(Applications!M1971),OR(UPPER(TRIM(Applications!I1971))="INTERVIEWING",UPPER(TRIM(Applications!I1971))="REJECTED",UPPER(TRIM(Applications!I1971))="OFFER")),IF(Applications!M1971&gt;=Applications!A1971,Applications!M1971-Applications!A1971,""),"")</f>
        <v/>
      </c>
      <c r="B1971" s="26">
        <f>IF(AND(D1971=1,ISNUMBER(Applications!A1971)),WEEKDAY(Applications!A1971),"")</f>
        <v/>
      </c>
      <c r="C1971" s="27">
        <f>IF(AND(D1971=1,ISNUMBER(Applications!A1971)),Applications!A1971-WEEKDAY(Applications!A1971,3),"")</f>
        <v/>
      </c>
      <c r="D1971" s="26">
        <f>IF(OR(UPPER(TRIM(Applications!I1971))="APPLIED",UPPER(TRIM(Applications!I1971))="INTERVIEWING",UPPER(TRIM(Applications!I1971))="REJECTED",UPPER(TRIM(Applications!I1971))="OFFER"),1,0)</f>
        <v/>
      </c>
      <c r="E1971" s="26">
        <f>IF(AND(ISNUMBER(Applications!M1971),OR(N(Applications!O1971)&gt;0,UPPER(TRIM(Applications!I1971))="INTERVIEWING",UPPER(TRIM(Applications!I1971))="OFFER")),Applications!M1971-WEEKDAY(Applications!M1971,3),"")</f>
        <v/>
      </c>
      <c r="F1971" s="26">
        <f>IF(AND(UPPER(TRIM(Applications!I1971))="SKIPPED",ISNUMBER(Applications!A1971)),Applications!A1971-WEEKDAY(Applications!A1971,3),"")</f>
        <v/>
      </c>
      <c r="G1971" s="26">
        <f>IF(AND(UPPER(TRIM(Applications!I1971))="BOOKMARKED",ISNUMBER(Applications!A1971)),Applications!A1971-WEEKDAY(Applications!A1971,3),"")</f>
        <v/>
      </c>
      <c r="H1971" s="26">
        <f>IF(AND(UPPER(TRIM(Applications!I1971))="NOT APPLIED",ISNUMBER(Applications!A1971)),Applications!A1971-WEEKDAY(Applications!A1971,3),"")</f>
        <v/>
      </c>
      <c r="I1971" s="26">
        <f>IF(AND(UPPER(TRIM(Applications!I1971))="REJECTED",ISNUMBER(Applications!M1971)),Applications!M1971-WEEKDAY(Applications!M1971,3),"")</f>
        <v/>
      </c>
      <c r="J1971" s="26">
        <f>IF(AND(UPPER(TRIM(Applications!I1971))="OFFER",ISNUMBER(Applications!M1971)),Applications!M1971-WEEKDAY(Applications!M1971,3),"")</f>
        <v/>
      </c>
      <c r="K1971" s="26">
        <f>IF(TRIM(Applications!J1971)="","",IFERROR(LOOKUP(2,1/ISNUMBER(SEARCH($R$2:$R$25,Applications!J1971)),$S$2:$S$25),""))</f>
        <v/>
      </c>
      <c r="L1971" s="26">
        <f>IF(K1971="","",IF(COUNTIF(K$2:K1971,K1971)=1,COUNTIF(K$2:K$2000,K1971)+(2001-ROW())/100000,""))</f>
        <v/>
      </c>
      <c r="M1971" s="26">
        <f>IF(TRIM(Applications!D1971)="","",TRIM(LEFT(TRIM(Applications!D1971),FIND(",",TRIM(Applications!D1971)&amp;",")-1)))</f>
        <v/>
      </c>
      <c r="N1971" s="26">
        <f>IF(M1971="","",IF(LEN(TRIM(LEFT(TRIM(MID(TRIM(Applications!D1971),FIND(",",TRIM(Applications!D1971)&amp;",")+1,200)),FIND(",",TRIM(MID(TRIM(Applications!D1971),FIND(",",TRIM(Applications!D1971)&amp;",")+1,200))&amp;",")-1)))=2,UPPER(TRIM(LEFT(TRIM(MID(TRIM(Applications!D1971),FIND(",",TRIM(Applications!D1971)&amp;",")+1,200)),FIND(",",TRIM(MID(TRIM(Applications!D1971),FIND(",",TRIM(Applications!D1971)&amp;",")+1,200))&amp;",")-1))),IFERROR(VLOOKUP(LOWER(TRIM(LEFT(TRIM(MID(TRIM(Applications!D1971),FIND(",",TRIM(Applications!D1971)&amp;",")+1,200)),FIND(",",TRIM(MID(TRIM(Applications!D1971),FIND(",",TRIM(Applications!D1971)&amp;",")+1,200))&amp;",")-1))),$U$2:$V$67,2,FALSE),"")))</f>
        <v/>
      </c>
      <c r="O1971" s="26">
        <f>IF(M1971="","",IF(N1971="",M1971,M1971&amp;", "&amp;N1971))</f>
        <v/>
      </c>
      <c r="P1971" s="26">
        <f>IF(O1971="","",IF(COUNTIF(O$2:O1971,O1971)=1,COUNTIF(O$2:O$2000,O1971)+(2001-ROW())/100000,""))</f>
        <v/>
      </c>
    </row>
    <row r="1972">
      <c r="A1972" s="26">
        <f>IF(AND(ISNUMBER(Applications!A1972),ISNUMBER(Applications!M1972),OR(UPPER(TRIM(Applications!I1972))="INTERVIEWING",UPPER(TRIM(Applications!I1972))="REJECTED",UPPER(TRIM(Applications!I1972))="OFFER")),IF(Applications!M1972&gt;=Applications!A1972,Applications!M1972-Applications!A1972,""),"")</f>
        <v/>
      </c>
      <c r="B1972" s="26">
        <f>IF(AND(D1972=1,ISNUMBER(Applications!A1972)),WEEKDAY(Applications!A1972),"")</f>
        <v/>
      </c>
      <c r="C1972" s="27">
        <f>IF(AND(D1972=1,ISNUMBER(Applications!A1972)),Applications!A1972-WEEKDAY(Applications!A1972,3),"")</f>
        <v/>
      </c>
      <c r="D1972" s="26">
        <f>IF(OR(UPPER(TRIM(Applications!I1972))="APPLIED",UPPER(TRIM(Applications!I1972))="INTERVIEWING",UPPER(TRIM(Applications!I1972))="REJECTED",UPPER(TRIM(Applications!I1972))="OFFER"),1,0)</f>
        <v/>
      </c>
      <c r="E1972" s="26">
        <f>IF(AND(ISNUMBER(Applications!M1972),OR(N(Applications!O1972)&gt;0,UPPER(TRIM(Applications!I1972))="INTERVIEWING",UPPER(TRIM(Applications!I1972))="OFFER")),Applications!M1972-WEEKDAY(Applications!M1972,3),"")</f>
        <v/>
      </c>
      <c r="F1972" s="26">
        <f>IF(AND(UPPER(TRIM(Applications!I1972))="SKIPPED",ISNUMBER(Applications!A1972)),Applications!A1972-WEEKDAY(Applications!A1972,3),"")</f>
        <v/>
      </c>
      <c r="G1972" s="26">
        <f>IF(AND(UPPER(TRIM(Applications!I1972))="BOOKMARKED",ISNUMBER(Applications!A1972)),Applications!A1972-WEEKDAY(Applications!A1972,3),"")</f>
        <v/>
      </c>
      <c r="H1972" s="26">
        <f>IF(AND(UPPER(TRIM(Applications!I1972))="NOT APPLIED",ISNUMBER(Applications!A1972)),Applications!A1972-WEEKDAY(Applications!A1972,3),"")</f>
        <v/>
      </c>
      <c r="I1972" s="26">
        <f>IF(AND(UPPER(TRIM(Applications!I1972))="REJECTED",ISNUMBER(Applications!M1972)),Applications!M1972-WEEKDAY(Applications!M1972,3),"")</f>
        <v/>
      </c>
      <c r="J1972" s="26">
        <f>IF(AND(UPPER(TRIM(Applications!I1972))="OFFER",ISNUMBER(Applications!M1972)),Applications!M1972-WEEKDAY(Applications!M1972,3),"")</f>
        <v/>
      </c>
      <c r="K1972" s="26">
        <f>IF(TRIM(Applications!J1972)="","",IFERROR(LOOKUP(2,1/ISNUMBER(SEARCH($R$2:$R$25,Applications!J1972)),$S$2:$S$25),""))</f>
        <v/>
      </c>
      <c r="L1972" s="26">
        <f>IF(K1972="","",IF(COUNTIF(K$2:K1972,K1972)=1,COUNTIF(K$2:K$2000,K1972)+(2001-ROW())/100000,""))</f>
        <v/>
      </c>
      <c r="M1972" s="26">
        <f>IF(TRIM(Applications!D1972)="","",TRIM(LEFT(TRIM(Applications!D1972),FIND(",",TRIM(Applications!D1972)&amp;",")-1)))</f>
        <v/>
      </c>
      <c r="N1972" s="26">
        <f>IF(M1972="","",IF(LEN(TRIM(LEFT(TRIM(MID(TRIM(Applications!D1972),FIND(",",TRIM(Applications!D1972)&amp;",")+1,200)),FIND(",",TRIM(MID(TRIM(Applications!D1972),FIND(",",TRIM(Applications!D1972)&amp;",")+1,200))&amp;",")-1)))=2,UPPER(TRIM(LEFT(TRIM(MID(TRIM(Applications!D1972),FIND(",",TRIM(Applications!D1972)&amp;",")+1,200)),FIND(",",TRIM(MID(TRIM(Applications!D1972),FIND(",",TRIM(Applications!D1972)&amp;",")+1,200))&amp;",")-1))),IFERROR(VLOOKUP(LOWER(TRIM(LEFT(TRIM(MID(TRIM(Applications!D1972),FIND(",",TRIM(Applications!D1972)&amp;",")+1,200)),FIND(",",TRIM(MID(TRIM(Applications!D1972),FIND(",",TRIM(Applications!D1972)&amp;",")+1,200))&amp;",")-1))),$U$2:$V$67,2,FALSE),"")))</f>
        <v/>
      </c>
      <c r="O1972" s="26">
        <f>IF(M1972="","",IF(N1972="",M1972,M1972&amp;", "&amp;N1972))</f>
        <v/>
      </c>
      <c r="P1972" s="26">
        <f>IF(O1972="","",IF(COUNTIF(O$2:O1972,O1972)=1,COUNTIF(O$2:O$2000,O1972)+(2001-ROW())/100000,""))</f>
        <v/>
      </c>
    </row>
    <row r="1973">
      <c r="A1973" s="26">
        <f>IF(AND(ISNUMBER(Applications!A1973),ISNUMBER(Applications!M1973),OR(UPPER(TRIM(Applications!I1973))="INTERVIEWING",UPPER(TRIM(Applications!I1973))="REJECTED",UPPER(TRIM(Applications!I1973))="OFFER")),IF(Applications!M1973&gt;=Applications!A1973,Applications!M1973-Applications!A1973,""),"")</f>
        <v/>
      </c>
      <c r="B1973" s="26">
        <f>IF(AND(D1973=1,ISNUMBER(Applications!A1973)),WEEKDAY(Applications!A1973),"")</f>
        <v/>
      </c>
      <c r="C1973" s="27">
        <f>IF(AND(D1973=1,ISNUMBER(Applications!A1973)),Applications!A1973-WEEKDAY(Applications!A1973,3),"")</f>
        <v/>
      </c>
      <c r="D1973" s="26">
        <f>IF(OR(UPPER(TRIM(Applications!I1973))="APPLIED",UPPER(TRIM(Applications!I1973))="INTERVIEWING",UPPER(TRIM(Applications!I1973))="REJECTED",UPPER(TRIM(Applications!I1973))="OFFER"),1,0)</f>
        <v/>
      </c>
      <c r="E1973" s="26">
        <f>IF(AND(ISNUMBER(Applications!M1973),OR(N(Applications!O1973)&gt;0,UPPER(TRIM(Applications!I1973))="INTERVIEWING",UPPER(TRIM(Applications!I1973))="OFFER")),Applications!M1973-WEEKDAY(Applications!M1973,3),"")</f>
        <v/>
      </c>
      <c r="F1973" s="26">
        <f>IF(AND(UPPER(TRIM(Applications!I1973))="SKIPPED",ISNUMBER(Applications!A1973)),Applications!A1973-WEEKDAY(Applications!A1973,3),"")</f>
        <v/>
      </c>
      <c r="G1973" s="26">
        <f>IF(AND(UPPER(TRIM(Applications!I1973))="BOOKMARKED",ISNUMBER(Applications!A1973)),Applications!A1973-WEEKDAY(Applications!A1973,3),"")</f>
        <v/>
      </c>
      <c r="H1973" s="26">
        <f>IF(AND(UPPER(TRIM(Applications!I1973))="NOT APPLIED",ISNUMBER(Applications!A1973)),Applications!A1973-WEEKDAY(Applications!A1973,3),"")</f>
        <v/>
      </c>
      <c r="I1973" s="26">
        <f>IF(AND(UPPER(TRIM(Applications!I1973))="REJECTED",ISNUMBER(Applications!M1973)),Applications!M1973-WEEKDAY(Applications!M1973,3),"")</f>
        <v/>
      </c>
      <c r="J1973" s="26">
        <f>IF(AND(UPPER(TRIM(Applications!I1973))="OFFER",ISNUMBER(Applications!M1973)),Applications!M1973-WEEKDAY(Applications!M1973,3),"")</f>
        <v/>
      </c>
      <c r="K1973" s="26">
        <f>IF(TRIM(Applications!J1973)="","",IFERROR(LOOKUP(2,1/ISNUMBER(SEARCH($R$2:$R$25,Applications!J1973)),$S$2:$S$25),""))</f>
        <v/>
      </c>
      <c r="L1973" s="26">
        <f>IF(K1973="","",IF(COUNTIF(K$2:K1973,K1973)=1,COUNTIF(K$2:K$2000,K1973)+(2001-ROW())/100000,""))</f>
        <v/>
      </c>
      <c r="M1973" s="26">
        <f>IF(TRIM(Applications!D1973)="","",TRIM(LEFT(TRIM(Applications!D1973),FIND(",",TRIM(Applications!D1973)&amp;",")-1)))</f>
        <v/>
      </c>
      <c r="N1973" s="26">
        <f>IF(M1973="","",IF(LEN(TRIM(LEFT(TRIM(MID(TRIM(Applications!D1973),FIND(",",TRIM(Applications!D1973)&amp;",")+1,200)),FIND(",",TRIM(MID(TRIM(Applications!D1973),FIND(",",TRIM(Applications!D1973)&amp;",")+1,200))&amp;",")-1)))=2,UPPER(TRIM(LEFT(TRIM(MID(TRIM(Applications!D1973),FIND(",",TRIM(Applications!D1973)&amp;",")+1,200)),FIND(",",TRIM(MID(TRIM(Applications!D1973),FIND(",",TRIM(Applications!D1973)&amp;",")+1,200))&amp;",")-1))),IFERROR(VLOOKUP(LOWER(TRIM(LEFT(TRIM(MID(TRIM(Applications!D1973),FIND(",",TRIM(Applications!D1973)&amp;",")+1,200)),FIND(",",TRIM(MID(TRIM(Applications!D1973),FIND(",",TRIM(Applications!D1973)&amp;",")+1,200))&amp;",")-1))),$U$2:$V$67,2,FALSE),"")))</f>
        <v/>
      </c>
      <c r="O1973" s="26">
        <f>IF(M1973="","",IF(N1973="",M1973,M1973&amp;", "&amp;N1973))</f>
        <v/>
      </c>
      <c r="P1973" s="26">
        <f>IF(O1973="","",IF(COUNTIF(O$2:O1973,O1973)=1,COUNTIF(O$2:O$2000,O1973)+(2001-ROW())/100000,""))</f>
        <v/>
      </c>
    </row>
    <row r="1974">
      <c r="A1974" s="26">
        <f>IF(AND(ISNUMBER(Applications!A1974),ISNUMBER(Applications!M1974),OR(UPPER(TRIM(Applications!I1974))="INTERVIEWING",UPPER(TRIM(Applications!I1974))="REJECTED",UPPER(TRIM(Applications!I1974))="OFFER")),IF(Applications!M1974&gt;=Applications!A1974,Applications!M1974-Applications!A1974,""),"")</f>
        <v/>
      </c>
      <c r="B1974" s="26">
        <f>IF(AND(D1974=1,ISNUMBER(Applications!A1974)),WEEKDAY(Applications!A1974),"")</f>
        <v/>
      </c>
      <c r="C1974" s="27">
        <f>IF(AND(D1974=1,ISNUMBER(Applications!A1974)),Applications!A1974-WEEKDAY(Applications!A1974,3),"")</f>
        <v/>
      </c>
      <c r="D1974" s="26">
        <f>IF(OR(UPPER(TRIM(Applications!I1974))="APPLIED",UPPER(TRIM(Applications!I1974))="INTERVIEWING",UPPER(TRIM(Applications!I1974))="REJECTED",UPPER(TRIM(Applications!I1974))="OFFER"),1,0)</f>
        <v/>
      </c>
      <c r="E1974" s="26">
        <f>IF(AND(ISNUMBER(Applications!M1974),OR(N(Applications!O1974)&gt;0,UPPER(TRIM(Applications!I1974))="INTERVIEWING",UPPER(TRIM(Applications!I1974))="OFFER")),Applications!M1974-WEEKDAY(Applications!M1974,3),"")</f>
        <v/>
      </c>
      <c r="F1974" s="26">
        <f>IF(AND(UPPER(TRIM(Applications!I1974))="SKIPPED",ISNUMBER(Applications!A1974)),Applications!A1974-WEEKDAY(Applications!A1974,3),"")</f>
        <v/>
      </c>
      <c r="G1974" s="26">
        <f>IF(AND(UPPER(TRIM(Applications!I1974))="BOOKMARKED",ISNUMBER(Applications!A1974)),Applications!A1974-WEEKDAY(Applications!A1974,3),"")</f>
        <v/>
      </c>
      <c r="H1974" s="26">
        <f>IF(AND(UPPER(TRIM(Applications!I1974))="NOT APPLIED",ISNUMBER(Applications!A1974)),Applications!A1974-WEEKDAY(Applications!A1974,3),"")</f>
        <v/>
      </c>
      <c r="I1974" s="26">
        <f>IF(AND(UPPER(TRIM(Applications!I1974))="REJECTED",ISNUMBER(Applications!M1974)),Applications!M1974-WEEKDAY(Applications!M1974,3),"")</f>
        <v/>
      </c>
      <c r="J1974" s="26">
        <f>IF(AND(UPPER(TRIM(Applications!I1974))="OFFER",ISNUMBER(Applications!M1974)),Applications!M1974-WEEKDAY(Applications!M1974,3),"")</f>
        <v/>
      </c>
      <c r="K1974" s="26">
        <f>IF(TRIM(Applications!J1974)="","",IFERROR(LOOKUP(2,1/ISNUMBER(SEARCH($R$2:$R$25,Applications!J1974)),$S$2:$S$25),""))</f>
        <v/>
      </c>
      <c r="L1974" s="26">
        <f>IF(K1974="","",IF(COUNTIF(K$2:K1974,K1974)=1,COUNTIF(K$2:K$2000,K1974)+(2001-ROW())/100000,""))</f>
        <v/>
      </c>
      <c r="M1974" s="26">
        <f>IF(TRIM(Applications!D1974)="","",TRIM(LEFT(TRIM(Applications!D1974),FIND(",",TRIM(Applications!D1974)&amp;",")-1)))</f>
        <v/>
      </c>
      <c r="N1974" s="26">
        <f>IF(M1974="","",IF(LEN(TRIM(LEFT(TRIM(MID(TRIM(Applications!D1974),FIND(",",TRIM(Applications!D1974)&amp;",")+1,200)),FIND(",",TRIM(MID(TRIM(Applications!D1974),FIND(",",TRIM(Applications!D1974)&amp;",")+1,200))&amp;",")-1)))=2,UPPER(TRIM(LEFT(TRIM(MID(TRIM(Applications!D1974),FIND(",",TRIM(Applications!D1974)&amp;",")+1,200)),FIND(",",TRIM(MID(TRIM(Applications!D1974),FIND(",",TRIM(Applications!D1974)&amp;",")+1,200))&amp;",")-1))),IFERROR(VLOOKUP(LOWER(TRIM(LEFT(TRIM(MID(TRIM(Applications!D1974),FIND(",",TRIM(Applications!D1974)&amp;",")+1,200)),FIND(",",TRIM(MID(TRIM(Applications!D1974),FIND(",",TRIM(Applications!D1974)&amp;",")+1,200))&amp;",")-1))),$U$2:$V$67,2,FALSE),"")))</f>
        <v/>
      </c>
      <c r="O1974" s="26">
        <f>IF(M1974="","",IF(N1974="",M1974,M1974&amp;", "&amp;N1974))</f>
        <v/>
      </c>
      <c r="P1974" s="26">
        <f>IF(O1974="","",IF(COUNTIF(O$2:O1974,O1974)=1,COUNTIF(O$2:O$2000,O1974)+(2001-ROW())/100000,""))</f>
        <v/>
      </c>
    </row>
    <row r="1975">
      <c r="A1975" s="26">
        <f>IF(AND(ISNUMBER(Applications!A1975),ISNUMBER(Applications!M1975),OR(UPPER(TRIM(Applications!I1975))="INTERVIEWING",UPPER(TRIM(Applications!I1975))="REJECTED",UPPER(TRIM(Applications!I1975))="OFFER")),IF(Applications!M1975&gt;=Applications!A1975,Applications!M1975-Applications!A1975,""),"")</f>
        <v/>
      </c>
      <c r="B1975" s="26">
        <f>IF(AND(D1975=1,ISNUMBER(Applications!A1975)),WEEKDAY(Applications!A1975),"")</f>
        <v/>
      </c>
      <c r="C1975" s="27">
        <f>IF(AND(D1975=1,ISNUMBER(Applications!A1975)),Applications!A1975-WEEKDAY(Applications!A1975,3),"")</f>
        <v/>
      </c>
      <c r="D1975" s="26">
        <f>IF(OR(UPPER(TRIM(Applications!I1975))="APPLIED",UPPER(TRIM(Applications!I1975))="INTERVIEWING",UPPER(TRIM(Applications!I1975))="REJECTED",UPPER(TRIM(Applications!I1975))="OFFER"),1,0)</f>
        <v/>
      </c>
      <c r="E1975" s="26">
        <f>IF(AND(ISNUMBER(Applications!M1975),OR(N(Applications!O1975)&gt;0,UPPER(TRIM(Applications!I1975))="INTERVIEWING",UPPER(TRIM(Applications!I1975))="OFFER")),Applications!M1975-WEEKDAY(Applications!M1975,3),"")</f>
        <v/>
      </c>
      <c r="F1975" s="26">
        <f>IF(AND(UPPER(TRIM(Applications!I1975))="SKIPPED",ISNUMBER(Applications!A1975)),Applications!A1975-WEEKDAY(Applications!A1975,3),"")</f>
        <v/>
      </c>
      <c r="G1975" s="26">
        <f>IF(AND(UPPER(TRIM(Applications!I1975))="BOOKMARKED",ISNUMBER(Applications!A1975)),Applications!A1975-WEEKDAY(Applications!A1975,3),"")</f>
        <v/>
      </c>
      <c r="H1975" s="26">
        <f>IF(AND(UPPER(TRIM(Applications!I1975))="NOT APPLIED",ISNUMBER(Applications!A1975)),Applications!A1975-WEEKDAY(Applications!A1975,3),"")</f>
        <v/>
      </c>
      <c r="I1975" s="26">
        <f>IF(AND(UPPER(TRIM(Applications!I1975))="REJECTED",ISNUMBER(Applications!M1975)),Applications!M1975-WEEKDAY(Applications!M1975,3),"")</f>
        <v/>
      </c>
      <c r="J1975" s="26">
        <f>IF(AND(UPPER(TRIM(Applications!I1975))="OFFER",ISNUMBER(Applications!M1975)),Applications!M1975-WEEKDAY(Applications!M1975,3),"")</f>
        <v/>
      </c>
      <c r="K1975" s="26">
        <f>IF(TRIM(Applications!J1975)="","",IFERROR(LOOKUP(2,1/ISNUMBER(SEARCH($R$2:$R$25,Applications!J1975)),$S$2:$S$25),""))</f>
        <v/>
      </c>
      <c r="L1975" s="26">
        <f>IF(K1975="","",IF(COUNTIF(K$2:K1975,K1975)=1,COUNTIF(K$2:K$2000,K1975)+(2001-ROW())/100000,""))</f>
        <v/>
      </c>
      <c r="M1975" s="26">
        <f>IF(TRIM(Applications!D1975)="","",TRIM(LEFT(TRIM(Applications!D1975),FIND(",",TRIM(Applications!D1975)&amp;",")-1)))</f>
        <v/>
      </c>
      <c r="N1975" s="26">
        <f>IF(M1975="","",IF(LEN(TRIM(LEFT(TRIM(MID(TRIM(Applications!D1975),FIND(",",TRIM(Applications!D1975)&amp;",")+1,200)),FIND(",",TRIM(MID(TRIM(Applications!D1975),FIND(",",TRIM(Applications!D1975)&amp;",")+1,200))&amp;",")-1)))=2,UPPER(TRIM(LEFT(TRIM(MID(TRIM(Applications!D1975),FIND(",",TRIM(Applications!D1975)&amp;",")+1,200)),FIND(",",TRIM(MID(TRIM(Applications!D1975),FIND(",",TRIM(Applications!D1975)&amp;",")+1,200))&amp;",")-1))),IFERROR(VLOOKUP(LOWER(TRIM(LEFT(TRIM(MID(TRIM(Applications!D1975),FIND(",",TRIM(Applications!D1975)&amp;",")+1,200)),FIND(",",TRIM(MID(TRIM(Applications!D1975),FIND(",",TRIM(Applications!D1975)&amp;",")+1,200))&amp;",")-1))),$U$2:$V$67,2,FALSE),"")))</f>
        <v/>
      </c>
      <c r="O1975" s="26">
        <f>IF(M1975="","",IF(N1975="",M1975,M1975&amp;", "&amp;N1975))</f>
        <v/>
      </c>
      <c r="P1975" s="26">
        <f>IF(O1975="","",IF(COUNTIF(O$2:O1975,O1975)=1,COUNTIF(O$2:O$2000,O1975)+(2001-ROW())/100000,""))</f>
        <v/>
      </c>
    </row>
    <row r="1976">
      <c r="A1976" s="26">
        <f>IF(AND(ISNUMBER(Applications!A1976),ISNUMBER(Applications!M1976),OR(UPPER(TRIM(Applications!I1976))="INTERVIEWING",UPPER(TRIM(Applications!I1976))="REJECTED",UPPER(TRIM(Applications!I1976))="OFFER")),IF(Applications!M1976&gt;=Applications!A1976,Applications!M1976-Applications!A1976,""),"")</f>
        <v/>
      </c>
      <c r="B1976" s="26">
        <f>IF(AND(D1976=1,ISNUMBER(Applications!A1976)),WEEKDAY(Applications!A1976),"")</f>
        <v/>
      </c>
      <c r="C1976" s="27">
        <f>IF(AND(D1976=1,ISNUMBER(Applications!A1976)),Applications!A1976-WEEKDAY(Applications!A1976,3),"")</f>
        <v/>
      </c>
      <c r="D1976" s="26">
        <f>IF(OR(UPPER(TRIM(Applications!I1976))="APPLIED",UPPER(TRIM(Applications!I1976))="INTERVIEWING",UPPER(TRIM(Applications!I1976))="REJECTED",UPPER(TRIM(Applications!I1976))="OFFER"),1,0)</f>
        <v/>
      </c>
      <c r="E1976" s="26">
        <f>IF(AND(ISNUMBER(Applications!M1976),OR(N(Applications!O1976)&gt;0,UPPER(TRIM(Applications!I1976))="INTERVIEWING",UPPER(TRIM(Applications!I1976))="OFFER")),Applications!M1976-WEEKDAY(Applications!M1976,3),"")</f>
        <v/>
      </c>
      <c r="F1976" s="26">
        <f>IF(AND(UPPER(TRIM(Applications!I1976))="SKIPPED",ISNUMBER(Applications!A1976)),Applications!A1976-WEEKDAY(Applications!A1976,3),"")</f>
        <v/>
      </c>
      <c r="G1976" s="26">
        <f>IF(AND(UPPER(TRIM(Applications!I1976))="BOOKMARKED",ISNUMBER(Applications!A1976)),Applications!A1976-WEEKDAY(Applications!A1976,3),"")</f>
        <v/>
      </c>
      <c r="H1976" s="26">
        <f>IF(AND(UPPER(TRIM(Applications!I1976))="NOT APPLIED",ISNUMBER(Applications!A1976)),Applications!A1976-WEEKDAY(Applications!A1976,3),"")</f>
        <v/>
      </c>
      <c r="I1976" s="26">
        <f>IF(AND(UPPER(TRIM(Applications!I1976))="REJECTED",ISNUMBER(Applications!M1976)),Applications!M1976-WEEKDAY(Applications!M1976,3),"")</f>
        <v/>
      </c>
      <c r="J1976" s="26">
        <f>IF(AND(UPPER(TRIM(Applications!I1976))="OFFER",ISNUMBER(Applications!M1976)),Applications!M1976-WEEKDAY(Applications!M1976,3),"")</f>
        <v/>
      </c>
      <c r="K1976" s="26">
        <f>IF(TRIM(Applications!J1976)="","",IFERROR(LOOKUP(2,1/ISNUMBER(SEARCH($R$2:$R$25,Applications!J1976)),$S$2:$S$25),""))</f>
        <v/>
      </c>
      <c r="L1976" s="26">
        <f>IF(K1976="","",IF(COUNTIF(K$2:K1976,K1976)=1,COUNTIF(K$2:K$2000,K1976)+(2001-ROW())/100000,""))</f>
        <v/>
      </c>
      <c r="M1976" s="26">
        <f>IF(TRIM(Applications!D1976)="","",TRIM(LEFT(TRIM(Applications!D1976),FIND(",",TRIM(Applications!D1976)&amp;",")-1)))</f>
        <v/>
      </c>
      <c r="N1976" s="26">
        <f>IF(M1976="","",IF(LEN(TRIM(LEFT(TRIM(MID(TRIM(Applications!D1976),FIND(",",TRIM(Applications!D1976)&amp;",")+1,200)),FIND(",",TRIM(MID(TRIM(Applications!D1976),FIND(",",TRIM(Applications!D1976)&amp;",")+1,200))&amp;",")-1)))=2,UPPER(TRIM(LEFT(TRIM(MID(TRIM(Applications!D1976),FIND(",",TRIM(Applications!D1976)&amp;",")+1,200)),FIND(",",TRIM(MID(TRIM(Applications!D1976),FIND(",",TRIM(Applications!D1976)&amp;",")+1,200))&amp;",")-1))),IFERROR(VLOOKUP(LOWER(TRIM(LEFT(TRIM(MID(TRIM(Applications!D1976),FIND(",",TRIM(Applications!D1976)&amp;",")+1,200)),FIND(",",TRIM(MID(TRIM(Applications!D1976),FIND(",",TRIM(Applications!D1976)&amp;",")+1,200))&amp;",")-1))),$U$2:$V$67,2,FALSE),"")))</f>
        <v/>
      </c>
      <c r="O1976" s="26">
        <f>IF(M1976="","",IF(N1976="",M1976,M1976&amp;", "&amp;N1976))</f>
        <v/>
      </c>
      <c r="P1976" s="26">
        <f>IF(O1976="","",IF(COUNTIF(O$2:O1976,O1976)=1,COUNTIF(O$2:O$2000,O1976)+(2001-ROW())/100000,""))</f>
        <v/>
      </c>
    </row>
    <row r="1977">
      <c r="A1977" s="26">
        <f>IF(AND(ISNUMBER(Applications!A1977),ISNUMBER(Applications!M1977),OR(UPPER(TRIM(Applications!I1977))="INTERVIEWING",UPPER(TRIM(Applications!I1977))="REJECTED",UPPER(TRIM(Applications!I1977))="OFFER")),IF(Applications!M1977&gt;=Applications!A1977,Applications!M1977-Applications!A1977,""),"")</f>
        <v/>
      </c>
      <c r="B1977" s="26">
        <f>IF(AND(D1977=1,ISNUMBER(Applications!A1977)),WEEKDAY(Applications!A1977),"")</f>
        <v/>
      </c>
      <c r="C1977" s="27">
        <f>IF(AND(D1977=1,ISNUMBER(Applications!A1977)),Applications!A1977-WEEKDAY(Applications!A1977,3),"")</f>
        <v/>
      </c>
      <c r="D1977" s="26">
        <f>IF(OR(UPPER(TRIM(Applications!I1977))="APPLIED",UPPER(TRIM(Applications!I1977))="INTERVIEWING",UPPER(TRIM(Applications!I1977))="REJECTED",UPPER(TRIM(Applications!I1977))="OFFER"),1,0)</f>
        <v/>
      </c>
      <c r="E1977" s="26">
        <f>IF(AND(ISNUMBER(Applications!M1977),OR(N(Applications!O1977)&gt;0,UPPER(TRIM(Applications!I1977))="INTERVIEWING",UPPER(TRIM(Applications!I1977))="OFFER")),Applications!M1977-WEEKDAY(Applications!M1977,3),"")</f>
        <v/>
      </c>
      <c r="F1977" s="26">
        <f>IF(AND(UPPER(TRIM(Applications!I1977))="SKIPPED",ISNUMBER(Applications!A1977)),Applications!A1977-WEEKDAY(Applications!A1977,3),"")</f>
        <v/>
      </c>
      <c r="G1977" s="26">
        <f>IF(AND(UPPER(TRIM(Applications!I1977))="BOOKMARKED",ISNUMBER(Applications!A1977)),Applications!A1977-WEEKDAY(Applications!A1977,3),"")</f>
        <v/>
      </c>
      <c r="H1977" s="26">
        <f>IF(AND(UPPER(TRIM(Applications!I1977))="NOT APPLIED",ISNUMBER(Applications!A1977)),Applications!A1977-WEEKDAY(Applications!A1977,3),"")</f>
        <v/>
      </c>
      <c r="I1977" s="26">
        <f>IF(AND(UPPER(TRIM(Applications!I1977))="REJECTED",ISNUMBER(Applications!M1977)),Applications!M1977-WEEKDAY(Applications!M1977,3),"")</f>
        <v/>
      </c>
      <c r="J1977" s="26">
        <f>IF(AND(UPPER(TRIM(Applications!I1977))="OFFER",ISNUMBER(Applications!M1977)),Applications!M1977-WEEKDAY(Applications!M1977,3),"")</f>
        <v/>
      </c>
      <c r="K1977" s="26">
        <f>IF(TRIM(Applications!J1977)="","",IFERROR(LOOKUP(2,1/ISNUMBER(SEARCH($R$2:$R$25,Applications!J1977)),$S$2:$S$25),""))</f>
        <v/>
      </c>
      <c r="L1977" s="26">
        <f>IF(K1977="","",IF(COUNTIF(K$2:K1977,K1977)=1,COUNTIF(K$2:K$2000,K1977)+(2001-ROW())/100000,""))</f>
        <v/>
      </c>
      <c r="M1977" s="26">
        <f>IF(TRIM(Applications!D1977)="","",TRIM(LEFT(TRIM(Applications!D1977),FIND(",",TRIM(Applications!D1977)&amp;",")-1)))</f>
        <v/>
      </c>
      <c r="N1977" s="26">
        <f>IF(M1977="","",IF(LEN(TRIM(LEFT(TRIM(MID(TRIM(Applications!D1977),FIND(",",TRIM(Applications!D1977)&amp;",")+1,200)),FIND(",",TRIM(MID(TRIM(Applications!D1977),FIND(",",TRIM(Applications!D1977)&amp;",")+1,200))&amp;",")-1)))=2,UPPER(TRIM(LEFT(TRIM(MID(TRIM(Applications!D1977),FIND(",",TRIM(Applications!D1977)&amp;",")+1,200)),FIND(",",TRIM(MID(TRIM(Applications!D1977),FIND(",",TRIM(Applications!D1977)&amp;",")+1,200))&amp;",")-1))),IFERROR(VLOOKUP(LOWER(TRIM(LEFT(TRIM(MID(TRIM(Applications!D1977),FIND(",",TRIM(Applications!D1977)&amp;",")+1,200)),FIND(",",TRIM(MID(TRIM(Applications!D1977),FIND(",",TRIM(Applications!D1977)&amp;",")+1,200))&amp;",")-1))),$U$2:$V$67,2,FALSE),"")))</f>
        <v/>
      </c>
      <c r="O1977" s="26">
        <f>IF(M1977="","",IF(N1977="",M1977,M1977&amp;", "&amp;N1977))</f>
        <v/>
      </c>
      <c r="P1977" s="26">
        <f>IF(O1977="","",IF(COUNTIF(O$2:O1977,O1977)=1,COUNTIF(O$2:O$2000,O1977)+(2001-ROW())/100000,""))</f>
        <v/>
      </c>
    </row>
    <row r="1978">
      <c r="A1978" s="26">
        <f>IF(AND(ISNUMBER(Applications!A1978),ISNUMBER(Applications!M1978),OR(UPPER(TRIM(Applications!I1978))="INTERVIEWING",UPPER(TRIM(Applications!I1978))="REJECTED",UPPER(TRIM(Applications!I1978))="OFFER")),IF(Applications!M1978&gt;=Applications!A1978,Applications!M1978-Applications!A1978,""),"")</f>
        <v/>
      </c>
      <c r="B1978" s="26">
        <f>IF(AND(D1978=1,ISNUMBER(Applications!A1978)),WEEKDAY(Applications!A1978),"")</f>
        <v/>
      </c>
      <c r="C1978" s="27">
        <f>IF(AND(D1978=1,ISNUMBER(Applications!A1978)),Applications!A1978-WEEKDAY(Applications!A1978,3),"")</f>
        <v/>
      </c>
      <c r="D1978" s="26">
        <f>IF(OR(UPPER(TRIM(Applications!I1978))="APPLIED",UPPER(TRIM(Applications!I1978))="INTERVIEWING",UPPER(TRIM(Applications!I1978))="REJECTED",UPPER(TRIM(Applications!I1978))="OFFER"),1,0)</f>
        <v/>
      </c>
      <c r="E1978" s="26">
        <f>IF(AND(ISNUMBER(Applications!M1978),OR(N(Applications!O1978)&gt;0,UPPER(TRIM(Applications!I1978))="INTERVIEWING",UPPER(TRIM(Applications!I1978))="OFFER")),Applications!M1978-WEEKDAY(Applications!M1978,3),"")</f>
        <v/>
      </c>
      <c r="F1978" s="26">
        <f>IF(AND(UPPER(TRIM(Applications!I1978))="SKIPPED",ISNUMBER(Applications!A1978)),Applications!A1978-WEEKDAY(Applications!A1978,3),"")</f>
        <v/>
      </c>
      <c r="G1978" s="26">
        <f>IF(AND(UPPER(TRIM(Applications!I1978))="BOOKMARKED",ISNUMBER(Applications!A1978)),Applications!A1978-WEEKDAY(Applications!A1978,3),"")</f>
        <v/>
      </c>
      <c r="H1978" s="26">
        <f>IF(AND(UPPER(TRIM(Applications!I1978))="NOT APPLIED",ISNUMBER(Applications!A1978)),Applications!A1978-WEEKDAY(Applications!A1978,3),"")</f>
        <v/>
      </c>
      <c r="I1978" s="26">
        <f>IF(AND(UPPER(TRIM(Applications!I1978))="REJECTED",ISNUMBER(Applications!M1978)),Applications!M1978-WEEKDAY(Applications!M1978,3),"")</f>
        <v/>
      </c>
      <c r="J1978" s="26">
        <f>IF(AND(UPPER(TRIM(Applications!I1978))="OFFER",ISNUMBER(Applications!M1978)),Applications!M1978-WEEKDAY(Applications!M1978,3),"")</f>
        <v/>
      </c>
      <c r="K1978" s="26">
        <f>IF(TRIM(Applications!J1978)="","",IFERROR(LOOKUP(2,1/ISNUMBER(SEARCH($R$2:$R$25,Applications!J1978)),$S$2:$S$25),""))</f>
        <v/>
      </c>
      <c r="L1978" s="26">
        <f>IF(K1978="","",IF(COUNTIF(K$2:K1978,K1978)=1,COUNTIF(K$2:K$2000,K1978)+(2001-ROW())/100000,""))</f>
        <v/>
      </c>
      <c r="M1978" s="26">
        <f>IF(TRIM(Applications!D1978)="","",TRIM(LEFT(TRIM(Applications!D1978),FIND(",",TRIM(Applications!D1978)&amp;",")-1)))</f>
        <v/>
      </c>
      <c r="N1978" s="26">
        <f>IF(M1978="","",IF(LEN(TRIM(LEFT(TRIM(MID(TRIM(Applications!D1978),FIND(",",TRIM(Applications!D1978)&amp;",")+1,200)),FIND(",",TRIM(MID(TRIM(Applications!D1978),FIND(",",TRIM(Applications!D1978)&amp;",")+1,200))&amp;",")-1)))=2,UPPER(TRIM(LEFT(TRIM(MID(TRIM(Applications!D1978),FIND(",",TRIM(Applications!D1978)&amp;",")+1,200)),FIND(",",TRIM(MID(TRIM(Applications!D1978),FIND(",",TRIM(Applications!D1978)&amp;",")+1,200))&amp;",")-1))),IFERROR(VLOOKUP(LOWER(TRIM(LEFT(TRIM(MID(TRIM(Applications!D1978),FIND(",",TRIM(Applications!D1978)&amp;",")+1,200)),FIND(",",TRIM(MID(TRIM(Applications!D1978),FIND(",",TRIM(Applications!D1978)&amp;",")+1,200))&amp;",")-1))),$U$2:$V$67,2,FALSE),"")))</f>
        <v/>
      </c>
      <c r="O1978" s="26">
        <f>IF(M1978="","",IF(N1978="",M1978,M1978&amp;", "&amp;N1978))</f>
        <v/>
      </c>
      <c r="P1978" s="26">
        <f>IF(O1978="","",IF(COUNTIF(O$2:O1978,O1978)=1,COUNTIF(O$2:O$2000,O1978)+(2001-ROW())/100000,""))</f>
        <v/>
      </c>
    </row>
    <row r="1979">
      <c r="A1979" s="26">
        <f>IF(AND(ISNUMBER(Applications!A1979),ISNUMBER(Applications!M1979),OR(UPPER(TRIM(Applications!I1979))="INTERVIEWING",UPPER(TRIM(Applications!I1979))="REJECTED",UPPER(TRIM(Applications!I1979))="OFFER")),IF(Applications!M1979&gt;=Applications!A1979,Applications!M1979-Applications!A1979,""),"")</f>
        <v/>
      </c>
      <c r="B1979" s="26">
        <f>IF(AND(D1979=1,ISNUMBER(Applications!A1979)),WEEKDAY(Applications!A1979),"")</f>
        <v/>
      </c>
      <c r="C1979" s="27">
        <f>IF(AND(D1979=1,ISNUMBER(Applications!A1979)),Applications!A1979-WEEKDAY(Applications!A1979,3),"")</f>
        <v/>
      </c>
      <c r="D1979" s="26">
        <f>IF(OR(UPPER(TRIM(Applications!I1979))="APPLIED",UPPER(TRIM(Applications!I1979))="INTERVIEWING",UPPER(TRIM(Applications!I1979))="REJECTED",UPPER(TRIM(Applications!I1979))="OFFER"),1,0)</f>
        <v/>
      </c>
      <c r="E1979" s="26">
        <f>IF(AND(ISNUMBER(Applications!M1979),OR(N(Applications!O1979)&gt;0,UPPER(TRIM(Applications!I1979))="INTERVIEWING",UPPER(TRIM(Applications!I1979))="OFFER")),Applications!M1979-WEEKDAY(Applications!M1979,3),"")</f>
        <v/>
      </c>
      <c r="F1979" s="26">
        <f>IF(AND(UPPER(TRIM(Applications!I1979))="SKIPPED",ISNUMBER(Applications!A1979)),Applications!A1979-WEEKDAY(Applications!A1979,3),"")</f>
        <v/>
      </c>
      <c r="G1979" s="26">
        <f>IF(AND(UPPER(TRIM(Applications!I1979))="BOOKMARKED",ISNUMBER(Applications!A1979)),Applications!A1979-WEEKDAY(Applications!A1979,3),"")</f>
        <v/>
      </c>
      <c r="H1979" s="26">
        <f>IF(AND(UPPER(TRIM(Applications!I1979))="NOT APPLIED",ISNUMBER(Applications!A1979)),Applications!A1979-WEEKDAY(Applications!A1979,3),"")</f>
        <v/>
      </c>
      <c r="I1979" s="26">
        <f>IF(AND(UPPER(TRIM(Applications!I1979))="REJECTED",ISNUMBER(Applications!M1979)),Applications!M1979-WEEKDAY(Applications!M1979,3),"")</f>
        <v/>
      </c>
      <c r="J1979" s="26">
        <f>IF(AND(UPPER(TRIM(Applications!I1979))="OFFER",ISNUMBER(Applications!M1979)),Applications!M1979-WEEKDAY(Applications!M1979,3),"")</f>
        <v/>
      </c>
      <c r="K1979" s="26">
        <f>IF(TRIM(Applications!J1979)="","",IFERROR(LOOKUP(2,1/ISNUMBER(SEARCH($R$2:$R$25,Applications!J1979)),$S$2:$S$25),""))</f>
        <v/>
      </c>
      <c r="L1979" s="26">
        <f>IF(K1979="","",IF(COUNTIF(K$2:K1979,K1979)=1,COUNTIF(K$2:K$2000,K1979)+(2001-ROW())/100000,""))</f>
        <v/>
      </c>
      <c r="M1979" s="26">
        <f>IF(TRIM(Applications!D1979)="","",TRIM(LEFT(TRIM(Applications!D1979),FIND(",",TRIM(Applications!D1979)&amp;",")-1)))</f>
        <v/>
      </c>
      <c r="N1979" s="26">
        <f>IF(M1979="","",IF(LEN(TRIM(LEFT(TRIM(MID(TRIM(Applications!D1979),FIND(",",TRIM(Applications!D1979)&amp;",")+1,200)),FIND(",",TRIM(MID(TRIM(Applications!D1979),FIND(",",TRIM(Applications!D1979)&amp;",")+1,200))&amp;",")-1)))=2,UPPER(TRIM(LEFT(TRIM(MID(TRIM(Applications!D1979),FIND(",",TRIM(Applications!D1979)&amp;",")+1,200)),FIND(",",TRIM(MID(TRIM(Applications!D1979),FIND(",",TRIM(Applications!D1979)&amp;",")+1,200))&amp;",")-1))),IFERROR(VLOOKUP(LOWER(TRIM(LEFT(TRIM(MID(TRIM(Applications!D1979),FIND(",",TRIM(Applications!D1979)&amp;",")+1,200)),FIND(",",TRIM(MID(TRIM(Applications!D1979),FIND(",",TRIM(Applications!D1979)&amp;",")+1,200))&amp;",")-1))),$U$2:$V$67,2,FALSE),"")))</f>
        <v/>
      </c>
      <c r="O1979" s="26">
        <f>IF(M1979="","",IF(N1979="",M1979,M1979&amp;", "&amp;N1979))</f>
        <v/>
      </c>
      <c r="P1979" s="26">
        <f>IF(O1979="","",IF(COUNTIF(O$2:O1979,O1979)=1,COUNTIF(O$2:O$2000,O1979)+(2001-ROW())/100000,""))</f>
        <v/>
      </c>
    </row>
    <row r="1980">
      <c r="A1980" s="26">
        <f>IF(AND(ISNUMBER(Applications!A1980),ISNUMBER(Applications!M1980),OR(UPPER(TRIM(Applications!I1980))="INTERVIEWING",UPPER(TRIM(Applications!I1980))="REJECTED",UPPER(TRIM(Applications!I1980))="OFFER")),IF(Applications!M1980&gt;=Applications!A1980,Applications!M1980-Applications!A1980,""),"")</f>
        <v/>
      </c>
      <c r="B1980" s="26">
        <f>IF(AND(D1980=1,ISNUMBER(Applications!A1980)),WEEKDAY(Applications!A1980),"")</f>
        <v/>
      </c>
      <c r="C1980" s="27">
        <f>IF(AND(D1980=1,ISNUMBER(Applications!A1980)),Applications!A1980-WEEKDAY(Applications!A1980,3),"")</f>
        <v/>
      </c>
      <c r="D1980" s="26">
        <f>IF(OR(UPPER(TRIM(Applications!I1980))="APPLIED",UPPER(TRIM(Applications!I1980))="INTERVIEWING",UPPER(TRIM(Applications!I1980))="REJECTED",UPPER(TRIM(Applications!I1980))="OFFER"),1,0)</f>
        <v/>
      </c>
      <c r="E1980" s="26">
        <f>IF(AND(ISNUMBER(Applications!M1980),OR(N(Applications!O1980)&gt;0,UPPER(TRIM(Applications!I1980))="INTERVIEWING",UPPER(TRIM(Applications!I1980))="OFFER")),Applications!M1980-WEEKDAY(Applications!M1980,3),"")</f>
        <v/>
      </c>
      <c r="F1980" s="26">
        <f>IF(AND(UPPER(TRIM(Applications!I1980))="SKIPPED",ISNUMBER(Applications!A1980)),Applications!A1980-WEEKDAY(Applications!A1980,3),"")</f>
        <v/>
      </c>
      <c r="G1980" s="26">
        <f>IF(AND(UPPER(TRIM(Applications!I1980))="BOOKMARKED",ISNUMBER(Applications!A1980)),Applications!A1980-WEEKDAY(Applications!A1980,3),"")</f>
        <v/>
      </c>
      <c r="H1980" s="26">
        <f>IF(AND(UPPER(TRIM(Applications!I1980))="NOT APPLIED",ISNUMBER(Applications!A1980)),Applications!A1980-WEEKDAY(Applications!A1980,3),"")</f>
        <v/>
      </c>
      <c r="I1980" s="26">
        <f>IF(AND(UPPER(TRIM(Applications!I1980))="REJECTED",ISNUMBER(Applications!M1980)),Applications!M1980-WEEKDAY(Applications!M1980,3),"")</f>
        <v/>
      </c>
      <c r="J1980" s="26">
        <f>IF(AND(UPPER(TRIM(Applications!I1980))="OFFER",ISNUMBER(Applications!M1980)),Applications!M1980-WEEKDAY(Applications!M1980,3),"")</f>
        <v/>
      </c>
      <c r="K1980" s="26">
        <f>IF(TRIM(Applications!J1980)="","",IFERROR(LOOKUP(2,1/ISNUMBER(SEARCH($R$2:$R$25,Applications!J1980)),$S$2:$S$25),""))</f>
        <v/>
      </c>
      <c r="L1980" s="26">
        <f>IF(K1980="","",IF(COUNTIF(K$2:K1980,K1980)=1,COUNTIF(K$2:K$2000,K1980)+(2001-ROW())/100000,""))</f>
        <v/>
      </c>
      <c r="M1980" s="26">
        <f>IF(TRIM(Applications!D1980)="","",TRIM(LEFT(TRIM(Applications!D1980),FIND(",",TRIM(Applications!D1980)&amp;",")-1)))</f>
        <v/>
      </c>
      <c r="N1980" s="26">
        <f>IF(M1980="","",IF(LEN(TRIM(LEFT(TRIM(MID(TRIM(Applications!D1980),FIND(",",TRIM(Applications!D1980)&amp;",")+1,200)),FIND(",",TRIM(MID(TRIM(Applications!D1980),FIND(",",TRIM(Applications!D1980)&amp;",")+1,200))&amp;",")-1)))=2,UPPER(TRIM(LEFT(TRIM(MID(TRIM(Applications!D1980),FIND(",",TRIM(Applications!D1980)&amp;",")+1,200)),FIND(",",TRIM(MID(TRIM(Applications!D1980),FIND(",",TRIM(Applications!D1980)&amp;",")+1,200))&amp;",")-1))),IFERROR(VLOOKUP(LOWER(TRIM(LEFT(TRIM(MID(TRIM(Applications!D1980),FIND(",",TRIM(Applications!D1980)&amp;",")+1,200)),FIND(",",TRIM(MID(TRIM(Applications!D1980),FIND(",",TRIM(Applications!D1980)&amp;",")+1,200))&amp;",")-1))),$U$2:$V$67,2,FALSE),"")))</f>
        <v/>
      </c>
      <c r="O1980" s="26">
        <f>IF(M1980="","",IF(N1980="",M1980,M1980&amp;", "&amp;N1980))</f>
        <v/>
      </c>
      <c r="P1980" s="26">
        <f>IF(O1980="","",IF(COUNTIF(O$2:O1980,O1980)=1,COUNTIF(O$2:O$2000,O1980)+(2001-ROW())/100000,""))</f>
        <v/>
      </c>
    </row>
    <row r="1981">
      <c r="A1981" s="26">
        <f>IF(AND(ISNUMBER(Applications!A1981),ISNUMBER(Applications!M1981),OR(UPPER(TRIM(Applications!I1981))="INTERVIEWING",UPPER(TRIM(Applications!I1981))="REJECTED",UPPER(TRIM(Applications!I1981))="OFFER")),IF(Applications!M1981&gt;=Applications!A1981,Applications!M1981-Applications!A1981,""),"")</f>
        <v/>
      </c>
      <c r="B1981" s="26">
        <f>IF(AND(D1981=1,ISNUMBER(Applications!A1981)),WEEKDAY(Applications!A1981),"")</f>
        <v/>
      </c>
      <c r="C1981" s="27">
        <f>IF(AND(D1981=1,ISNUMBER(Applications!A1981)),Applications!A1981-WEEKDAY(Applications!A1981,3),"")</f>
        <v/>
      </c>
      <c r="D1981" s="26">
        <f>IF(OR(UPPER(TRIM(Applications!I1981))="APPLIED",UPPER(TRIM(Applications!I1981))="INTERVIEWING",UPPER(TRIM(Applications!I1981))="REJECTED",UPPER(TRIM(Applications!I1981))="OFFER"),1,0)</f>
        <v/>
      </c>
      <c r="E1981" s="26">
        <f>IF(AND(ISNUMBER(Applications!M1981),OR(N(Applications!O1981)&gt;0,UPPER(TRIM(Applications!I1981))="INTERVIEWING",UPPER(TRIM(Applications!I1981))="OFFER")),Applications!M1981-WEEKDAY(Applications!M1981,3),"")</f>
        <v/>
      </c>
      <c r="F1981" s="26">
        <f>IF(AND(UPPER(TRIM(Applications!I1981))="SKIPPED",ISNUMBER(Applications!A1981)),Applications!A1981-WEEKDAY(Applications!A1981,3),"")</f>
        <v/>
      </c>
      <c r="G1981" s="26">
        <f>IF(AND(UPPER(TRIM(Applications!I1981))="BOOKMARKED",ISNUMBER(Applications!A1981)),Applications!A1981-WEEKDAY(Applications!A1981,3),"")</f>
        <v/>
      </c>
      <c r="H1981" s="26">
        <f>IF(AND(UPPER(TRIM(Applications!I1981))="NOT APPLIED",ISNUMBER(Applications!A1981)),Applications!A1981-WEEKDAY(Applications!A1981,3),"")</f>
        <v/>
      </c>
      <c r="I1981" s="26">
        <f>IF(AND(UPPER(TRIM(Applications!I1981))="REJECTED",ISNUMBER(Applications!M1981)),Applications!M1981-WEEKDAY(Applications!M1981,3),"")</f>
        <v/>
      </c>
      <c r="J1981" s="26">
        <f>IF(AND(UPPER(TRIM(Applications!I1981))="OFFER",ISNUMBER(Applications!M1981)),Applications!M1981-WEEKDAY(Applications!M1981,3),"")</f>
        <v/>
      </c>
      <c r="K1981" s="26">
        <f>IF(TRIM(Applications!J1981)="","",IFERROR(LOOKUP(2,1/ISNUMBER(SEARCH($R$2:$R$25,Applications!J1981)),$S$2:$S$25),""))</f>
        <v/>
      </c>
      <c r="L1981" s="26">
        <f>IF(K1981="","",IF(COUNTIF(K$2:K1981,K1981)=1,COUNTIF(K$2:K$2000,K1981)+(2001-ROW())/100000,""))</f>
        <v/>
      </c>
      <c r="M1981" s="26">
        <f>IF(TRIM(Applications!D1981)="","",TRIM(LEFT(TRIM(Applications!D1981),FIND(",",TRIM(Applications!D1981)&amp;",")-1)))</f>
        <v/>
      </c>
      <c r="N1981" s="26">
        <f>IF(M1981="","",IF(LEN(TRIM(LEFT(TRIM(MID(TRIM(Applications!D1981),FIND(",",TRIM(Applications!D1981)&amp;",")+1,200)),FIND(",",TRIM(MID(TRIM(Applications!D1981),FIND(",",TRIM(Applications!D1981)&amp;",")+1,200))&amp;",")-1)))=2,UPPER(TRIM(LEFT(TRIM(MID(TRIM(Applications!D1981),FIND(",",TRIM(Applications!D1981)&amp;",")+1,200)),FIND(",",TRIM(MID(TRIM(Applications!D1981),FIND(",",TRIM(Applications!D1981)&amp;",")+1,200))&amp;",")-1))),IFERROR(VLOOKUP(LOWER(TRIM(LEFT(TRIM(MID(TRIM(Applications!D1981),FIND(",",TRIM(Applications!D1981)&amp;",")+1,200)),FIND(",",TRIM(MID(TRIM(Applications!D1981),FIND(",",TRIM(Applications!D1981)&amp;",")+1,200))&amp;",")-1))),$U$2:$V$67,2,FALSE),"")))</f>
        <v/>
      </c>
      <c r="O1981" s="26">
        <f>IF(M1981="","",IF(N1981="",M1981,M1981&amp;", "&amp;N1981))</f>
        <v/>
      </c>
      <c r="P1981" s="26">
        <f>IF(O1981="","",IF(COUNTIF(O$2:O1981,O1981)=1,COUNTIF(O$2:O$2000,O1981)+(2001-ROW())/100000,""))</f>
        <v/>
      </c>
    </row>
    <row r="1982">
      <c r="A1982" s="26">
        <f>IF(AND(ISNUMBER(Applications!A1982),ISNUMBER(Applications!M1982),OR(UPPER(TRIM(Applications!I1982))="INTERVIEWING",UPPER(TRIM(Applications!I1982))="REJECTED",UPPER(TRIM(Applications!I1982))="OFFER")),IF(Applications!M1982&gt;=Applications!A1982,Applications!M1982-Applications!A1982,""),"")</f>
        <v/>
      </c>
      <c r="B1982" s="26">
        <f>IF(AND(D1982=1,ISNUMBER(Applications!A1982)),WEEKDAY(Applications!A1982),"")</f>
        <v/>
      </c>
      <c r="C1982" s="27">
        <f>IF(AND(D1982=1,ISNUMBER(Applications!A1982)),Applications!A1982-WEEKDAY(Applications!A1982,3),"")</f>
        <v/>
      </c>
      <c r="D1982" s="26">
        <f>IF(OR(UPPER(TRIM(Applications!I1982))="APPLIED",UPPER(TRIM(Applications!I1982))="INTERVIEWING",UPPER(TRIM(Applications!I1982))="REJECTED",UPPER(TRIM(Applications!I1982))="OFFER"),1,0)</f>
        <v/>
      </c>
      <c r="E1982" s="26">
        <f>IF(AND(ISNUMBER(Applications!M1982),OR(N(Applications!O1982)&gt;0,UPPER(TRIM(Applications!I1982))="INTERVIEWING",UPPER(TRIM(Applications!I1982))="OFFER")),Applications!M1982-WEEKDAY(Applications!M1982,3),"")</f>
        <v/>
      </c>
      <c r="F1982" s="26">
        <f>IF(AND(UPPER(TRIM(Applications!I1982))="SKIPPED",ISNUMBER(Applications!A1982)),Applications!A1982-WEEKDAY(Applications!A1982,3),"")</f>
        <v/>
      </c>
      <c r="G1982" s="26">
        <f>IF(AND(UPPER(TRIM(Applications!I1982))="BOOKMARKED",ISNUMBER(Applications!A1982)),Applications!A1982-WEEKDAY(Applications!A1982,3),"")</f>
        <v/>
      </c>
      <c r="H1982" s="26">
        <f>IF(AND(UPPER(TRIM(Applications!I1982))="NOT APPLIED",ISNUMBER(Applications!A1982)),Applications!A1982-WEEKDAY(Applications!A1982,3),"")</f>
        <v/>
      </c>
      <c r="I1982" s="26">
        <f>IF(AND(UPPER(TRIM(Applications!I1982))="REJECTED",ISNUMBER(Applications!M1982)),Applications!M1982-WEEKDAY(Applications!M1982,3),"")</f>
        <v/>
      </c>
      <c r="J1982" s="26">
        <f>IF(AND(UPPER(TRIM(Applications!I1982))="OFFER",ISNUMBER(Applications!M1982)),Applications!M1982-WEEKDAY(Applications!M1982,3),"")</f>
        <v/>
      </c>
      <c r="K1982" s="26">
        <f>IF(TRIM(Applications!J1982)="","",IFERROR(LOOKUP(2,1/ISNUMBER(SEARCH($R$2:$R$25,Applications!J1982)),$S$2:$S$25),""))</f>
        <v/>
      </c>
      <c r="L1982" s="26">
        <f>IF(K1982="","",IF(COUNTIF(K$2:K1982,K1982)=1,COUNTIF(K$2:K$2000,K1982)+(2001-ROW())/100000,""))</f>
        <v/>
      </c>
      <c r="M1982" s="26">
        <f>IF(TRIM(Applications!D1982)="","",TRIM(LEFT(TRIM(Applications!D1982),FIND(",",TRIM(Applications!D1982)&amp;",")-1)))</f>
        <v/>
      </c>
      <c r="N1982" s="26">
        <f>IF(M1982="","",IF(LEN(TRIM(LEFT(TRIM(MID(TRIM(Applications!D1982),FIND(",",TRIM(Applications!D1982)&amp;",")+1,200)),FIND(",",TRIM(MID(TRIM(Applications!D1982),FIND(",",TRIM(Applications!D1982)&amp;",")+1,200))&amp;",")-1)))=2,UPPER(TRIM(LEFT(TRIM(MID(TRIM(Applications!D1982),FIND(",",TRIM(Applications!D1982)&amp;",")+1,200)),FIND(",",TRIM(MID(TRIM(Applications!D1982),FIND(",",TRIM(Applications!D1982)&amp;",")+1,200))&amp;",")-1))),IFERROR(VLOOKUP(LOWER(TRIM(LEFT(TRIM(MID(TRIM(Applications!D1982),FIND(",",TRIM(Applications!D1982)&amp;",")+1,200)),FIND(",",TRIM(MID(TRIM(Applications!D1982),FIND(",",TRIM(Applications!D1982)&amp;",")+1,200))&amp;",")-1))),$U$2:$V$67,2,FALSE),"")))</f>
        <v/>
      </c>
      <c r="O1982" s="26">
        <f>IF(M1982="","",IF(N1982="",M1982,M1982&amp;", "&amp;N1982))</f>
        <v/>
      </c>
      <c r="P1982" s="26">
        <f>IF(O1982="","",IF(COUNTIF(O$2:O1982,O1982)=1,COUNTIF(O$2:O$2000,O1982)+(2001-ROW())/100000,""))</f>
        <v/>
      </c>
    </row>
    <row r="1983">
      <c r="A1983" s="26">
        <f>IF(AND(ISNUMBER(Applications!A1983),ISNUMBER(Applications!M1983),OR(UPPER(TRIM(Applications!I1983))="INTERVIEWING",UPPER(TRIM(Applications!I1983))="REJECTED",UPPER(TRIM(Applications!I1983))="OFFER")),IF(Applications!M1983&gt;=Applications!A1983,Applications!M1983-Applications!A1983,""),"")</f>
        <v/>
      </c>
      <c r="B1983" s="26">
        <f>IF(AND(D1983=1,ISNUMBER(Applications!A1983)),WEEKDAY(Applications!A1983),"")</f>
        <v/>
      </c>
      <c r="C1983" s="27">
        <f>IF(AND(D1983=1,ISNUMBER(Applications!A1983)),Applications!A1983-WEEKDAY(Applications!A1983,3),"")</f>
        <v/>
      </c>
      <c r="D1983" s="26">
        <f>IF(OR(UPPER(TRIM(Applications!I1983))="APPLIED",UPPER(TRIM(Applications!I1983))="INTERVIEWING",UPPER(TRIM(Applications!I1983))="REJECTED",UPPER(TRIM(Applications!I1983))="OFFER"),1,0)</f>
        <v/>
      </c>
      <c r="E1983" s="26">
        <f>IF(AND(ISNUMBER(Applications!M1983),OR(N(Applications!O1983)&gt;0,UPPER(TRIM(Applications!I1983))="INTERVIEWING",UPPER(TRIM(Applications!I1983))="OFFER")),Applications!M1983-WEEKDAY(Applications!M1983,3),"")</f>
        <v/>
      </c>
      <c r="F1983" s="26">
        <f>IF(AND(UPPER(TRIM(Applications!I1983))="SKIPPED",ISNUMBER(Applications!A1983)),Applications!A1983-WEEKDAY(Applications!A1983,3),"")</f>
        <v/>
      </c>
      <c r="G1983" s="26">
        <f>IF(AND(UPPER(TRIM(Applications!I1983))="BOOKMARKED",ISNUMBER(Applications!A1983)),Applications!A1983-WEEKDAY(Applications!A1983,3),"")</f>
        <v/>
      </c>
      <c r="H1983" s="26">
        <f>IF(AND(UPPER(TRIM(Applications!I1983))="NOT APPLIED",ISNUMBER(Applications!A1983)),Applications!A1983-WEEKDAY(Applications!A1983,3),"")</f>
        <v/>
      </c>
      <c r="I1983" s="26">
        <f>IF(AND(UPPER(TRIM(Applications!I1983))="REJECTED",ISNUMBER(Applications!M1983)),Applications!M1983-WEEKDAY(Applications!M1983,3),"")</f>
        <v/>
      </c>
      <c r="J1983" s="26">
        <f>IF(AND(UPPER(TRIM(Applications!I1983))="OFFER",ISNUMBER(Applications!M1983)),Applications!M1983-WEEKDAY(Applications!M1983,3),"")</f>
        <v/>
      </c>
      <c r="K1983" s="26">
        <f>IF(TRIM(Applications!J1983)="","",IFERROR(LOOKUP(2,1/ISNUMBER(SEARCH($R$2:$R$25,Applications!J1983)),$S$2:$S$25),""))</f>
        <v/>
      </c>
      <c r="L1983" s="26">
        <f>IF(K1983="","",IF(COUNTIF(K$2:K1983,K1983)=1,COUNTIF(K$2:K$2000,K1983)+(2001-ROW())/100000,""))</f>
        <v/>
      </c>
      <c r="M1983" s="26">
        <f>IF(TRIM(Applications!D1983)="","",TRIM(LEFT(TRIM(Applications!D1983),FIND(",",TRIM(Applications!D1983)&amp;",")-1)))</f>
        <v/>
      </c>
      <c r="N1983" s="26">
        <f>IF(M1983="","",IF(LEN(TRIM(LEFT(TRIM(MID(TRIM(Applications!D1983),FIND(",",TRIM(Applications!D1983)&amp;",")+1,200)),FIND(",",TRIM(MID(TRIM(Applications!D1983),FIND(",",TRIM(Applications!D1983)&amp;",")+1,200))&amp;",")-1)))=2,UPPER(TRIM(LEFT(TRIM(MID(TRIM(Applications!D1983),FIND(",",TRIM(Applications!D1983)&amp;",")+1,200)),FIND(",",TRIM(MID(TRIM(Applications!D1983),FIND(",",TRIM(Applications!D1983)&amp;",")+1,200))&amp;",")-1))),IFERROR(VLOOKUP(LOWER(TRIM(LEFT(TRIM(MID(TRIM(Applications!D1983),FIND(",",TRIM(Applications!D1983)&amp;",")+1,200)),FIND(",",TRIM(MID(TRIM(Applications!D1983),FIND(",",TRIM(Applications!D1983)&amp;",")+1,200))&amp;",")-1))),$U$2:$V$67,2,FALSE),"")))</f>
        <v/>
      </c>
      <c r="O1983" s="26">
        <f>IF(M1983="","",IF(N1983="",M1983,M1983&amp;", "&amp;N1983))</f>
        <v/>
      </c>
      <c r="P1983" s="26">
        <f>IF(O1983="","",IF(COUNTIF(O$2:O1983,O1983)=1,COUNTIF(O$2:O$2000,O1983)+(2001-ROW())/100000,""))</f>
        <v/>
      </c>
    </row>
    <row r="1984">
      <c r="A1984" s="26">
        <f>IF(AND(ISNUMBER(Applications!A1984),ISNUMBER(Applications!M1984),OR(UPPER(TRIM(Applications!I1984))="INTERVIEWING",UPPER(TRIM(Applications!I1984))="REJECTED",UPPER(TRIM(Applications!I1984))="OFFER")),IF(Applications!M1984&gt;=Applications!A1984,Applications!M1984-Applications!A1984,""),"")</f>
        <v/>
      </c>
      <c r="B1984" s="26">
        <f>IF(AND(D1984=1,ISNUMBER(Applications!A1984)),WEEKDAY(Applications!A1984),"")</f>
        <v/>
      </c>
      <c r="C1984" s="27">
        <f>IF(AND(D1984=1,ISNUMBER(Applications!A1984)),Applications!A1984-WEEKDAY(Applications!A1984,3),"")</f>
        <v/>
      </c>
      <c r="D1984" s="26">
        <f>IF(OR(UPPER(TRIM(Applications!I1984))="APPLIED",UPPER(TRIM(Applications!I1984))="INTERVIEWING",UPPER(TRIM(Applications!I1984))="REJECTED",UPPER(TRIM(Applications!I1984))="OFFER"),1,0)</f>
        <v/>
      </c>
      <c r="E1984" s="26">
        <f>IF(AND(ISNUMBER(Applications!M1984),OR(N(Applications!O1984)&gt;0,UPPER(TRIM(Applications!I1984))="INTERVIEWING",UPPER(TRIM(Applications!I1984))="OFFER")),Applications!M1984-WEEKDAY(Applications!M1984,3),"")</f>
        <v/>
      </c>
      <c r="F1984" s="26">
        <f>IF(AND(UPPER(TRIM(Applications!I1984))="SKIPPED",ISNUMBER(Applications!A1984)),Applications!A1984-WEEKDAY(Applications!A1984,3),"")</f>
        <v/>
      </c>
      <c r="G1984" s="26">
        <f>IF(AND(UPPER(TRIM(Applications!I1984))="BOOKMARKED",ISNUMBER(Applications!A1984)),Applications!A1984-WEEKDAY(Applications!A1984,3),"")</f>
        <v/>
      </c>
      <c r="H1984" s="26">
        <f>IF(AND(UPPER(TRIM(Applications!I1984))="NOT APPLIED",ISNUMBER(Applications!A1984)),Applications!A1984-WEEKDAY(Applications!A1984,3),"")</f>
        <v/>
      </c>
      <c r="I1984" s="26">
        <f>IF(AND(UPPER(TRIM(Applications!I1984))="REJECTED",ISNUMBER(Applications!M1984)),Applications!M1984-WEEKDAY(Applications!M1984,3),"")</f>
        <v/>
      </c>
      <c r="J1984" s="26">
        <f>IF(AND(UPPER(TRIM(Applications!I1984))="OFFER",ISNUMBER(Applications!M1984)),Applications!M1984-WEEKDAY(Applications!M1984,3),"")</f>
        <v/>
      </c>
      <c r="K1984" s="26">
        <f>IF(TRIM(Applications!J1984)="","",IFERROR(LOOKUP(2,1/ISNUMBER(SEARCH($R$2:$R$25,Applications!J1984)),$S$2:$S$25),""))</f>
        <v/>
      </c>
      <c r="L1984" s="26">
        <f>IF(K1984="","",IF(COUNTIF(K$2:K1984,K1984)=1,COUNTIF(K$2:K$2000,K1984)+(2001-ROW())/100000,""))</f>
        <v/>
      </c>
      <c r="M1984" s="26">
        <f>IF(TRIM(Applications!D1984)="","",TRIM(LEFT(TRIM(Applications!D1984),FIND(",",TRIM(Applications!D1984)&amp;",")-1)))</f>
        <v/>
      </c>
      <c r="N1984" s="26">
        <f>IF(M1984="","",IF(LEN(TRIM(LEFT(TRIM(MID(TRIM(Applications!D1984),FIND(",",TRIM(Applications!D1984)&amp;",")+1,200)),FIND(",",TRIM(MID(TRIM(Applications!D1984),FIND(",",TRIM(Applications!D1984)&amp;",")+1,200))&amp;",")-1)))=2,UPPER(TRIM(LEFT(TRIM(MID(TRIM(Applications!D1984),FIND(",",TRIM(Applications!D1984)&amp;",")+1,200)),FIND(",",TRIM(MID(TRIM(Applications!D1984),FIND(",",TRIM(Applications!D1984)&amp;",")+1,200))&amp;",")-1))),IFERROR(VLOOKUP(LOWER(TRIM(LEFT(TRIM(MID(TRIM(Applications!D1984),FIND(",",TRIM(Applications!D1984)&amp;",")+1,200)),FIND(",",TRIM(MID(TRIM(Applications!D1984),FIND(",",TRIM(Applications!D1984)&amp;",")+1,200))&amp;",")-1))),$U$2:$V$67,2,FALSE),"")))</f>
        <v/>
      </c>
      <c r="O1984" s="26">
        <f>IF(M1984="","",IF(N1984="",M1984,M1984&amp;", "&amp;N1984))</f>
        <v/>
      </c>
      <c r="P1984" s="26">
        <f>IF(O1984="","",IF(COUNTIF(O$2:O1984,O1984)=1,COUNTIF(O$2:O$2000,O1984)+(2001-ROW())/100000,""))</f>
        <v/>
      </c>
    </row>
    <row r="1985">
      <c r="A1985" s="26">
        <f>IF(AND(ISNUMBER(Applications!A1985),ISNUMBER(Applications!M1985),OR(UPPER(TRIM(Applications!I1985))="INTERVIEWING",UPPER(TRIM(Applications!I1985))="REJECTED",UPPER(TRIM(Applications!I1985))="OFFER")),IF(Applications!M1985&gt;=Applications!A1985,Applications!M1985-Applications!A1985,""),"")</f>
        <v/>
      </c>
      <c r="B1985" s="26">
        <f>IF(AND(D1985=1,ISNUMBER(Applications!A1985)),WEEKDAY(Applications!A1985),"")</f>
        <v/>
      </c>
      <c r="C1985" s="27">
        <f>IF(AND(D1985=1,ISNUMBER(Applications!A1985)),Applications!A1985-WEEKDAY(Applications!A1985,3),"")</f>
        <v/>
      </c>
      <c r="D1985" s="26">
        <f>IF(OR(UPPER(TRIM(Applications!I1985))="APPLIED",UPPER(TRIM(Applications!I1985))="INTERVIEWING",UPPER(TRIM(Applications!I1985))="REJECTED",UPPER(TRIM(Applications!I1985))="OFFER"),1,0)</f>
        <v/>
      </c>
      <c r="E1985" s="26">
        <f>IF(AND(ISNUMBER(Applications!M1985),OR(N(Applications!O1985)&gt;0,UPPER(TRIM(Applications!I1985))="INTERVIEWING",UPPER(TRIM(Applications!I1985))="OFFER")),Applications!M1985-WEEKDAY(Applications!M1985,3),"")</f>
        <v/>
      </c>
      <c r="F1985" s="26">
        <f>IF(AND(UPPER(TRIM(Applications!I1985))="SKIPPED",ISNUMBER(Applications!A1985)),Applications!A1985-WEEKDAY(Applications!A1985,3),"")</f>
        <v/>
      </c>
      <c r="G1985" s="26">
        <f>IF(AND(UPPER(TRIM(Applications!I1985))="BOOKMARKED",ISNUMBER(Applications!A1985)),Applications!A1985-WEEKDAY(Applications!A1985,3),"")</f>
        <v/>
      </c>
      <c r="H1985" s="26">
        <f>IF(AND(UPPER(TRIM(Applications!I1985))="NOT APPLIED",ISNUMBER(Applications!A1985)),Applications!A1985-WEEKDAY(Applications!A1985,3),"")</f>
        <v/>
      </c>
      <c r="I1985" s="26">
        <f>IF(AND(UPPER(TRIM(Applications!I1985))="REJECTED",ISNUMBER(Applications!M1985)),Applications!M1985-WEEKDAY(Applications!M1985,3),"")</f>
        <v/>
      </c>
      <c r="J1985" s="26">
        <f>IF(AND(UPPER(TRIM(Applications!I1985))="OFFER",ISNUMBER(Applications!M1985)),Applications!M1985-WEEKDAY(Applications!M1985,3),"")</f>
        <v/>
      </c>
      <c r="K1985" s="26">
        <f>IF(TRIM(Applications!J1985)="","",IFERROR(LOOKUP(2,1/ISNUMBER(SEARCH($R$2:$R$25,Applications!J1985)),$S$2:$S$25),""))</f>
        <v/>
      </c>
      <c r="L1985" s="26">
        <f>IF(K1985="","",IF(COUNTIF(K$2:K1985,K1985)=1,COUNTIF(K$2:K$2000,K1985)+(2001-ROW())/100000,""))</f>
        <v/>
      </c>
      <c r="M1985" s="26">
        <f>IF(TRIM(Applications!D1985)="","",TRIM(LEFT(TRIM(Applications!D1985),FIND(",",TRIM(Applications!D1985)&amp;",")-1)))</f>
        <v/>
      </c>
      <c r="N1985" s="26">
        <f>IF(M1985="","",IF(LEN(TRIM(LEFT(TRIM(MID(TRIM(Applications!D1985),FIND(",",TRIM(Applications!D1985)&amp;",")+1,200)),FIND(",",TRIM(MID(TRIM(Applications!D1985),FIND(",",TRIM(Applications!D1985)&amp;",")+1,200))&amp;",")-1)))=2,UPPER(TRIM(LEFT(TRIM(MID(TRIM(Applications!D1985),FIND(",",TRIM(Applications!D1985)&amp;",")+1,200)),FIND(",",TRIM(MID(TRIM(Applications!D1985),FIND(",",TRIM(Applications!D1985)&amp;",")+1,200))&amp;",")-1))),IFERROR(VLOOKUP(LOWER(TRIM(LEFT(TRIM(MID(TRIM(Applications!D1985),FIND(",",TRIM(Applications!D1985)&amp;",")+1,200)),FIND(",",TRIM(MID(TRIM(Applications!D1985),FIND(",",TRIM(Applications!D1985)&amp;",")+1,200))&amp;",")-1))),$U$2:$V$67,2,FALSE),"")))</f>
        <v/>
      </c>
      <c r="O1985" s="26">
        <f>IF(M1985="","",IF(N1985="",M1985,M1985&amp;", "&amp;N1985))</f>
        <v/>
      </c>
      <c r="P1985" s="26">
        <f>IF(O1985="","",IF(COUNTIF(O$2:O1985,O1985)=1,COUNTIF(O$2:O$2000,O1985)+(2001-ROW())/100000,""))</f>
        <v/>
      </c>
    </row>
    <row r="1986">
      <c r="A1986" s="26">
        <f>IF(AND(ISNUMBER(Applications!A1986),ISNUMBER(Applications!M1986),OR(UPPER(TRIM(Applications!I1986))="INTERVIEWING",UPPER(TRIM(Applications!I1986))="REJECTED",UPPER(TRIM(Applications!I1986))="OFFER")),IF(Applications!M1986&gt;=Applications!A1986,Applications!M1986-Applications!A1986,""),"")</f>
        <v/>
      </c>
      <c r="B1986" s="26">
        <f>IF(AND(D1986=1,ISNUMBER(Applications!A1986)),WEEKDAY(Applications!A1986),"")</f>
        <v/>
      </c>
      <c r="C1986" s="27">
        <f>IF(AND(D1986=1,ISNUMBER(Applications!A1986)),Applications!A1986-WEEKDAY(Applications!A1986,3),"")</f>
        <v/>
      </c>
      <c r="D1986" s="26">
        <f>IF(OR(UPPER(TRIM(Applications!I1986))="APPLIED",UPPER(TRIM(Applications!I1986))="INTERVIEWING",UPPER(TRIM(Applications!I1986))="REJECTED",UPPER(TRIM(Applications!I1986))="OFFER"),1,0)</f>
        <v/>
      </c>
      <c r="E1986" s="26">
        <f>IF(AND(ISNUMBER(Applications!M1986),OR(N(Applications!O1986)&gt;0,UPPER(TRIM(Applications!I1986))="INTERVIEWING",UPPER(TRIM(Applications!I1986))="OFFER")),Applications!M1986-WEEKDAY(Applications!M1986,3),"")</f>
        <v/>
      </c>
      <c r="F1986" s="26">
        <f>IF(AND(UPPER(TRIM(Applications!I1986))="SKIPPED",ISNUMBER(Applications!A1986)),Applications!A1986-WEEKDAY(Applications!A1986,3),"")</f>
        <v/>
      </c>
      <c r="G1986" s="26">
        <f>IF(AND(UPPER(TRIM(Applications!I1986))="BOOKMARKED",ISNUMBER(Applications!A1986)),Applications!A1986-WEEKDAY(Applications!A1986,3),"")</f>
        <v/>
      </c>
      <c r="H1986" s="26">
        <f>IF(AND(UPPER(TRIM(Applications!I1986))="NOT APPLIED",ISNUMBER(Applications!A1986)),Applications!A1986-WEEKDAY(Applications!A1986,3),"")</f>
        <v/>
      </c>
      <c r="I1986" s="26">
        <f>IF(AND(UPPER(TRIM(Applications!I1986))="REJECTED",ISNUMBER(Applications!M1986)),Applications!M1986-WEEKDAY(Applications!M1986,3),"")</f>
        <v/>
      </c>
      <c r="J1986" s="26">
        <f>IF(AND(UPPER(TRIM(Applications!I1986))="OFFER",ISNUMBER(Applications!M1986)),Applications!M1986-WEEKDAY(Applications!M1986,3),"")</f>
        <v/>
      </c>
      <c r="K1986" s="26">
        <f>IF(TRIM(Applications!J1986)="","",IFERROR(LOOKUP(2,1/ISNUMBER(SEARCH($R$2:$R$25,Applications!J1986)),$S$2:$S$25),""))</f>
        <v/>
      </c>
      <c r="L1986" s="26">
        <f>IF(K1986="","",IF(COUNTIF(K$2:K1986,K1986)=1,COUNTIF(K$2:K$2000,K1986)+(2001-ROW())/100000,""))</f>
        <v/>
      </c>
      <c r="M1986" s="26">
        <f>IF(TRIM(Applications!D1986)="","",TRIM(LEFT(TRIM(Applications!D1986),FIND(",",TRIM(Applications!D1986)&amp;",")-1)))</f>
        <v/>
      </c>
      <c r="N1986" s="26">
        <f>IF(M1986="","",IF(LEN(TRIM(LEFT(TRIM(MID(TRIM(Applications!D1986),FIND(",",TRIM(Applications!D1986)&amp;",")+1,200)),FIND(",",TRIM(MID(TRIM(Applications!D1986),FIND(",",TRIM(Applications!D1986)&amp;",")+1,200))&amp;",")-1)))=2,UPPER(TRIM(LEFT(TRIM(MID(TRIM(Applications!D1986),FIND(",",TRIM(Applications!D1986)&amp;",")+1,200)),FIND(",",TRIM(MID(TRIM(Applications!D1986),FIND(",",TRIM(Applications!D1986)&amp;",")+1,200))&amp;",")-1))),IFERROR(VLOOKUP(LOWER(TRIM(LEFT(TRIM(MID(TRIM(Applications!D1986),FIND(",",TRIM(Applications!D1986)&amp;",")+1,200)),FIND(",",TRIM(MID(TRIM(Applications!D1986),FIND(",",TRIM(Applications!D1986)&amp;",")+1,200))&amp;",")-1))),$U$2:$V$67,2,FALSE),"")))</f>
        <v/>
      </c>
      <c r="O1986" s="26">
        <f>IF(M1986="","",IF(N1986="",M1986,M1986&amp;", "&amp;N1986))</f>
        <v/>
      </c>
      <c r="P1986" s="26">
        <f>IF(O1986="","",IF(COUNTIF(O$2:O1986,O1986)=1,COUNTIF(O$2:O$2000,O1986)+(2001-ROW())/100000,""))</f>
        <v/>
      </c>
    </row>
    <row r="1987">
      <c r="A1987" s="26">
        <f>IF(AND(ISNUMBER(Applications!A1987),ISNUMBER(Applications!M1987),OR(UPPER(TRIM(Applications!I1987))="INTERVIEWING",UPPER(TRIM(Applications!I1987))="REJECTED",UPPER(TRIM(Applications!I1987))="OFFER")),IF(Applications!M1987&gt;=Applications!A1987,Applications!M1987-Applications!A1987,""),"")</f>
        <v/>
      </c>
      <c r="B1987" s="26">
        <f>IF(AND(D1987=1,ISNUMBER(Applications!A1987)),WEEKDAY(Applications!A1987),"")</f>
        <v/>
      </c>
      <c r="C1987" s="27">
        <f>IF(AND(D1987=1,ISNUMBER(Applications!A1987)),Applications!A1987-WEEKDAY(Applications!A1987,3),"")</f>
        <v/>
      </c>
      <c r="D1987" s="26">
        <f>IF(OR(UPPER(TRIM(Applications!I1987))="APPLIED",UPPER(TRIM(Applications!I1987))="INTERVIEWING",UPPER(TRIM(Applications!I1987))="REJECTED",UPPER(TRIM(Applications!I1987))="OFFER"),1,0)</f>
        <v/>
      </c>
      <c r="E1987" s="26">
        <f>IF(AND(ISNUMBER(Applications!M1987),OR(N(Applications!O1987)&gt;0,UPPER(TRIM(Applications!I1987))="INTERVIEWING",UPPER(TRIM(Applications!I1987))="OFFER")),Applications!M1987-WEEKDAY(Applications!M1987,3),"")</f>
        <v/>
      </c>
      <c r="F1987" s="26">
        <f>IF(AND(UPPER(TRIM(Applications!I1987))="SKIPPED",ISNUMBER(Applications!A1987)),Applications!A1987-WEEKDAY(Applications!A1987,3),"")</f>
        <v/>
      </c>
      <c r="G1987" s="26">
        <f>IF(AND(UPPER(TRIM(Applications!I1987))="BOOKMARKED",ISNUMBER(Applications!A1987)),Applications!A1987-WEEKDAY(Applications!A1987,3),"")</f>
        <v/>
      </c>
      <c r="H1987" s="26">
        <f>IF(AND(UPPER(TRIM(Applications!I1987))="NOT APPLIED",ISNUMBER(Applications!A1987)),Applications!A1987-WEEKDAY(Applications!A1987,3),"")</f>
        <v/>
      </c>
      <c r="I1987" s="26">
        <f>IF(AND(UPPER(TRIM(Applications!I1987))="REJECTED",ISNUMBER(Applications!M1987)),Applications!M1987-WEEKDAY(Applications!M1987,3),"")</f>
        <v/>
      </c>
      <c r="J1987" s="26">
        <f>IF(AND(UPPER(TRIM(Applications!I1987))="OFFER",ISNUMBER(Applications!M1987)),Applications!M1987-WEEKDAY(Applications!M1987,3),"")</f>
        <v/>
      </c>
      <c r="K1987" s="26">
        <f>IF(TRIM(Applications!J1987)="","",IFERROR(LOOKUP(2,1/ISNUMBER(SEARCH($R$2:$R$25,Applications!J1987)),$S$2:$S$25),""))</f>
        <v/>
      </c>
      <c r="L1987" s="26">
        <f>IF(K1987="","",IF(COUNTIF(K$2:K1987,K1987)=1,COUNTIF(K$2:K$2000,K1987)+(2001-ROW())/100000,""))</f>
        <v/>
      </c>
      <c r="M1987" s="26">
        <f>IF(TRIM(Applications!D1987)="","",TRIM(LEFT(TRIM(Applications!D1987),FIND(",",TRIM(Applications!D1987)&amp;",")-1)))</f>
        <v/>
      </c>
      <c r="N1987" s="26">
        <f>IF(M1987="","",IF(LEN(TRIM(LEFT(TRIM(MID(TRIM(Applications!D1987),FIND(",",TRIM(Applications!D1987)&amp;",")+1,200)),FIND(",",TRIM(MID(TRIM(Applications!D1987),FIND(",",TRIM(Applications!D1987)&amp;",")+1,200))&amp;",")-1)))=2,UPPER(TRIM(LEFT(TRIM(MID(TRIM(Applications!D1987),FIND(",",TRIM(Applications!D1987)&amp;",")+1,200)),FIND(",",TRIM(MID(TRIM(Applications!D1987),FIND(",",TRIM(Applications!D1987)&amp;",")+1,200))&amp;",")-1))),IFERROR(VLOOKUP(LOWER(TRIM(LEFT(TRIM(MID(TRIM(Applications!D1987),FIND(",",TRIM(Applications!D1987)&amp;",")+1,200)),FIND(",",TRIM(MID(TRIM(Applications!D1987),FIND(",",TRIM(Applications!D1987)&amp;",")+1,200))&amp;",")-1))),$U$2:$V$67,2,FALSE),"")))</f>
        <v/>
      </c>
      <c r="O1987" s="26">
        <f>IF(M1987="","",IF(N1987="",M1987,M1987&amp;", "&amp;N1987))</f>
        <v/>
      </c>
      <c r="P1987" s="26">
        <f>IF(O1987="","",IF(COUNTIF(O$2:O1987,O1987)=1,COUNTIF(O$2:O$2000,O1987)+(2001-ROW())/100000,""))</f>
        <v/>
      </c>
    </row>
    <row r="1988">
      <c r="A1988" s="26">
        <f>IF(AND(ISNUMBER(Applications!A1988),ISNUMBER(Applications!M1988),OR(UPPER(TRIM(Applications!I1988))="INTERVIEWING",UPPER(TRIM(Applications!I1988))="REJECTED",UPPER(TRIM(Applications!I1988))="OFFER")),IF(Applications!M1988&gt;=Applications!A1988,Applications!M1988-Applications!A1988,""),"")</f>
        <v/>
      </c>
      <c r="B1988" s="26">
        <f>IF(AND(D1988=1,ISNUMBER(Applications!A1988)),WEEKDAY(Applications!A1988),"")</f>
        <v/>
      </c>
      <c r="C1988" s="27">
        <f>IF(AND(D1988=1,ISNUMBER(Applications!A1988)),Applications!A1988-WEEKDAY(Applications!A1988,3),"")</f>
        <v/>
      </c>
      <c r="D1988" s="26">
        <f>IF(OR(UPPER(TRIM(Applications!I1988))="APPLIED",UPPER(TRIM(Applications!I1988))="INTERVIEWING",UPPER(TRIM(Applications!I1988))="REJECTED",UPPER(TRIM(Applications!I1988))="OFFER"),1,0)</f>
        <v/>
      </c>
      <c r="E1988" s="26">
        <f>IF(AND(ISNUMBER(Applications!M1988),OR(N(Applications!O1988)&gt;0,UPPER(TRIM(Applications!I1988))="INTERVIEWING",UPPER(TRIM(Applications!I1988))="OFFER")),Applications!M1988-WEEKDAY(Applications!M1988,3),"")</f>
        <v/>
      </c>
      <c r="F1988" s="26">
        <f>IF(AND(UPPER(TRIM(Applications!I1988))="SKIPPED",ISNUMBER(Applications!A1988)),Applications!A1988-WEEKDAY(Applications!A1988,3),"")</f>
        <v/>
      </c>
      <c r="G1988" s="26">
        <f>IF(AND(UPPER(TRIM(Applications!I1988))="BOOKMARKED",ISNUMBER(Applications!A1988)),Applications!A1988-WEEKDAY(Applications!A1988,3),"")</f>
        <v/>
      </c>
      <c r="H1988" s="26">
        <f>IF(AND(UPPER(TRIM(Applications!I1988))="NOT APPLIED",ISNUMBER(Applications!A1988)),Applications!A1988-WEEKDAY(Applications!A1988,3),"")</f>
        <v/>
      </c>
      <c r="I1988" s="26">
        <f>IF(AND(UPPER(TRIM(Applications!I1988))="REJECTED",ISNUMBER(Applications!M1988)),Applications!M1988-WEEKDAY(Applications!M1988,3),"")</f>
        <v/>
      </c>
      <c r="J1988" s="26">
        <f>IF(AND(UPPER(TRIM(Applications!I1988))="OFFER",ISNUMBER(Applications!M1988)),Applications!M1988-WEEKDAY(Applications!M1988,3),"")</f>
        <v/>
      </c>
      <c r="K1988" s="26">
        <f>IF(TRIM(Applications!J1988)="","",IFERROR(LOOKUP(2,1/ISNUMBER(SEARCH($R$2:$R$25,Applications!J1988)),$S$2:$S$25),""))</f>
        <v/>
      </c>
      <c r="L1988" s="26">
        <f>IF(K1988="","",IF(COUNTIF(K$2:K1988,K1988)=1,COUNTIF(K$2:K$2000,K1988)+(2001-ROW())/100000,""))</f>
        <v/>
      </c>
      <c r="M1988" s="26">
        <f>IF(TRIM(Applications!D1988)="","",TRIM(LEFT(TRIM(Applications!D1988),FIND(",",TRIM(Applications!D1988)&amp;",")-1)))</f>
        <v/>
      </c>
      <c r="N1988" s="26">
        <f>IF(M1988="","",IF(LEN(TRIM(LEFT(TRIM(MID(TRIM(Applications!D1988),FIND(",",TRIM(Applications!D1988)&amp;",")+1,200)),FIND(",",TRIM(MID(TRIM(Applications!D1988),FIND(",",TRIM(Applications!D1988)&amp;",")+1,200))&amp;",")-1)))=2,UPPER(TRIM(LEFT(TRIM(MID(TRIM(Applications!D1988),FIND(",",TRIM(Applications!D1988)&amp;",")+1,200)),FIND(",",TRIM(MID(TRIM(Applications!D1988),FIND(",",TRIM(Applications!D1988)&amp;",")+1,200))&amp;",")-1))),IFERROR(VLOOKUP(LOWER(TRIM(LEFT(TRIM(MID(TRIM(Applications!D1988),FIND(",",TRIM(Applications!D1988)&amp;",")+1,200)),FIND(",",TRIM(MID(TRIM(Applications!D1988),FIND(",",TRIM(Applications!D1988)&amp;",")+1,200))&amp;",")-1))),$U$2:$V$67,2,FALSE),"")))</f>
        <v/>
      </c>
      <c r="O1988" s="26">
        <f>IF(M1988="","",IF(N1988="",M1988,M1988&amp;", "&amp;N1988))</f>
        <v/>
      </c>
      <c r="P1988" s="26">
        <f>IF(O1988="","",IF(COUNTIF(O$2:O1988,O1988)=1,COUNTIF(O$2:O$2000,O1988)+(2001-ROW())/100000,""))</f>
        <v/>
      </c>
    </row>
    <row r="1989">
      <c r="A1989" s="26">
        <f>IF(AND(ISNUMBER(Applications!A1989),ISNUMBER(Applications!M1989),OR(UPPER(TRIM(Applications!I1989))="INTERVIEWING",UPPER(TRIM(Applications!I1989))="REJECTED",UPPER(TRIM(Applications!I1989))="OFFER")),IF(Applications!M1989&gt;=Applications!A1989,Applications!M1989-Applications!A1989,""),"")</f>
        <v/>
      </c>
      <c r="B1989" s="26">
        <f>IF(AND(D1989=1,ISNUMBER(Applications!A1989)),WEEKDAY(Applications!A1989),"")</f>
        <v/>
      </c>
      <c r="C1989" s="27">
        <f>IF(AND(D1989=1,ISNUMBER(Applications!A1989)),Applications!A1989-WEEKDAY(Applications!A1989,3),"")</f>
        <v/>
      </c>
      <c r="D1989" s="26">
        <f>IF(OR(UPPER(TRIM(Applications!I1989))="APPLIED",UPPER(TRIM(Applications!I1989))="INTERVIEWING",UPPER(TRIM(Applications!I1989))="REJECTED",UPPER(TRIM(Applications!I1989))="OFFER"),1,0)</f>
        <v/>
      </c>
      <c r="E1989" s="26">
        <f>IF(AND(ISNUMBER(Applications!M1989),OR(N(Applications!O1989)&gt;0,UPPER(TRIM(Applications!I1989))="INTERVIEWING",UPPER(TRIM(Applications!I1989))="OFFER")),Applications!M1989-WEEKDAY(Applications!M1989,3),"")</f>
        <v/>
      </c>
      <c r="F1989" s="26">
        <f>IF(AND(UPPER(TRIM(Applications!I1989))="SKIPPED",ISNUMBER(Applications!A1989)),Applications!A1989-WEEKDAY(Applications!A1989,3),"")</f>
        <v/>
      </c>
      <c r="G1989" s="26">
        <f>IF(AND(UPPER(TRIM(Applications!I1989))="BOOKMARKED",ISNUMBER(Applications!A1989)),Applications!A1989-WEEKDAY(Applications!A1989,3),"")</f>
        <v/>
      </c>
      <c r="H1989" s="26">
        <f>IF(AND(UPPER(TRIM(Applications!I1989))="NOT APPLIED",ISNUMBER(Applications!A1989)),Applications!A1989-WEEKDAY(Applications!A1989,3),"")</f>
        <v/>
      </c>
      <c r="I1989" s="26">
        <f>IF(AND(UPPER(TRIM(Applications!I1989))="REJECTED",ISNUMBER(Applications!M1989)),Applications!M1989-WEEKDAY(Applications!M1989,3),"")</f>
        <v/>
      </c>
      <c r="J1989" s="26">
        <f>IF(AND(UPPER(TRIM(Applications!I1989))="OFFER",ISNUMBER(Applications!M1989)),Applications!M1989-WEEKDAY(Applications!M1989,3),"")</f>
        <v/>
      </c>
      <c r="K1989" s="26">
        <f>IF(TRIM(Applications!J1989)="","",IFERROR(LOOKUP(2,1/ISNUMBER(SEARCH($R$2:$R$25,Applications!J1989)),$S$2:$S$25),""))</f>
        <v/>
      </c>
      <c r="L1989" s="26">
        <f>IF(K1989="","",IF(COUNTIF(K$2:K1989,K1989)=1,COUNTIF(K$2:K$2000,K1989)+(2001-ROW())/100000,""))</f>
        <v/>
      </c>
      <c r="M1989" s="26">
        <f>IF(TRIM(Applications!D1989)="","",TRIM(LEFT(TRIM(Applications!D1989),FIND(",",TRIM(Applications!D1989)&amp;",")-1)))</f>
        <v/>
      </c>
      <c r="N1989" s="26">
        <f>IF(M1989="","",IF(LEN(TRIM(LEFT(TRIM(MID(TRIM(Applications!D1989),FIND(",",TRIM(Applications!D1989)&amp;",")+1,200)),FIND(",",TRIM(MID(TRIM(Applications!D1989),FIND(",",TRIM(Applications!D1989)&amp;",")+1,200))&amp;",")-1)))=2,UPPER(TRIM(LEFT(TRIM(MID(TRIM(Applications!D1989),FIND(",",TRIM(Applications!D1989)&amp;",")+1,200)),FIND(",",TRIM(MID(TRIM(Applications!D1989),FIND(",",TRIM(Applications!D1989)&amp;",")+1,200))&amp;",")-1))),IFERROR(VLOOKUP(LOWER(TRIM(LEFT(TRIM(MID(TRIM(Applications!D1989),FIND(",",TRIM(Applications!D1989)&amp;",")+1,200)),FIND(",",TRIM(MID(TRIM(Applications!D1989),FIND(",",TRIM(Applications!D1989)&amp;",")+1,200))&amp;",")-1))),$U$2:$V$67,2,FALSE),"")))</f>
        <v/>
      </c>
      <c r="O1989" s="26">
        <f>IF(M1989="","",IF(N1989="",M1989,M1989&amp;", "&amp;N1989))</f>
        <v/>
      </c>
      <c r="P1989" s="26">
        <f>IF(O1989="","",IF(COUNTIF(O$2:O1989,O1989)=1,COUNTIF(O$2:O$2000,O1989)+(2001-ROW())/100000,""))</f>
        <v/>
      </c>
    </row>
    <row r="1990">
      <c r="A1990" s="26">
        <f>IF(AND(ISNUMBER(Applications!A1990),ISNUMBER(Applications!M1990),OR(UPPER(TRIM(Applications!I1990))="INTERVIEWING",UPPER(TRIM(Applications!I1990))="REJECTED",UPPER(TRIM(Applications!I1990))="OFFER")),IF(Applications!M1990&gt;=Applications!A1990,Applications!M1990-Applications!A1990,""),"")</f>
        <v/>
      </c>
      <c r="B1990" s="26">
        <f>IF(AND(D1990=1,ISNUMBER(Applications!A1990)),WEEKDAY(Applications!A1990),"")</f>
        <v/>
      </c>
      <c r="C1990" s="27">
        <f>IF(AND(D1990=1,ISNUMBER(Applications!A1990)),Applications!A1990-WEEKDAY(Applications!A1990,3),"")</f>
        <v/>
      </c>
      <c r="D1990" s="26">
        <f>IF(OR(UPPER(TRIM(Applications!I1990))="APPLIED",UPPER(TRIM(Applications!I1990))="INTERVIEWING",UPPER(TRIM(Applications!I1990))="REJECTED",UPPER(TRIM(Applications!I1990))="OFFER"),1,0)</f>
        <v/>
      </c>
      <c r="E1990" s="26">
        <f>IF(AND(ISNUMBER(Applications!M1990),OR(N(Applications!O1990)&gt;0,UPPER(TRIM(Applications!I1990))="INTERVIEWING",UPPER(TRIM(Applications!I1990))="OFFER")),Applications!M1990-WEEKDAY(Applications!M1990,3),"")</f>
        <v/>
      </c>
      <c r="F1990" s="26">
        <f>IF(AND(UPPER(TRIM(Applications!I1990))="SKIPPED",ISNUMBER(Applications!A1990)),Applications!A1990-WEEKDAY(Applications!A1990,3),"")</f>
        <v/>
      </c>
      <c r="G1990" s="26">
        <f>IF(AND(UPPER(TRIM(Applications!I1990))="BOOKMARKED",ISNUMBER(Applications!A1990)),Applications!A1990-WEEKDAY(Applications!A1990,3),"")</f>
        <v/>
      </c>
      <c r="H1990" s="26">
        <f>IF(AND(UPPER(TRIM(Applications!I1990))="NOT APPLIED",ISNUMBER(Applications!A1990)),Applications!A1990-WEEKDAY(Applications!A1990,3),"")</f>
        <v/>
      </c>
      <c r="I1990" s="26">
        <f>IF(AND(UPPER(TRIM(Applications!I1990))="REJECTED",ISNUMBER(Applications!M1990)),Applications!M1990-WEEKDAY(Applications!M1990,3),"")</f>
        <v/>
      </c>
      <c r="J1990" s="26">
        <f>IF(AND(UPPER(TRIM(Applications!I1990))="OFFER",ISNUMBER(Applications!M1990)),Applications!M1990-WEEKDAY(Applications!M1990,3),"")</f>
        <v/>
      </c>
      <c r="K1990" s="26">
        <f>IF(TRIM(Applications!J1990)="","",IFERROR(LOOKUP(2,1/ISNUMBER(SEARCH($R$2:$R$25,Applications!J1990)),$S$2:$S$25),""))</f>
        <v/>
      </c>
      <c r="L1990" s="26">
        <f>IF(K1990="","",IF(COUNTIF(K$2:K1990,K1990)=1,COUNTIF(K$2:K$2000,K1990)+(2001-ROW())/100000,""))</f>
        <v/>
      </c>
      <c r="M1990" s="26">
        <f>IF(TRIM(Applications!D1990)="","",TRIM(LEFT(TRIM(Applications!D1990),FIND(",",TRIM(Applications!D1990)&amp;",")-1)))</f>
        <v/>
      </c>
      <c r="N1990" s="26">
        <f>IF(M1990="","",IF(LEN(TRIM(LEFT(TRIM(MID(TRIM(Applications!D1990),FIND(",",TRIM(Applications!D1990)&amp;",")+1,200)),FIND(",",TRIM(MID(TRIM(Applications!D1990),FIND(",",TRIM(Applications!D1990)&amp;",")+1,200))&amp;",")-1)))=2,UPPER(TRIM(LEFT(TRIM(MID(TRIM(Applications!D1990),FIND(",",TRIM(Applications!D1990)&amp;",")+1,200)),FIND(",",TRIM(MID(TRIM(Applications!D1990),FIND(",",TRIM(Applications!D1990)&amp;",")+1,200))&amp;",")-1))),IFERROR(VLOOKUP(LOWER(TRIM(LEFT(TRIM(MID(TRIM(Applications!D1990),FIND(",",TRIM(Applications!D1990)&amp;",")+1,200)),FIND(",",TRIM(MID(TRIM(Applications!D1990),FIND(",",TRIM(Applications!D1990)&amp;",")+1,200))&amp;",")-1))),$U$2:$V$67,2,FALSE),"")))</f>
        <v/>
      </c>
      <c r="O1990" s="26">
        <f>IF(M1990="","",IF(N1990="",M1990,M1990&amp;", "&amp;N1990))</f>
        <v/>
      </c>
      <c r="P1990" s="26">
        <f>IF(O1990="","",IF(COUNTIF(O$2:O1990,O1990)=1,COUNTIF(O$2:O$2000,O1990)+(2001-ROW())/100000,""))</f>
        <v/>
      </c>
    </row>
    <row r="1991">
      <c r="A1991" s="26">
        <f>IF(AND(ISNUMBER(Applications!A1991),ISNUMBER(Applications!M1991),OR(UPPER(TRIM(Applications!I1991))="INTERVIEWING",UPPER(TRIM(Applications!I1991))="REJECTED",UPPER(TRIM(Applications!I1991))="OFFER")),IF(Applications!M1991&gt;=Applications!A1991,Applications!M1991-Applications!A1991,""),"")</f>
        <v/>
      </c>
      <c r="B1991" s="26">
        <f>IF(AND(D1991=1,ISNUMBER(Applications!A1991)),WEEKDAY(Applications!A1991),"")</f>
        <v/>
      </c>
      <c r="C1991" s="27">
        <f>IF(AND(D1991=1,ISNUMBER(Applications!A1991)),Applications!A1991-WEEKDAY(Applications!A1991,3),"")</f>
        <v/>
      </c>
      <c r="D1991" s="26">
        <f>IF(OR(UPPER(TRIM(Applications!I1991))="APPLIED",UPPER(TRIM(Applications!I1991))="INTERVIEWING",UPPER(TRIM(Applications!I1991))="REJECTED",UPPER(TRIM(Applications!I1991))="OFFER"),1,0)</f>
        <v/>
      </c>
      <c r="E1991" s="26">
        <f>IF(AND(ISNUMBER(Applications!M1991),OR(N(Applications!O1991)&gt;0,UPPER(TRIM(Applications!I1991))="INTERVIEWING",UPPER(TRIM(Applications!I1991))="OFFER")),Applications!M1991-WEEKDAY(Applications!M1991,3),"")</f>
        <v/>
      </c>
      <c r="F1991" s="26">
        <f>IF(AND(UPPER(TRIM(Applications!I1991))="SKIPPED",ISNUMBER(Applications!A1991)),Applications!A1991-WEEKDAY(Applications!A1991,3),"")</f>
        <v/>
      </c>
      <c r="G1991" s="26">
        <f>IF(AND(UPPER(TRIM(Applications!I1991))="BOOKMARKED",ISNUMBER(Applications!A1991)),Applications!A1991-WEEKDAY(Applications!A1991,3),"")</f>
        <v/>
      </c>
      <c r="H1991" s="26">
        <f>IF(AND(UPPER(TRIM(Applications!I1991))="NOT APPLIED",ISNUMBER(Applications!A1991)),Applications!A1991-WEEKDAY(Applications!A1991,3),"")</f>
        <v/>
      </c>
      <c r="I1991" s="26">
        <f>IF(AND(UPPER(TRIM(Applications!I1991))="REJECTED",ISNUMBER(Applications!M1991)),Applications!M1991-WEEKDAY(Applications!M1991,3),"")</f>
        <v/>
      </c>
      <c r="J1991" s="26">
        <f>IF(AND(UPPER(TRIM(Applications!I1991))="OFFER",ISNUMBER(Applications!M1991)),Applications!M1991-WEEKDAY(Applications!M1991,3),"")</f>
        <v/>
      </c>
      <c r="K1991" s="26">
        <f>IF(TRIM(Applications!J1991)="","",IFERROR(LOOKUP(2,1/ISNUMBER(SEARCH($R$2:$R$25,Applications!J1991)),$S$2:$S$25),""))</f>
        <v/>
      </c>
      <c r="L1991" s="26">
        <f>IF(K1991="","",IF(COUNTIF(K$2:K1991,K1991)=1,COUNTIF(K$2:K$2000,K1991)+(2001-ROW())/100000,""))</f>
        <v/>
      </c>
      <c r="M1991" s="26">
        <f>IF(TRIM(Applications!D1991)="","",TRIM(LEFT(TRIM(Applications!D1991),FIND(",",TRIM(Applications!D1991)&amp;",")-1)))</f>
        <v/>
      </c>
      <c r="N1991" s="26">
        <f>IF(M1991="","",IF(LEN(TRIM(LEFT(TRIM(MID(TRIM(Applications!D1991),FIND(",",TRIM(Applications!D1991)&amp;",")+1,200)),FIND(",",TRIM(MID(TRIM(Applications!D1991),FIND(",",TRIM(Applications!D1991)&amp;",")+1,200))&amp;",")-1)))=2,UPPER(TRIM(LEFT(TRIM(MID(TRIM(Applications!D1991),FIND(",",TRIM(Applications!D1991)&amp;",")+1,200)),FIND(",",TRIM(MID(TRIM(Applications!D1991),FIND(",",TRIM(Applications!D1991)&amp;",")+1,200))&amp;",")-1))),IFERROR(VLOOKUP(LOWER(TRIM(LEFT(TRIM(MID(TRIM(Applications!D1991),FIND(",",TRIM(Applications!D1991)&amp;",")+1,200)),FIND(",",TRIM(MID(TRIM(Applications!D1991),FIND(",",TRIM(Applications!D1991)&amp;",")+1,200))&amp;",")-1))),$U$2:$V$67,2,FALSE),"")))</f>
        <v/>
      </c>
      <c r="O1991" s="26">
        <f>IF(M1991="","",IF(N1991="",M1991,M1991&amp;", "&amp;N1991))</f>
        <v/>
      </c>
      <c r="P1991" s="26">
        <f>IF(O1991="","",IF(COUNTIF(O$2:O1991,O1991)=1,COUNTIF(O$2:O$2000,O1991)+(2001-ROW())/100000,""))</f>
        <v/>
      </c>
    </row>
    <row r="1992">
      <c r="A1992" s="26">
        <f>IF(AND(ISNUMBER(Applications!A1992),ISNUMBER(Applications!M1992),OR(UPPER(TRIM(Applications!I1992))="INTERVIEWING",UPPER(TRIM(Applications!I1992))="REJECTED",UPPER(TRIM(Applications!I1992))="OFFER")),IF(Applications!M1992&gt;=Applications!A1992,Applications!M1992-Applications!A1992,""),"")</f>
        <v/>
      </c>
      <c r="B1992" s="26">
        <f>IF(AND(D1992=1,ISNUMBER(Applications!A1992)),WEEKDAY(Applications!A1992),"")</f>
        <v/>
      </c>
      <c r="C1992" s="27">
        <f>IF(AND(D1992=1,ISNUMBER(Applications!A1992)),Applications!A1992-WEEKDAY(Applications!A1992,3),"")</f>
        <v/>
      </c>
      <c r="D1992" s="26">
        <f>IF(OR(UPPER(TRIM(Applications!I1992))="APPLIED",UPPER(TRIM(Applications!I1992))="INTERVIEWING",UPPER(TRIM(Applications!I1992))="REJECTED",UPPER(TRIM(Applications!I1992))="OFFER"),1,0)</f>
        <v/>
      </c>
      <c r="E1992" s="26">
        <f>IF(AND(ISNUMBER(Applications!M1992),OR(N(Applications!O1992)&gt;0,UPPER(TRIM(Applications!I1992))="INTERVIEWING",UPPER(TRIM(Applications!I1992))="OFFER")),Applications!M1992-WEEKDAY(Applications!M1992,3),"")</f>
        <v/>
      </c>
      <c r="F1992" s="26">
        <f>IF(AND(UPPER(TRIM(Applications!I1992))="SKIPPED",ISNUMBER(Applications!A1992)),Applications!A1992-WEEKDAY(Applications!A1992,3),"")</f>
        <v/>
      </c>
      <c r="G1992" s="26">
        <f>IF(AND(UPPER(TRIM(Applications!I1992))="BOOKMARKED",ISNUMBER(Applications!A1992)),Applications!A1992-WEEKDAY(Applications!A1992,3),"")</f>
        <v/>
      </c>
      <c r="H1992" s="26">
        <f>IF(AND(UPPER(TRIM(Applications!I1992))="NOT APPLIED",ISNUMBER(Applications!A1992)),Applications!A1992-WEEKDAY(Applications!A1992,3),"")</f>
        <v/>
      </c>
      <c r="I1992" s="26">
        <f>IF(AND(UPPER(TRIM(Applications!I1992))="REJECTED",ISNUMBER(Applications!M1992)),Applications!M1992-WEEKDAY(Applications!M1992,3),"")</f>
        <v/>
      </c>
      <c r="J1992" s="26">
        <f>IF(AND(UPPER(TRIM(Applications!I1992))="OFFER",ISNUMBER(Applications!M1992)),Applications!M1992-WEEKDAY(Applications!M1992,3),"")</f>
        <v/>
      </c>
      <c r="K1992" s="26">
        <f>IF(TRIM(Applications!J1992)="","",IFERROR(LOOKUP(2,1/ISNUMBER(SEARCH($R$2:$R$25,Applications!J1992)),$S$2:$S$25),""))</f>
        <v/>
      </c>
      <c r="L1992" s="26">
        <f>IF(K1992="","",IF(COUNTIF(K$2:K1992,K1992)=1,COUNTIF(K$2:K$2000,K1992)+(2001-ROW())/100000,""))</f>
        <v/>
      </c>
      <c r="M1992" s="26">
        <f>IF(TRIM(Applications!D1992)="","",TRIM(LEFT(TRIM(Applications!D1992),FIND(",",TRIM(Applications!D1992)&amp;",")-1)))</f>
        <v/>
      </c>
      <c r="N1992" s="26">
        <f>IF(M1992="","",IF(LEN(TRIM(LEFT(TRIM(MID(TRIM(Applications!D1992),FIND(",",TRIM(Applications!D1992)&amp;",")+1,200)),FIND(",",TRIM(MID(TRIM(Applications!D1992),FIND(",",TRIM(Applications!D1992)&amp;",")+1,200))&amp;",")-1)))=2,UPPER(TRIM(LEFT(TRIM(MID(TRIM(Applications!D1992),FIND(",",TRIM(Applications!D1992)&amp;",")+1,200)),FIND(",",TRIM(MID(TRIM(Applications!D1992),FIND(",",TRIM(Applications!D1992)&amp;",")+1,200))&amp;",")-1))),IFERROR(VLOOKUP(LOWER(TRIM(LEFT(TRIM(MID(TRIM(Applications!D1992),FIND(",",TRIM(Applications!D1992)&amp;",")+1,200)),FIND(",",TRIM(MID(TRIM(Applications!D1992),FIND(",",TRIM(Applications!D1992)&amp;",")+1,200))&amp;",")-1))),$U$2:$V$67,2,FALSE),"")))</f>
        <v/>
      </c>
      <c r="O1992" s="26">
        <f>IF(M1992="","",IF(N1992="",M1992,M1992&amp;", "&amp;N1992))</f>
        <v/>
      </c>
      <c r="P1992" s="26">
        <f>IF(O1992="","",IF(COUNTIF(O$2:O1992,O1992)=1,COUNTIF(O$2:O$2000,O1992)+(2001-ROW())/100000,""))</f>
        <v/>
      </c>
    </row>
    <row r="1993">
      <c r="A1993" s="26">
        <f>IF(AND(ISNUMBER(Applications!A1993),ISNUMBER(Applications!M1993),OR(UPPER(TRIM(Applications!I1993))="INTERVIEWING",UPPER(TRIM(Applications!I1993))="REJECTED",UPPER(TRIM(Applications!I1993))="OFFER")),IF(Applications!M1993&gt;=Applications!A1993,Applications!M1993-Applications!A1993,""),"")</f>
        <v/>
      </c>
      <c r="B1993" s="26">
        <f>IF(AND(D1993=1,ISNUMBER(Applications!A1993)),WEEKDAY(Applications!A1993),"")</f>
        <v/>
      </c>
      <c r="C1993" s="27">
        <f>IF(AND(D1993=1,ISNUMBER(Applications!A1993)),Applications!A1993-WEEKDAY(Applications!A1993,3),"")</f>
        <v/>
      </c>
      <c r="D1993" s="26">
        <f>IF(OR(UPPER(TRIM(Applications!I1993))="APPLIED",UPPER(TRIM(Applications!I1993))="INTERVIEWING",UPPER(TRIM(Applications!I1993))="REJECTED",UPPER(TRIM(Applications!I1993))="OFFER"),1,0)</f>
        <v/>
      </c>
      <c r="E1993" s="26">
        <f>IF(AND(ISNUMBER(Applications!M1993),OR(N(Applications!O1993)&gt;0,UPPER(TRIM(Applications!I1993))="INTERVIEWING",UPPER(TRIM(Applications!I1993))="OFFER")),Applications!M1993-WEEKDAY(Applications!M1993,3),"")</f>
        <v/>
      </c>
      <c r="F1993" s="26">
        <f>IF(AND(UPPER(TRIM(Applications!I1993))="SKIPPED",ISNUMBER(Applications!A1993)),Applications!A1993-WEEKDAY(Applications!A1993,3),"")</f>
        <v/>
      </c>
      <c r="G1993" s="26">
        <f>IF(AND(UPPER(TRIM(Applications!I1993))="BOOKMARKED",ISNUMBER(Applications!A1993)),Applications!A1993-WEEKDAY(Applications!A1993,3),"")</f>
        <v/>
      </c>
      <c r="H1993" s="26">
        <f>IF(AND(UPPER(TRIM(Applications!I1993))="NOT APPLIED",ISNUMBER(Applications!A1993)),Applications!A1993-WEEKDAY(Applications!A1993,3),"")</f>
        <v/>
      </c>
      <c r="I1993" s="26">
        <f>IF(AND(UPPER(TRIM(Applications!I1993))="REJECTED",ISNUMBER(Applications!M1993)),Applications!M1993-WEEKDAY(Applications!M1993,3),"")</f>
        <v/>
      </c>
      <c r="J1993" s="26">
        <f>IF(AND(UPPER(TRIM(Applications!I1993))="OFFER",ISNUMBER(Applications!M1993)),Applications!M1993-WEEKDAY(Applications!M1993,3),"")</f>
        <v/>
      </c>
      <c r="K1993" s="26">
        <f>IF(TRIM(Applications!J1993)="","",IFERROR(LOOKUP(2,1/ISNUMBER(SEARCH($R$2:$R$25,Applications!J1993)),$S$2:$S$25),""))</f>
        <v/>
      </c>
      <c r="L1993" s="26">
        <f>IF(K1993="","",IF(COUNTIF(K$2:K1993,K1993)=1,COUNTIF(K$2:K$2000,K1993)+(2001-ROW())/100000,""))</f>
        <v/>
      </c>
      <c r="M1993" s="26">
        <f>IF(TRIM(Applications!D1993)="","",TRIM(LEFT(TRIM(Applications!D1993),FIND(",",TRIM(Applications!D1993)&amp;",")-1)))</f>
        <v/>
      </c>
      <c r="N1993" s="26">
        <f>IF(M1993="","",IF(LEN(TRIM(LEFT(TRIM(MID(TRIM(Applications!D1993),FIND(",",TRIM(Applications!D1993)&amp;",")+1,200)),FIND(",",TRIM(MID(TRIM(Applications!D1993),FIND(",",TRIM(Applications!D1993)&amp;",")+1,200))&amp;",")-1)))=2,UPPER(TRIM(LEFT(TRIM(MID(TRIM(Applications!D1993),FIND(",",TRIM(Applications!D1993)&amp;",")+1,200)),FIND(",",TRIM(MID(TRIM(Applications!D1993),FIND(",",TRIM(Applications!D1993)&amp;",")+1,200))&amp;",")-1))),IFERROR(VLOOKUP(LOWER(TRIM(LEFT(TRIM(MID(TRIM(Applications!D1993),FIND(",",TRIM(Applications!D1993)&amp;",")+1,200)),FIND(",",TRIM(MID(TRIM(Applications!D1993),FIND(",",TRIM(Applications!D1993)&amp;",")+1,200))&amp;",")-1))),$U$2:$V$67,2,FALSE),"")))</f>
        <v/>
      </c>
      <c r="O1993" s="26">
        <f>IF(M1993="","",IF(N1993="",M1993,M1993&amp;", "&amp;N1993))</f>
        <v/>
      </c>
      <c r="P1993" s="26">
        <f>IF(O1993="","",IF(COUNTIF(O$2:O1993,O1993)=1,COUNTIF(O$2:O$2000,O1993)+(2001-ROW())/100000,""))</f>
        <v/>
      </c>
    </row>
    <row r="1994">
      <c r="A1994" s="26">
        <f>IF(AND(ISNUMBER(Applications!A1994),ISNUMBER(Applications!M1994),OR(UPPER(TRIM(Applications!I1994))="INTERVIEWING",UPPER(TRIM(Applications!I1994))="REJECTED",UPPER(TRIM(Applications!I1994))="OFFER")),IF(Applications!M1994&gt;=Applications!A1994,Applications!M1994-Applications!A1994,""),"")</f>
        <v/>
      </c>
      <c r="B1994" s="26">
        <f>IF(AND(D1994=1,ISNUMBER(Applications!A1994)),WEEKDAY(Applications!A1994),"")</f>
        <v/>
      </c>
      <c r="C1994" s="27">
        <f>IF(AND(D1994=1,ISNUMBER(Applications!A1994)),Applications!A1994-WEEKDAY(Applications!A1994,3),"")</f>
        <v/>
      </c>
      <c r="D1994" s="26">
        <f>IF(OR(UPPER(TRIM(Applications!I1994))="APPLIED",UPPER(TRIM(Applications!I1994))="INTERVIEWING",UPPER(TRIM(Applications!I1994))="REJECTED",UPPER(TRIM(Applications!I1994))="OFFER"),1,0)</f>
        <v/>
      </c>
      <c r="E1994" s="26">
        <f>IF(AND(ISNUMBER(Applications!M1994),OR(N(Applications!O1994)&gt;0,UPPER(TRIM(Applications!I1994))="INTERVIEWING",UPPER(TRIM(Applications!I1994))="OFFER")),Applications!M1994-WEEKDAY(Applications!M1994,3),"")</f>
        <v/>
      </c>
      <c r="F1994" s="26">
        <f>IF(AND(UPPER(TRIM(Applications!I1994))="SKIPPED",ISNUMBER(Applications!A1994)),Applications!A1994-WEEKDAY(Applications!A1994,3),"")</f>
        <v/>
      </c>
      <c r="G1994" s="26">
        <f>IF(AND(UPPER(TRIM(Applications!I1994))="BOOKMARKED",ISNUMBER(Applications!A1994)),Applications!A1994-WEEKDAY(Applications!A1994,3),"")</f>
        <v/>
      </c>
      <c r="H1994" s="26">
        <f>IF(AND(UPPER(TRIM(Applications!I1994))="NOT APPLIED",ISNUMBER(Applications!A1994)),Applications!A1994-WEEKDAY(Applications!A1994,3),"")</f>
        <v/>
      </c>
      <c r="I1994" s="26">
        <f>IF(AND(UPPER(TRIM(Applications!I1994))="REJECTED",ISNUMBER(Applications!M1994)),Applications!M1994-WEEKDAY(Applications!M1994,3),"")</f>
        <v/>
      </c>
      <c r="J1994" s="26">
        <f>IF(AND(UPPER(TRIM(Applications!I1994))="OFFER",ISNUMBER(Applications!M1994)),Applications!M1994-WEEKDAY(Applications!M1994,3),"")</f>
        <v/>
      </c>
      <c r="K1994" s="26">
        <f>IF(TRIM(Applications!J1994)="","",IFERROR(LOOKUP(2,1/ISNUMBER(SEARCH($R$2:$R$25,Applications!J1994)),$S$2:$S$25),""))</f>
        <v/>
      </c>
      <c r="L1994" s="26">
        <f>IF(K1994="","",IF(COUNTIF(K$2:K1994,K1994)=1,COUNTIF(K$2:K$2000,K1994)+(2001-ROW())/100000,""))</f>
        <v/>
      </c>
      <c r="M1994" s="26">
        <f>IF(TRIM(Applications!D1994)="","",TRIM(LEFT(TRIM(Applications!D1994),FIND(",",TRIM(Applications!D1994)&amp;",")-1)))</f>
        <v/>
      </c>
      <c r="N1994" s="26">
        <f>IF(M1994="","",IF(LEN(TRIM(LEFT(TRIM(MID(TRIM(Applications!D1994),FIND(",",TRIM(Applications!D1994)&amp;",")+1,200)),FIND(",",TRIM(MID(TRIM(Applications!D1994),FIND(",",TRIM(Applications!D1994)&amp;",")+1,200))&amp;",")-1)))=2,UPPER(TRIM(LEFT(TRIM(MID(TRIM(Applications!D1994),FIND(",",TRIM(Applications!D1994)&amp;",")+1,200)),FIND(",",TRIM(MID(TRIM(Applications!D1994),FIND(",",TRIM(Applications!D1994)&amp;",")+1,200))&amp;",")-1))),IFERROR(VLOOKUP(LOWER(TRIM(LEFT(TRIM(MID(TRIM(Applications!D1994),FIND(",",TRIM(Applications!D1994)&amp;",")+1,200)),FIND(",",TRIM(MID(TRIM(Applications!D1994),FIND(",",TRIM(Applications!D1994)&amp;",")+1,200))&amp;",")-1))),$U$2:$V$67,2,FALSE),"")))</f>
        <v/>
      </c>
      <c r="O1994" s="26">
        <f>IF(M1994="","",IF(N1994="",M1994,M1994&amp;", "&amp;N1994))</f>
        <v/>
      </c>
      <c r="P1994" s="26">
        <f>IF(O1994="","",IF(COUNTIF(O$2:O1994,O1994)=1,COUNTIF(O$2:O$2000,O1994)+(2001-ROW())/100000,""))</f>
        <v/>
      </c>
    </row>
    <row r="1995">
      <c r="A1995" s="26">
        <f>IF(AND(ISNUMBER(Applications!A1995),ISNUMBER(Applications!M1995),OR(UPPER(TRIM(Applications!I1995))="INTERVIEWING",UPPER(TRIM(Applications!I1995))="REJECTED",UPPER(TRIM(Applications!I1995))="OFFER")),IF(Applications!M1995&gt;=Applications!A1995,Applications!M1995-Applications!A1995,""),"")</f>
        <v/>
      </c>
      <c r="B1995" s="26">
        <f>IF(AND(D1995=1,ISNUMBER(Applications!A1995)),WEEKDAY(Applications!A1995),"")</f>
        <v/>
      </c>
      <c r="C1995" s="27">
        <f>IF(AND(D1995=1,ISNUMBER(Applications!A1995)),Applications!A1995-WEEKDAY(Applications!A1995,3),"")</f>
        <v/>
      </c>
      <c r="D1995" s="26">
        <f>IF(OR(UPPER(TRIM(Applications!I1995))="APPLIED",UPPER(TRIM(Applications!I1995))="INTERVIEWING",UPPER(TRIM(Applications!I1995))="REJECTED",UPPER(TRIM(Applications!I1995))="OFFER"),1,0)</f>
        <v/>
      </c>
      <c r="E1995" s="26">
        <f>IF(AND(ISNUMBER(Applications!M1995),OR(N(Applications!O1995)&gt;0,UPPER(TRIM(Applications!I1995))="INTERVIEWING",UPPER(TRIM(Applications!I1995))="OFFER")),Applications!M1995-WEEKDAY(Applications!M1995,3),"")</f>
        <v/>
      </c>
      <c r="F1995" s="26">
        <f>IF(AND(UPPER(TRIM(Applications!I1995))="SKIPPED",ISNUMBER(Applications!A1995)),Applications!A1995-WEEKDAY(Applications!A1995,3),"")</f>
        <v/>
      </c>
      <c r="G1995" s="26">
        <f>IF(AND(UPPER(TRIM(Applications!I1995))="BOOKMARKED",ISNUMBER(Applications!A1995)),Applications!A1995-WEEKDAY(Applications!A1995,3),"")</f>
        <v/>
      </c>
      <c r="H1995" s="26">
        <f>IF(AND(UPPER(TRIM(Applications!I1995))="NOT APPLIED",ISNUMBER(Applications!A1995)),Applications!A1995-WEEKDAY(Applications!A1995,3),"")</f>
        <v/>
      </c>
      <c r="I1995" s="26">
        <f>IF(AND(UPPER(TRIM(Applications!I1995))="REJECTED",ISNUMBER(Applications!M1995)),Applications!M1995-WEEKDAY(Applications!M1995,3),"")</f>
        <v/>
      </c>
      <c r="J1995" s="26">
        <f>IF(AND(UPPER(TRIM(Applications!I1995))="OFFER",ISNUMBER(Applications!M1995)),Applications!M1995-WEEKDAY(Applications!M1995,3),"")</f>
        <v/>
      </c>
      <c r="K1995" s="26">
        <f>IF(TRIM(Applications!J1995)="","",IFERROR(LOOKUP(2,1/ISNUMBER(SEARCH($R$2:$R$25,Applications!J1995)),$S$2:$S$25),""))</f>
        <v/>
      </c>
      <c r="L1995" s="26">
        <f>IF(K1995="","",IF(COUNTIF(K$2:K1995,K1995)=1,COUNTIF(K$2:K$2000,K1995)+(2001-ROW())/100000,""))</f>
        <v/>
      </c>
      <c r="M1995" s="26">
        <f>IF(TRIM(Applications!D1995)="","",TRIM(LEFT(TRIM(Applications!D1995),FIND(",",TRIM(Applications!D1995)&amp;",")-1)))</f>
        <v/>
      </c>
      <c r="N1995" s="26">
        <f>IF(M1995="","",IF(LEN(TRIM(LEFT(TRIM(MID(TRIM(Applications!D1995),FIND(",",TRIM(Applications!D1995)&amp;",")+1,200)),FIND(",",TRIM(MID(TRIM(Applications!D1995),FIND(",",TRIM(Applications!D1995)&amp;",")+1,200))&amp;",")-1)))=2,UPPER(TRIM(LEFT(TRIM(MID(TRIM(Applications!D1995),FIND(",",TRIM(Applications!D1995)&amp;",")+1,200)),FIND(",",TRIM(MID(TRIM(Applications!D1995),FIND(",",TRIM(Applications!D1995)&amp;",")+1,200))&amp;",")-1))),IFERROR(VLOOKUP(LOWER(TRIM(LEFT(TRIM(MID(TRIM(Applications!D1995),FIND(",",TRIM(Applications!D1995)&amp;",")+1,200)),FIND(",",TRIM(MID(TRIM(Applications!D1995),FIND(",",TRIM(Applications!D1995)&amp;",")+1,200))&amp;",")-1))),$U$2:$V$67,2,FALSE),"")))</f>
        <v/>
      </c>
      <c r="O1995" s="26">
        <f>IF(M1995="","",IF(N1995="",M1995,M1995&amp;", "&amp;N1995))</f>
        <v/>
      </c>
      <c r="P1995" s="26">
        <f>IF(O1995="","",IF(COUNTIF(O$2:O1995,O1995)=1,COUNTIF(O$2:O$2000,O1995)+(2001-ROW())/100000,""))</f>
        <v/>
      </c>
    </row>
    <row r="1996">
      <c r="A1996" s="26">
        <f>IF(AND(ISNUMBER(Applications!A1996),ISNUMBER(Applications!M1996),OR(UPPER(TRIM(Applications!I1996))="INTERVIEWING",UPPER(TRIM(Applications!I1996))="REJECTED",UPPER(TRIM(Applications!I1996))="OFFER")),IF(Applications!M1996&gt;=Applications!A1996,Applications!M1996-Applications!A1996,""),"")</f>
        <v/>
      </c>
      <c r="B1996" s="26">
        <f>IF(AND(D1996=1,ISNUMBER(Applications!A1996)),WEEKDAY(Applications!A1996),"")</f>
        <v/>
      </c>
      <c r="C1996" s="27">
        <f>IF(AND(D1996=1,ISNUMBER(Applications!A1996)),Applications!A1996-WEEKDAY(Applications!A1996,3),"")</f>
        <v/>
      </c>
      <c r="D1996" s="26">
        <f>IF(OR(UPPER(TRIM(Applications!I1996))="APPLIED",UPPER(TRIM(Applications!I1996))="INTERVIEWING",UPPER(TRIM(Applications!I1996))="REJECTED",UPPER(TRIM(Applications!I1996))="OFFER"),1,0)</f>
        <v/>
      </c>
      <c r="E1996" s="26">
        <f>IF(AND(ISNUMBER(Applications!M1996),OR(N(Applications!O1996)&gt;0,UPPER(TRIM(Applications!I1996))="INTERVIEWING",UPPER(TRIM(Applications!I1996))="OFFER")),Applications!M1996-WEEKDAY(Applications!M1996,3),"")</f>
        <v/>
      </c>
      <c r="F1996" s="26">
        <f>IF(AND(UPPER(TRIM(Applications!I1996))="SKIPPED",ISNUMBER(Applications!A1996)),Applications!A1996-WEEKDAY(Applications!A1996,3),"")</f>
        <v/>
      </c>
      <c r="G1996" s="26">
        <f>IF(AND(UPPER(TRIM(Applications!I1996))="BOOKMARKED",ISNUMBER(Applications!A1996)),Applications!A1996-WEEKDAY(Applications!A1996,3),"")</f>
        <v/>
      </c>
      <c r="H1996" s="26">
        <f>IF(AND(UPPER(TRIM(Applications!I1996))="NOT APPLIED",ISNUMBER(Applications!A1996)),Applications!A1996-WEEKDAY(Applications!A1996,3),"")</f>
        <v/>
      </c>
      <c r="I1996" s="26">
        <f>IF(AND(UPPER(TRIM(Applications!I1996))="REJECTED",ISNUMBER(Applications!M1996)),Applications!M1996-WEEKDAY(Applications!M1996,3),"")</f>
        <v/>
      </c>
      <c r="J1996" s="26">
        <f>IF(AND(UPPER(TRIM(Applications!I1996))="OFFER",ISNUMBER(Applications!M1996)),Applications!M1996-WEEKDAY(Applications!M1996,3),"")</f>
        <v/>
      </c>
      <c r="K1996" s="26">
        <f>IF(TRIM(Applications!J1996)="","",IFERROR(LOOKUP(2,1/ISNUMBER(SEARCH($R$2:$R$25,Applications!J1996)),$S$2:$S$25),""))</f>
        <v/>
      </c>
      <c r="L1996" s="26">
        <f>IF(K1996="","",IF(COUNTIF(K$2:K1996,K1996)=1,COUNTIF(K$2:K$2000,K1996)+(2001-ROW())/100000,""))</f>
        <v/>
      </c>
      <c r="M1996" s="26">
        <f>IF(TRIM(Applications!D1996)="","",TRIM(LEFT(TRIM(Applications!D1996),FIND(",",TRIM(Applications!D1996)&amp;",")-1)))</f>
        <v/>
      </c>
      <c r="N1996" s="26">
        <f>IF(M1996="","",IF(LEN(TRIM(LEFT(TRIM(MID(TRIM(Applications!D1996),FIND(",",TRIM(Applications!D1996)&amp;",")+1,200)),FIND(",",TRIM(MID(TRIM(Applications!D1996),FIND(",",TRIM(Applications!D1996)&amp;",")+1,200))&amp;",")-1)))=2,UPPER(TRIM(LEFT(TRIM(MID(TRIM(Applications!D1996),FIND(",",TRIM(Applications!D1996)&amp;",")+1,200)),FIND(",",TRIM(MID(TRIM(Applications!D1996),FIND(",",TRIM(Applications!D1996)&amp;",")+1,200))&amp;",")-1))),IFERROR(VLOOKUP(LOWER(TRIM(LEFT(TRIM(MID(TRIM(Applications!D1996),FIND(",",TRIM(Applications!D1996)&amp;",")+1,200)),FIND(",",TRIM(MID(TRIM(Applications!D1996),FIND(",",TRIM(Applications!D1996)&amp;",")+1,200))&amp;",")-1))),$U$2:$V$67,2,FALSE),"")))</f>
        <v/>
      </c>
      <c r="O1996" s="26">
        <f>IF(M1996="","",IF(N1996="",M1996,M1996&amp;", "&amp;N1996))</f>
        <v/>
      </c>
      <c r="P1996" s="26">
        <f>IF(O1996="","",IF(COUNTIF(O$2:O1996,O1996)=1,COUNTIF(O$2:O$2000,O1996)+(2001-ROW())/100000,""))</f>
        <v/>
      </c>
    </row>
    <row r="1997">
      <c r="A1997" s="26">
        <f>IF(AND(ISNUMBER(Applications!A1997),ISNUMBER(Applications!M1997),OR(UPPER(TRIM(Applications!I1997))="INTERVIEWING",UPPER(TRIM(Applications!I1997))="REJECTED",UPPER(TRIM(Applications!I1997))="OFFER")),IF(Applications!M1997&gt;=Applications!A1997,Applications!M1997-Applications!A1997,""),"")</f>
        <v/>
      </c>
      <c r="B1997" s="26">
        <f>IF(AND(D1997=1,ISNUMBER(Applications!A1997)),WEEKDAY(Applications!A1997),"")</f>
        <v/>
      </c>
      <c r="C1997" s="27">
        <f>IF(AND(D1997=1,ISNUMBER(Applications!A1997)),Applications!A1997-WEEKDAY(Applications!A1997,3),"")</f>
        <v/>
      </c>
      <c r="D1997" s="26">
        <f>IF(OR(UPPER(TRIM(Applications!I1997))="APPLIED",UPPER(TRIM(Applications!I1997))="INTERVIEWING",UPPER(TRIM(Applications!I1997))="REJECTED",UPPER(TRIM(Applications!I1997))="OFFER"),1,0)</f>
        <v/>
      </c>
      <c r="E1997" s="26">
        <f>IF(AND(ISNUMBER(Applications!M1997),OR(N(Applications!O1997)&gt;0,UPPER(TRIM(Applications!I1997))="INTERVIEWING",UPPER(TRIM(Applications!I1997))="OFFER")),Applications!M1997-WEEKDAY(Applications!M1997,3),"")</f>
        <v/>
      </c>
      <c r="F1997" s="26">
        <f>IF(AND(UPPER(TRIM(Applications!I1997))="SKIPPED",ISNUMBER(Applications!A1997)),Applications!A1997-WEEKDAY(Applications!A1997,3),"")</f>
        <v/>
      </c>
      <c r="G1997" s="26">
        <f>IF(AND(UPPER(TRIM(Applications!I1997))="BOOKMARKED",ISNUMBER(Applications!A1997)),Applications!A1997-WEEKDAY(Applications!A1997,3),"")</f>
        <v/>
      </c>
      <c r="H1997" s="26">
        <f>IF(AND(UPPER(TRIM(Applications!I1997))="NOT APPLIED",ISNUMBER(Applications!A1997)),Applications!A1997-WEEKDAY(Applications!A1997,3),"")</f>
        <v/>
      </c>
      <c r="I1997" s="26">
        <f>IF(AND(UPPER(TRIM(Applications!I1997))="REJECTED",ISNUMBER(Applications!M1997)),Applications!M1997-WEEKDAY(Applications!M1997,3),"")</f>
        <v/>
      </c>
      <c r="J1997" s="26">
        <f>IF(AND(UPPER(TRIM(Applications!I1997))="OFFER",ISNUMBER(Applications!M1997)),Applications!M1997-WEEKDAY(Applications!M1997,3),"")</f>
        <v/>
      </c>
      <c r="K1997" s="26">
        <f>IF(TRIM(Applications!J1997)="","",IFERROR(LOOKUP(2,1/ISNUMBER(SEARCH($R$2:$R$25,Applications!J1997)),$S$2:$S$25),""))</f>
        <v/>
      </c>
      <c r="L1997" s="26">
        <f>IF(K1997="","",IF(COUNTIF(K$2:K1997,K1997)=1,COUNTIF(K$2:K$2000,K1997)+(2001-ROW())/100000,""))</f>
        <v/>
      </c>
      <c r="M1997" s="26">
        <f>IF(TRIM(Applications!D1997)="","",TRIM(LEFT(TRIM(Applications!D1997),FIND(",",TRIM(Applications!D1997)&amp;",")-1)))</f>
        <v/>
      </c>
      <c r="N1997" s="26">
        <f>IF(M1997="","",IF(LEN(TRIM(LEFT(TRIM(MID(TRIM(Applications!D1997),FIND(",",TRIM(Applications!D1997)&amp;",")+1,200)),FIND(",",TRIM(MID(TRIM(Applications!D1997),FIND(",",TRIM(Applications!D1997)&amp;",")+1,200))&amp;",")-1)))=2,UPPER(TRIM(LEFT(TRIM(MID(TRIM(Applications!D1997),FIND(",",TRIM(Applications!D1997)&amp;",")+1,200)),FIND(",",TRIM(MID(TRIM(Applications!D1997),FIND(",",TRIM(Applications!D1997)&amp;",")+1,200))&amp;",")-1))),IFERROR(VLOOKUP(LOWER(TRIM(LEFT(TRIM(MID(TRIM(Applications!D1997),FIND(",",TRIM(Applications!D1997)&amp;",")+1,200)),FIND(",",TRIM(MID(TRIM(Applications!D1997),FIND(",",TRIM(Applications!D1997)&amp;",")+1,200))&amp;",")-1))),$U$2:$V$67,2,FALSE),"")))</f>
        <v/>
      </c>
      <c r="O1997" s="26">
        <f>IF(M1997="","",IF(N1997="",M1997,M1997&amp;", "&amp;N1997))</f>
        <v/>
      </c>
      <c r="P1997" s="26">
        <f>IF(O1997="","",IF(COUNTIF(O$2:O1997,O1997)=1,COUNTIF(O$2:O$2000,O1997)+(2001-ROW())/100000,""))</f>
        <v/>
      </c>
    </row>
    <row r="1998">
      <c r="A1998" s="26">
        <f>IF(AND(ISNUMBER(Applications!A1998),ISNUMBER(Applications!M1998),OR(UPPER(TRIM(Applications!I1998))="INTERVIEWING",UPPER(TRIM(Applications!I1998))="REJECTED",UPPER(TRIM(Applications!I1998))="OFFER")),IF(Applications!M1998&gt;=Applications!A1998,Applications!M1998-Applications!A1998,""),"")</f>
        <v/>
      </c>
      <c r="B1998" s="26">
        <f>IF(AND(D1998=1,ISNUMBER(Applications!A1998)),WEEKDAY(Applications!A1998),"")</f>
        <v/>
      </c>
      <c r="C1998" s="27">
        <f>IF(AND(D1998=1,ISNUMBER(Applications!A1998)),Applications!A1998-WEEKDAY(Applications!A1998,3),"")</f>
        <v/>
      </c>
      <c r="D1998" s="26">
        <f>IF(OR(UPPER(TRIM(Applications!I1998))="APPLIED",UPPER(TRIM(Applications!I1998))="INTERVIEWING",UPPER(TRIM(Applications!I1998))="REJECTED",UPPER(TRIM(Applications!I1998))="OFFER"),1,0)</f>
        <v/>
      </c>
      <c r="E1998" s="26">
        <f>IF(AND(ISNUMBER(Applications!M1998),OR(N(Applications!O1998)&gt;0,UPPER(TRIM(Applications!I1998))="INTERVIEWING",UPPER(TRIM(Applications!I1998))="OFFER")),Applications!M1998-WEEKDAY(Applications!M1998,3),"")</f>
        <v/>
      </c>
      <c r="F1998" s="26">
        <f>IF(AND(UPPER(TRIM(Applications!I1998))="SKIPPED",ISNUMBER(Applications!A1998)),Applications!A1998-WEEKDAY(Applications!A1998,3),"")</f>
        <v/>
      </c>
      <c r="G1998" s="26">
        <f>IF(AND(UPPER(TRIM(Applications!I1998))="BOOKMARKED",ISNUMBER(Applications!A1998)),Applications!A1998-WEEKDAY(Applications!A1998,3),"")</f>
        <v/>
      </c>
      <c r="H1998" s="26">
        <f>IF(AND(UPPER(TRIM(Applications!I1998))="NOT APPLIED",ISNUMBER(Applications!A1998)),Applications!A1998-WEEKDAY(Applications!A1998,3),"")</f>
        <v/>
      </c>
      <c r="I1998" s="26">
        <f>IF(AND(UPPER(TRIM(Applications!I1998))="REJECTED",ISNUMBER(Applications!M1998)),Applications!M1998-WEEKDAY(Applications!M1998,3),"")</f>
        <v/>
      </c>
      <c r="J1998" s="26">
        <f>IF(AND(UPPER(TRIM(Applications!I1998))="OFFER",ISNUMBER(Applications!M1998)),Applications!M1998-WEEKDAY(Applications!M1998,3),"")</f>
        <v/>
      </c>
      <c r="K1998" s="26">
        <f>IF(TRIM(Applications!J1998)="","",IFERROR(LOOKUP(2,1/ISNUMBER(SEARCH($R$2:$R$25,Applications!J1998)),$S$2:$S$25),""))</f>
        <v/>
      </c>
      <c r="L1998" s="26">
        <f>IF(K1998="","",IF(COUNTIF(K$2:K1998,K1998)=1,COUNTIF(K$2:K$2000,K1998)+(2001-ROW())/100000,""))</f>
        <v/>
      </c>
      <c r="M1998" s="26">
        <f>IF(TRIM(Applications!D1998)="","",TRIM(LEFT(TRIM(Applications!D1998),FIND(",",TRIM(Applications!D1998)&amp;",")-1)))</f>
        <v/>
      </c>
      <c r="N1998" s="26">
        <f>IF(M1998="","",IF(LEN(TRIM(LEFT(TRIM(MID(TRIM(Applications!D1998),FIND(",",TRIM(Applications!D1998)&amp;",")+1,200)),FIND(",",TRIM(MID(TRIM(Applications!D1998),FIND(",",TRIM(Applications!D1998)&amp;",")+1,200))&amp;",")-1)))=2,UPPER(TRIM(LEFT(TRIM(MID(TRIM(Applications!D1998),FIND(",",TRIM(Applications!D1998)&amp;",")+1,200)),FIND(",",TRIM(MID(TRIM(Applications!D1998),FIND(",",TRIM(Applications!D1998)&amp;",")+1,200))&amp;",")-1))),IFERROR(VLOOKUP(LOWER(TRIM(LEFT(TRIM(MID(TRIM(Applications!D1998),FIND(",",TRIM(Applications!D1998)&amp;",")+1,200)),FIND(",",TRIM(MID(TRIM(Applications!D1998),FIND(",",TRIM(Applications!D1998)&amp;",")+1,200))&amp;",")-1))),$U$2:$V$67,2,FALSE),"")))</f>
        <v/>
      </c>
      <c r="O1998" s="26">
        <f>IF(M1998="","",IF(N1998="",M1998,M1998&amp;", "&amp;N1998))</f>
        <v/>
      </c>
      <c r="P1998" s="26">
        <f>IF(O1998="","",IF(COUNTIF(O$2:O1998,O1998)=1,COUNTIF(O$2:O$2000,O1998)+(2001-ROW())/100000,""))</f>
        <v/>
      </c>
    </row>
    <row r="1999">
      <c r="A1999" s="26">
        <f>IF(AND(ISNUMBER(Applications!A1999),ISNUMBER(Applications!M1999),OR(UPPER(TRIM(Applications!I1999))="INTERVIEWING",UPPER(TRIM(Applications!I1999))="REJECTED",UPPER(TRIM(Applications!I1999))="OFFER")),IF(Applications!M1999&gt;=Applications!A1999,Applications!M1999-Applications!A1999,""),"")</f>
        <v/>
      </c>
      <c r="B1999" s="26">
        <f>IF(AND(D1999=1,ISNUMBER(Applications!A1999)),WEEKDAY(Applications!A1999),"")</f>
        <v/>
      </c>
      <c r="C1999" s="27">
        <f>IF(AND(D1999=1,ISNUMBER(Applications!A1999)),Applications!A1999-WEEKDAY(Applications!A1999,3),"")</f>
        <v/>
      </c>
      <c r="D1999" s="26">
        <f>IF(OR(UPPER(TRIM(Applications!I1999))="APPLIED",UPPER(TRIM(Applications!I1999))="INTERVIEWING",UPPER(TRIM(Applications!I1999))="REJECTED",UPPER(TRIM(Applications!I1999))="OFFER"),1,0)</f>
        <v/>
      </c>
      <c r="E1999" s="26">
        <f>IF(AND(ISNUMBER(Applications!M1999),OR(N(Applications!O1999)&gt;0,UPPER(TRIM(Applications!I1999))="INTERVIEWING",UPPER(TRIM(Applications!I1999))="OFFER")),Applications!M1999-WEEKDAY(Applications!M1999,3),"")</f>
        <v/>
      </c>
      <c r="F1999" s="26">
        <f>IF(AND(UPPER(TRIM(Applications!I1999))="SKIPPED",ISNUMBER(Applications!A1999)),Applications!A1999-WEEKDAY(Applications!A1999,3),"")</f>
        <v/>
      </c>
      <c r="G1999" s="26">
        <f>IF(AND(UPPER(TRIM(Applications!I1999))="BOOKMARKED",ISNUMBER(Applications!A1999)),Applications!A1999-WEEKDAY(Applications!A1999,3),"")</f>
        <v/>
      </c>
      <c r="H1999" s="26">
        <f>IF(AND(UPPER(TRIM(Applications!I1999))="NOT APPLIED",ISNUMBER(Applications!A1999)),Applications!A1999-WEEKDAY(Applications!A1999,3),"")</f>
        <v/>
      </c>
      <c r="I1999" s="26">
        <f>IF(AND(UPPER(TRIM(Applications!I1999))="REJECTED",ISNUMBER(Applications!M1999)),Applications!M1999-WEEKDAY(Applications!M1999,3),"")</f>
        <v/>
      </c>
      <c r="J1999" s="26">
        <f>IF(AND(UPPER(TRIM(Applications!I1999))="OFFER",ISNUMBER(Applications!M1999)),Applications!M1999-WEEKDAY(Applications!M1999,3),"")</f>
        <v/>
      </c>
      <c r="K1999" s="26">
        <f>IF(TRIM(Applications!J1999)="","",IFERROR(LOOKUP(2,1/ISNUMBER(SEARCH($R$2:$R$25,Applications!J1999)),$S$2:$S$25),""))</f>
        <v/>
      </c>
      <c r="L1999" s="26">
        <f>IF(K1999="","",IF(COUNTIF(K$2:K1999,K1999)=1,COUNTIF(K$2:K$2000,K1999)+(2001-ROW())/100000,""))</f>
        <v/>
      </c>
      <c r="M1999" s="26">
        <f>IF(TRIM(Applications!D1999)="","",TRIM(LEFT(TRIM(Applications!D1999),FIND(",",TRIM(Applications!D1999)&amp;",")-1)))</f>
        <v/>
      </c>
      <c r="N1999" s="26">
        <f>IF(M1999="","",IF(LEN(TRIM(LEFT(TRIM(MID(TRIM(Applications!D1999),FIND(",",TRIM(Applications!D1999)&amp;",")+1,200)),FIND(",",TRIM(MID(TRIM(Applications!D1999),FIND(",",TRIM(Applications!D1999)&amp;",")+1,200))&amp;",")-1)))=2,UPPER(TRIM(LEFT(TRIM(MID(TRIM(Applications!D1999),FIND(",",TRIM(Applications!D1999)&amp;",")+1,200)),FIND(",",TRIM(MID(TRIM(Applications!D1999),FIND(",",TRIM(Applications!D1999)&amp;",")+1,200))&amp;",")-1))),IFERROR(VLOOKUP(LOWER(TRIM(LEFT(TRIM(MID(TRIM(Applications!D1999),FIND(",",TRIM(Applications!D1999)&amp;",")+1,200)),FIND(",",TRIM(MID(TRIM(Applications!D1999),FIND(",",TRIM(Applications!D1999)&amp;",")+1,200))&amp;",")-1))),$U$2:$V$67,2,FALSE),"")))</f>
        <v/>
      </c>
      <c r="O1999" s="26">
        <f>IF(M1999="","",IF(N1999="",M1999,M1999&amp;", "&amp;N1999))</f>
        <v/>
      </c>
      <c r="P1999" s="26">
        <f>IF(O1999="","",IF(COUNTIF(O$2:O1999,O1999)=1,COUNTIF(O$2:O$2000,O1999)+(2001-ROW())/100000,""))</f>
        <v/>
      </c>
    </row>
    <row r="2000">
      <c r="A2000" s="26">
        <f>IF(AND(ISNUMBER(Applications!A2000),ISNUMBER(Applications!M2000),OR(UPPER(TRIM(Applications!I2000))="INTERVIEWING",UPPER(TRIM(Applications!I2000))="REJECTED",UPPER(TRIM(Applications!I2000))="OFFER")),IF(Applications!M2000&gt;=Applications!A2000,Applications!M2000-Applications!A2000,""),"")</f>
        <v/>
      </c>
      <c r="B2000" s="26">
        <f>IF(AND(D2000=1,ISNUMBER(Applications!A2000)),WEEKDAY(Applications!A2000),"")</f>
        <v/>
      </c>
      <c r="C2000" s="27">
        <f>IF(AND(D2000=1,ISNUMBER(Applications!A2000)),Applications!A2000-WEEKDAY(Applications!A2000,3),"")</f>
        <v/>
      </c>
      <c r="D2000" s="26">
        <f>IF(OR(UPPER(TRIM(Applications!I2000))="APPLIED",UPPER(TRIM(Applications!I2000))="INTERVIEWING",UPPER(TRIM(Applications!I2000))="REJECTED",UPPER(TRIM(Applications!I2000))="OFFER"),1,0)</f>
        <v/>
      </c>
      <c r="E2000" s="26">
        <f>IF(AND(ISNUMBER(Applications!M2000),OR(N(Applications!O2000)&gt;0,UPPER(TRIM(Applications!I2000))="INTERVIEWING",UPPER(TRIM(Applications!I2000))="OFFER")),Applications!M2000-WEEKDAY(Applications!M2000,3),"")</f>
        <v/>
      </c>
      <c r="F2000" s="26">
        <f>IF(AND(UPPER(TRIM(Applications!I2000))="SKIPPED",ISNUMBER(Applications!A2000)),Applications!A2000-WEEKDAY(Applications!A2000,3),"")</f>
        <v/>
      </c>
      <c r="G2000" s="26">
        <f>IF(AND(UPPER(TRIM(Applications!I2000))="BOOKMARKED",ISNUMBER(Applications!A2000)),Applications!A2000-WEEKDAY(Applications!A2000,3),"")</f>
        <v/>
      </c>
      <c r="H2000" s="26">
        <f>IF(AND(UPPER(TRIM(Applications!I2000))="NOT APPLIED",ISNUMBER(Applications!A2000)),Applications!A2000-WEEKDAY(Applications!A2000,3),"")</f>
        <v/>
      </c>
      <c r="I2000" s="26">
        <f>IF(AND(UPPER(TRIM(Applications!I2000))="REJECTED",ISNUMBER(Applications!M2000)),Applications!M2000-WEEKDAY(Applications!M2000,3),"")</f>
        <v/>
      </c>
      <c r="J2000" s="26">
        <f>IF(AND(UPPER(TRIM(Applications!I2000))="OFFER",ISNUMBER(Applications!M2000)),Applications!M2000-WEEKDAY(Applications!M2000,3),"")</f>
        <v/>
      </c>
      <c r="K2000" s="26">
        <f>IF(TRIM(Applications!J2000)="","",IFERROR(LOOKUP(2,1/ISNUMBER(SEARCH($R$2:$R$25,Applications!J2000)),$S$2:$S$25),""))</f>
        <v/>
      </c>
      <c r="L2000" s="26">
        <f>IF(K2000="","",IF(COUNTIF(K$2:K2000,K2000)=1,COUNTIF(K$2:K$2000,K2000)+(2001-ROW())/100000,""))</f>
        <v/>
      </c>
      <c r="M2000" s="26">
        <f>IF(TRIM(Applications!D2000)="","",TRIM(LEFT(TRIM(Applications!D2000),FIND(",",TRIM(Applications!D2000)&amp;",")-1)))</f>
        <v/>
      </c>
      <c r="N2000" s="26">
        <f>IF(M2000="","",IF(LEN(TRIM(LEFT(TRIM(MID(TRIM(Applications!D2000),FIND(",",TRIM(Applications!D2000)&amp;",")+1,200)),FIND(",",TRIM(MID(TRIM(Applications!D2000),FIND(",",TRIM(Applications!D2000)&amp;",")+1,200))&amp;",")-1)))=2,UPPER(TRIM(LEFT(TRIM(MID(TRIM(Applications!D2000),FIND(",",TRIM(Applications!D2000)&amp;",")+1,200)),FIND(",",TRIM(MID(TRIM(Applications!D2000),FIND(",",TRIM(Applications!D2000)&amp;",")+1,200))&amp;",")-1))),IFERROR(VLOOKUP(LOWER(TRIM(LEFT(TRIM(MID(TRIM(Applications!D2000),FIND(",",TRIM(Applications!D2000)&amp;",")+1,200)),FIND(",",TRIM(MID(TRIM(Applications!D2000),FIND(",",TRIM(Applications!D2000)&amp;",")+1,200))&amp;",")-1))),$U$2:$V$67,2,FALSE),"")))</f>
        <v/>
      </c>
      <c r="O2000" s="26">
        <f>IF(M2000="","",IF(N2000="",M2000,M2000&amp;", "&amp;N2000))</f>
        <v/>
      </c>
      <c r="P2000" s="26">
        <f>IF(O2000="","",IF(COUNTIF(O$2:O2000,O2000)=1,COUNTIF(O$2:O$2000,O2000)+(2001-ROW())/100000,""))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2026-10-12T04:36:19Z</dcterms:created>
  <dcterms:modified xmlns:dcterms="http://purl.org/dc/terms/" xmlns:xsi="http://www.w3.org/2001/XMLSchema-instance" xsi:type="dcterms:W3CDTF">2026-10-12T05:24:22Z</dcterms:modified>
</cp:coreProperties>
</file>